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60" windowWidth="11355" windowHeight="5520" tabRatio="894" firstSheet="2" activeTab="5"/>
  </bookViews>
  <sheets>
    <sheet name="KAPAK" sheetId="107" state="hidden" r:id="rId1"/>
    <sheet name="START LİSTE" sheetId="66" state="hidden" r:id="rId2"/>
    <sheet name="FERDİ SONUÇ" sheetId="67" r:id="rId3"/>
    <sheet name="TAKIM KAYIT" sheetId="68" state="hidden" r:id="rId4"/>
    <sheet name="TAKIM SONUÇ" sheetId="111" r:id="rId5"/>
    <sheet name="FİNAL" sheetId="115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5">#REF!</definedName>
    <definedName name="EsasPuan" localSheetId="0">#REF!</definedName>
    <definedName name="EsasPuan">#REF!</definedName>
    <definedName name="Kodlama" localSheetId="5">#REF!</definedName>
    <definedName name="Kodlama" localSheetId="0">#REF!</definedName>
    <definedName name="Kodlama">#REF!</definedName>
    <definedName name="Puanlama" localSheetId="5">#REF!</definedName>
    <definedName name="Puanlama" localSheetId="0">#REF!</definedName>
    <definedName name="Puanlama">#REF!</definedName>
    <definedName name="Sonuc" localSheetId="5">#REF!</definedName>
    <definedName name="Sonuc" localSheetId="0">#REF!</definedName>
    <definedName name="Sonuc">#REF!</definedName>
    <definedName name="Sporcular" localSheetId="5">#REF!</definedName>
    <definedName name="Sporcular" localSheetId="0">#REF!</definedName>
    <definedName name="Sporcular">#REF!</definedName>
    <definedName name="TakımData" localSheetId="5">#REF!</definedName>
    <definedName name="TakımData" localSheetId="0">#REF!</definedName>
    <definedName name="TakımData">#REF!</definedName>
    <definedName name="TakımKod" localSheetId="5">#REF!</definedName>
    <definedName name="TakımKod" localSheetId="0">#REF!</definedName>
    <definedName name="TakımKod">#REF!</definedName>
    <definedName name="TakımKod2" localSheetId="5">#REF!</definedName>
    <definedName name="TakımKod2" localSheetId="0">#REF!</definedName>
    <definedName name="TakımKod2">#REF!</definedName>
    <definedName name="TakımPuan" localSheetId="5">#REF!</definedName>
    <definedName name="TakımPuan" localSheetId="0">#REF!</definedName>
    <definedName name="TakımPuan">#REF!</definedName>
    <definedName name="ToplamPuanlar" localSheetId="5">#REF!</definedName>
    <definedName name="ToplamPuanlar" localSheetId="0">#REF!</definedName>
    <definedName name="ToplamPuanlar">#REF!</definedName>
    <definedName name="_xlnm.Print_Area" localSheetId="2">'FERDİ SONUÇ'!$A$1:$H$71</definedName>
    <definedName name="_xlnm.Print_Area" localSheetId="5">FİNAL!$A$1:$K$47</definedName>
    <definedName name="_xlnm.Print_Area" localSheetId="1">'START LİSTE'!$A$1:$F$74</definedName>
    <definedName name="_xlnm.Print_Area" localSheetId="3">'TAKIM KAYIT'!$A$1:$O$47</definedName>
    <definedName name="_xlnm.Print_Area" localSheetId="4">'TAKIM SONUÇ'!$A$1:$K$47</definedName>
    <definedName name="_xlnm.Print_Titles" localSheetId="2">'FERDİ SONUÇ'!$1:$5</definedName>
    <definedName name="_xlnm.Print_Titles" localSheetId="5">FİNAL!$4:$5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45621"/>
</workbook>
</file>

<file path=xl/calcChain.xml><?xml version="1.0" encoding="utf-8"?>
<calcChain xmlns="http://schemas.openxmlformats.org/spreadsheetml/2006/main">
  <c r="F4" i="115" l="1"/>
  <c r="C4" i="115"/>
  <c r="A4" i="115"/>
  <c r="A3" i="115"/>
  <c r="A2" i="115"/>
  <c r="A1" i="115"/>
  <c r="N7" i="66" l="1"/>
  <c r="N8" i="66"/>
  <c r="N9" i="66"/>
  <c r="N10" i="66"/>
  <c r="N11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29" i="66"/>
  <c r="N31" i="66"/>
  <c r="N32" i="66"/>
  <c r="N33" i="66"/>
  <c r="N34" i="66"/>
  <c r="N35" i="66"/>
  <c r="N37" i="66"/>
  <c r="N38" i="66"/>
  <c r="N39" i="66"/>
  <c r="N40" i="66"/>
  <c r="N41" i="66"/>
  <c r="N43" i="66"/>
  <c r="N44" i="66"/>
  <c r="N45" i="66"/>
  <c r="N46" i="66"/>
  <c r="N47" i="66"/>
  <c r="N62" i="66"/>
  <c r="N64" i="66"/>
  <c r="N67" i="66"/>
  <c r="N69" i="66"/>
  <c r="N71" i="66"/>
  <c r="N75" i="66"/>
  <c r="N76" i="66"/>
  <c r="N77" i="66"/>
  <c r="N78" i="66"/>
  <c r="N79" i="66"/>
  <c r="N80" i="66"/>
  <c r="N81" i="66"/>
  <c r="N82" i="66"/>
  <c r="N83" i="66"/>
  <c r="N84" i="66"/>
  <c r="N85" i="66"/>
  <c r="N86" i="66"/>
  <c r="N87" i="66"/>
  <c r="N88" i="66"/>
  <c r="N89" i="66"/>
  <c r="N90" i="66"/>
  <c r="N91" i="66"/>
  <c r="N92" i="66"/>
  <c r="N93" i="66"/>
  <c r="N94" i="66"/>
  <c r="N95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6" i="66"/>
  <c r="G6" i="68"/>
  <c r="A19" i="107"/>
  <c r="B21" i="107"/>
  <c r="C7" i="67"/>
  <c r="D7" i="67"/>
  <c r="E7" i="67"/>
  <c r="F7" i="67"/>
  <c r="C8" i="67"/>
  <c r="D8" i="67"/>
  <c r="E8" i="67"/>
  <c r="F8" i="67"/>
  <c r="C9" i="67"/>
  <c r="D9" i="67"/>
  <c r="E9" i="67"/>
  <c r="F9" i="67"/>
  <c r="C10" i="67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F57" i="67"/>
  <c r="C58" i="67"/>
  <c r="D58" i="67"/>
  <c r="E58" i="67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F6" i="67"/>
  <c r="E6" i="67"/>
  <c r="H6" i="67" s="1"/>
  <c r="D6" i="67"/>
  <c r="C6" i="67"/>
  <c r="F13" i="68"/>
  <c r="F15" i="68"/>
  <c r="F17" i="68"/>
  <c r="E12" i="68"/>
  <c r="E13" i="68"/>
  <c r="G13" i="68"/>
  <c r="E14" i="68"/>
  <c r="F14" i="68"/>
  <c r="G14" i="68"/>
  <c r="E15" i="68"/>
  <c r="G15" i="68"/>
  <c r="E16" i="68"/>
  <c r="F16" i="68"/>
  <c r="G16" i="68"/>
  <c r="E17" i="68"/>
  <c r="G17" i="68"/>
  <c r="A1" i="66"/>
  <c r="A1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C4" i="111"/>
  <c r="F4" i="111"/>
  <c r="D4" i="68"/>
  <c r="G4" i="68"/>
  <c r="D4" i="67"/>
  <c r="J6" i="67" s="1"/>
  <c r="F4" i="67"/>
  <c r="K6" i="67" s="1"/>
  <c r="E4" i="66"/>
  <c r="D4" i="66"/>
  <c r="A4" i="111"/>
  <c r="A3" i="111"/>
  <c r="A2" i="111"/>
  <c r="A1" i="111"/>
  <c r="B4" i="68"/>
  <c r="B3" i="68"/>
  <c r="B2" i="68"/>
  <c r="A4" i="67"/>
  <c r="A3" i="67"/>
  <c r="A2" i="67"/>
  <c r="A2" i="66"/>
  <c r="A3" i="66"/>
  <c r="A4" i="66"/>
  <c r="G47" i="68"/>
  <c r="F47" i="68"/>
  <c r="E47" i="68"/>
  <c r="G46" i="68"/>
  <c r="F46" i="68"/>
  <c r="E46" i="68"/>
  <c r="G45" i="68"/>
  <c r="F45" i="68"/>
  <c r="E45" i="68"/>
  <c r="G44" i="68"/>
  <c r="F44" i="68"/>
  <c r="E44" i="68"/>
  <c r="G43" i="68"/>
  <c r="F43" i="68"/>
  <c r="E43" i="68"/>
  <c r="G42" i="68"/>
  <c r="F42" i="68"/>
  <c r="E42" i="68"/>
  <c r="C44" i="68"/>
  <c r="G41" i="68"/>
  <c r="F41" i="68"/>
  <c r="E41" i="68"/>
  <c r="G40" i="68"/>
  <c r="F40" i="68"/>
  <c r="E40" i="68"/>
  <c r="G39" i="68"/>
  <c r="F39" i="68"/>
  <c r="E39" i="68"/>
  <c r="G38" i="68"/>
  <c r="F38" i="68"/>
  <c r="E38" i="68"/>
  <c r="G37" i="68"/>
  <c r="F37" i="68"/>
  <c r="E37" i="68"/>
  <c r="G36" i="68"/>
  <c r="F36" i="68"/>
  <c r="E36" i="68"/>
  <c r="C38" i="68"/>
  <c r="G35" i="68"/>
  <c r="F35" i="68"/>
  <c r="E35" i="68"/>
  <c r="G34" i="68"/>
  <c r="F34" i="68"/>
  <c r="E34" i="68"/>
  <c r="G33" i="68"/>
  <c r="F33" i="68"/>
  <c r="E33" i="68"/>
  <c r="G32" i="68"/>
  <c r="F32" i="68"/>
  <c r="E32" i="68"/>
  <c r="G31" i="68"/>
  <c r="F31" i="68"/>
  <c r="E31" i="68"/>
  <c r="G30" i="68"/>
  <c r="F30" i="68"/>
  <c r="E30" i="68"/>
  <c r="C32" i="68"/>
  <c r="G29" i="68"/>
  <c r="F29" i="68"/>
  <c r="E29" i="68"/>
  <c r="G28" i="68"/>
  <c r="F28" i="68"/>
  <c r="E28" i="68"/>
  <c r="G27" i="68"/>
  <c r="F27" i="68"/>
  <c r="E27" i="68"/>
  <c r="G26" i="68"/>
  <c r="F26" i="68"/>
  <c r="E26" i="68"/>
  <c r="G25" i="68"/>
  <c r="F25" i="68"/>
  <c r="E25" i="68"/>
  <c r="G24" i="68"/>
  <c r="F24" i="68"/>
  <c r="E24" i="68"/>
  <c r="C26" i="68"/>
  <c r="G23" i="68"/>
  <c r="F23" i="68"/>
  <c r="E23" i="68"/>
  <c r="G22" i="68"/>
  <c r="F22" i="68"/>
  <c r="E22" i="68"/>
  <c r="G21" i="68"/>
  <c r="F21" i="68"/>
  <c r="E21" i="68"/>
  <c r="G20" i="68"/>
  <c r="F20" i="68"/>
  <c r="E20" i="68"/>
  <c r="G19" i="68"/>
  <c r="F19" i="68"/>
  <c r="E19" i="68"/>
  <c r="G18" i="68"/>
  <c r="F18" i="68"/>
  <c r="E18" i="68"/>
  <c r="C20" i="68"/>
  <c r="B1" i="68"/>
  <c r="F7" i="68"/>
  <c r="F8" i="68"/>
  <c r="F9" i="68"/>
  <c r="F10" i="68"/>
  <c r="F11" i="68"/>
  <c r="E7" i="68"/>
  <c r="E8" i="68"/>
  <c r="E9" i="68"/>
  <c r="E10" i="68"/>
  <c r="E11" i="68"/>
  <c r="G10" i="68"/>
  <c r="G11" i="68"/>
  <c r="G7" i="68"/>
  <c r="G8" i="68"/>
  <c r="G9" i="68"/>
  <c r="F12" i="68"/>
  <c r="C14" i="68"/>
  <c r="G12" i="68"/>
  <c r="E6" i="68"/>
  <c r="F6" i="68"/>
  <c r="C8" i="68"/>
  <c r="A48" i="67" l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N12" i="66"/>
  <c r="N13" i="66" s="1"/>
  <c r="I6" i="67"/>
  <c r="H7" i="67"/>
  <c r="H8" i="67" s="1"/>
  <c r="H9" i="67" s="1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H62" i="67" s="1"/>
  <c r="H63" i="67" s="1"/>
  <c r="H64" i="67" s="1"/>
  <c r="H65" i="67" s="1"/>
  <c r="H66" i="67" s="1"/>
  <c r="H67" i="67" s="1"/>
  <c r="H68" i="67" s="1"/>
  <c r="H69" i="67" s="1"/>
  <c r="H70" i="67" s="1"/>
  <c r="H71" i="67" s="1"/>
  <c r="I23" i="68" l="1"/>
  <c r="H23" i="68"/>
  <c r="N18" i="66"/>
  <c r="H29" i="68"/>
  <c r="H11" i="68"/>
  <c r="I29" i="68"/>
  <c r="I37" i="68"/>
  <c r="I11" i="68"/>
  <c r="H37" i="68"/>
  <c r="H6" i="68"/>
  <c r="H30" i="68"/>
  <c r="H14" i="68"/>
  <c r="H39" i="68"/>
  <c r="H32" i="68"/>
  <c r="I6" i="68"/>
  <c r="H38" i="68"/>
  <c r="H36" i="68"/>
  <c r="I31" i="68"/>
  <c r="I20" i="68"/>
  <c r="I46" i="68"/>
  <c r="I12" i="68"/>
  <c r="I39" i="68"/>
  <c r="H28" i="68"/>
  <c r="I10" i="68"/>
  <c r="I24" i="68"/>
  <c r="H20" i="68"/>
  <c r="I14" i="68"/>
  <c r="H24" i="68"/>
  <c r="I32" i="68"/>
  <c r="H12" i="68"/>
  <c r="I18" i="68"/>
  <c r="I36" i="68"/>
  <c r="I30" i="68"/>
  <c r="H35" i="68"/>
  <c r="I25" i="68"/>
  <c r="I21" i="68"/>
  <c r="I38" i="68"/>
  <c r="I26" i="68"/>
  <c r="I15" i="68"/>
  <c r="H10" i="68"/>
  <c r="H33" i="68"/>
  <c r="I42" i="68"/>
  <c r="H44" i="68"/>
  <c r="H16" i="68"/>
  <c r="I33" i="68"/>
  <c r="I34" i="68"/>
  <c r="H8" i="68"/>
  <c r="H9" i="68"/>
  <c r="I44" i="68"/>
  <c r="H15" i="68"/>
  <c r="I8" i="68"/>
  <c r="I13" i="68"/>
  <c r="I7" i="68"/>
  <c r="H19" i="68"/>
  <c r="I19" i="68"/>
  <c r="H21" i="68"/>
  <c r="I17" i="68"/>
  <c r="H17" i="68"/>
  <c r="H46" i="68"/>
  <c r="H13" i="68"/>
  <c r="H7" i="68"/>
  <c r="I35" i="68"/>
  <c r="H25" i="68"/>
  <c r="H18" i="68"/>
  <c r="I9" i="68"/>
  <c r="H26" i="68"/>
  <c r="H27" i="68"/>
  <c r="H22" i="68"/>
  <c r="H43" i="68"/>
  <c r="I27" i="68"/>
  <c r="I22" i="68"/>
  <c r="H34" i="68"/>
  <c r="I16" i="68"/>
  <c r="H31" i="68"/>
  <c r="I28" i="68"/>
  <c r="H42" i="68"/>
  <c r="N24" i="66"/>
  <c r="I43" i="68"/>
  <c r="N30" i="66" l="1"/>
  <c r="J27" i="68"/>
  <c r="J21" i="68"/>
  <c r="J15" i="68"/>
  <c r="J11" i="68"/>
  <c r="J13" i="68"/>
  <c r="J33" i="68"/>
  <c r="J28" i="68"/>
  <c r="J10" i="68"/>
  <c r="J14" i="68"/>
  <c r="J32" i="68"/>
  <c r="J20" i="68"/>
  <c r="J12" i="68"/>
  <c r="J16" i="68"/>
  <c r="J25" i="68"/>
  <c r="J17" i="68"/>
  <c r="J9" i="68"/>
  <c r="J29" i="68"/>
  <c r="J26" i="68"/>
  <c r="J6" i="68"/>
  <c r="J30" i="68"/>
  <c r="J31" i="68"/>
  <c r="J7" i="68"/>
  <c r="J19" i="68"/>
  <c r="J22" i="68"/>
  <c r="J24" i="68"/>
  <c r="J34" i="68"/>
  <c r="J23" i="68"/>
  <c r="J8" i="68"/>
  <c r="J35" i="68"/>
  <c r="J18" i="68"/>
  <c r="H45" i="68"/>
  <c r="I45" i="68"/>
  <c r="H40" i="68" l="1"/>
  <c r="I40" i="68"/>
  <c r="N36" i="66"/>
  <c r="N50" i="66"/>
  <c r="N52" i="66" s="1"/>
  <c r="N20" i="68"/>
  <c r="N26" i="68"/>
  <c r="N32" i="68"/>
  <c r="N14" i="68"/>
  <c r="N8" i="68"/>
  <c r="I41" i="68" l="1"/>
  <c r="J41" i="68" s="1"/>
  <c r="H41" i="68"/>
  <c r="N42" i="66"/>
  <c r="O14" i="68"/>
  <c r="O32" i="68"/>
  <c r="O26" i="68"/>
  <c r="O20" i="68"/>
  <c r="O8" i="68"/>
  <c r="N53" i="66"/>
  <c r="N66" i="66"/>
  <c r="J36" i="68" l="1"/>
  <c r="J40" i="68"/>
  <c r="J38" i="68"/>
  <c r="J39" i="68"/>
  <c r="J37" i="68"/>
  <c r="I47" i="68"/>
  <c r="H47" i="68"/>
  <c r="N48" i="66"/>
  <c r="N49" i="66" s="1"/>
  <c r="N55" i="66"/>
  <c r="N56" i="66" s="1"/>
  <c r="N59" i="66"/>
  <c r="N38" i="68" l="1"/>
  <c r="O38" i="68" s="1"/>
  <c r="J42" i="68"/>
  <c r="J45" i="68"/>
  <c r="J44" i="68"/>
  <c r="J43" i="68"/>
  <c r="J46" i="68"/>
  <c r="J47" i="68"/>
  <c r="N51" i="66"/>
  <c r="N54" i="66" s="1"/>
  <c r="N63" i="66"/>
  <c r="N65" i="66" s="1"/>
  <c r="N44" i="68" l="1"/>
  <c r="N60" i="66"/>
  <c r="N57" i="66"/>
  <c r="N58" i="66" s="1"/>
  <c r="N61" i="66" s="1"/>
  <c r="N68" i="66" s="1"/>
  <c r="B20" i="68" l="1"/>
  <c r="B38" i="68"/>
  <c r="B8" i="68"/>
  <c r="B32" i="68"/>
  <c r="O44" i="68"/>
  <c r="A8" i="68" s="1"/>
  <c r="B14" i="68"/>
  <c r="B26" i="68"/>
  <c r="B44" i="68"/>
  <c r="A32" i="68"/>
  <c r="N70" i="66"/>
  <c r="N72" i="66" s="1"/>
  <c r="N73" i="66" s="1"/>
  <c r="A14" i="68" l="1"/>
  <c r="A20" i="68"/>
  <c r="A44" i="68"/>
  <c r="A26" i="68"/>
  <c r="A38" i="68"/>
  <c r="N74" i="66"/>
  <c r="O5" i="66" l="1"/>
  <c r="O16" i="66" s="1"/>
  <c r="O40" i="66"/>
  <c r="O7" i="66"/>
  <c r="O12" i="66"/>
  <c r="O60" i="66"/>
  <c r="O50" i="66"/>
  <c r="O58" i="66"/>
  <c r="O30" i="66"/>
  <c r="O81" i="66"/>
  <c r="O97" i="66"/>
  <c r="O105" i="66"/>
  <c r="O41" i="66"/>
  <c r="O31" i="66"/>
  <c r="O65" i="66"/>
  <c r="O116" i="66"/>
  <c r="O55" i="66"/>
  <c r="O102" i="66"/>
  <c r="O79" i="66"/>
  <c r="O87" i="66"/>
  <c r="O103" i="66"/>
  <c r="O135" i="66"/>
  <c r="O13" i="66"/>
  <c r="O29" i="66"/>
  <c r="O96" i="66"/>
  <c r="O90" i="66"/>
  <c r="O69" i="66"/>
  <c r="O94" i="66"/>
  <c r="O101" i="66"/>
  <c r="O133" i="66"/>
  <c r="O88" i="66"/>
  <c r="O100" i="66"/>
  <c r="O93" i="66"/>
  <c r="O19" i="66"/>
  <c r="O49" i="66"/>
  <c r="O61" i="66"/>
  <c r="O85" i="66"/>
  <c r="O117" i="66"/>
  <c r="O11" i="66"/>
  <c r="O114" i="66"/>
  <c r="O71" i="66"/>
  <c r="O86" i="66"/>
  <c r="O109" i="66"/>
  <c r="O33" i="66"/>
  <c r="O39" i="66"/>
  <c r="O82" i="66"/>
  <c r="O132" i="66"/>
  <c r="O120" i="66" l="1"/>
  <c r="O77" i="66"/>
  <c r="O59" i="66"/>
  <c r="O118" i="66"/>
  <c r="O125" i="66"/>
  <c r="O27" i="66"/>
  <c r="O108" i="66"/>
  <c r="O67" i="66"/>
  <c r="O119" i="66"/>
  <c r="O134" i="66"/>
  <c r="O136" i="66"/>
  <c r="O6" i="66"/>
  <c r="O38" i="66"/>
  <c r="O18" i="66"/>
  <c r="O83" i="66"/>
  <c r="O84" i="66"/>
  <c r="O98" i="66"/>
  <c r="O104" i="66"/>
  <c r="O45" i="66"/>
  <c r="O129" i="66"/>
  <c r="O54" i="66"/>
  <c r="O122" i="66"/>
  <c r="O21" i="66"/>
  <c r="O51" i="66"/>
  <c r="O8" i="66"/>
  <c r="O23" i="66"/>
  <c r="O113" i="66"/>
  <c r="O70" i="66"/>
  <c r="O126" i="66"/>
  <c r="O127" i="66"/>
  <c r="O20" i="66"/>
  <c r="O63" i="66"/>
  <c r="O131" i="66"/>
  <c r="O62" i="66"/>
  <c r="O22" i="66"/>
  <c r="O34" i="66"/>
  <c r="O57" i="66"/>
  <c r="O106" i="66"/>
  <c r="O73" i="66"/>
  <c r="O99" i="66"/>
  <c r="O72" i="66"/>
  <c r="O130" i="66"/>
  <c r="O15" i="66"/>
  <c r="O121" i="66"/>
  <c r="O89" i="66"/>
  <c r="O46" i="66"/>
  <c r="O14" i="66"/>
  <c r="O66" i="66"/>
  <c r="O26" i="66"/>
  <c r="O76" i="66"/>
  <c r="O95" i="66"/>
  <c r="O28" i="66"/>
  <c r="O124" i="66"/>
  <c r="O112" i="66"/>
  <c r="O9" i="66"/>
  <c r="O56" i="66"/>
  <c r="O74" i="66"/>
  <c r="O42" i="66"/>
  <c r="O10" i="66"/>
  <c r="O47" i="66"/>
  <c r="O37" i="66"/>
  <c r="O52" i="66"/>
  <c r="O92" i="66"/>
  <c r="O35" i="66"/>
  <c r="O107" i="66"/>
  <c r="O32" i="66"/>
  <c r="O44" i="66"/>
  <c r="O78" i="66"/>
  <c r="O80" i="66"/>
  <c r="O25" i="66"/>
  <c r="O115" i="66"/>
  <c r="O75" i="66"/>
  <c r="O64" i="66"/>
  <c r="O24" i="66"/>
  <c r="O128" i="66"/>
  <c r="O43" i="66"/>
  <c r="O111" i="66"/>
  <c r="O68" i="66"/>
  <c r="O36" i="66"/>
  <c r="O110" i="66"/>
  <c r="O53" i="66"/>
  <c r="O17" i="66"/>
  <c r="O123" i="66"/>
  <c r="O91" i="66"/>
  <c r="O48" i="66"/>
</calcChain>
</file>

<file path=xl/sharedStrings.xml><?xml version="1.0" encoding="utf-8"?>
<sst xmlns="http://schemas.openxmlformats.org/spreadsheetml/2006/main" count="505" uniqueCount="123">
  <si>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</si>
  <si>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</si>
  <si>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</si>
  <si>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</si>
  <si>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</si>
  <si>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</si>
  <si>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</si>
  <si>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</si>
  <si>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</si>
  <si>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</si>
  <si>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</si>
  <si>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</si>
  <si>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</si>
  <si>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</si>
  <si>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</si>
  <si>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Geliş Puanı</t>
  </si>
  <si>
    <t>Puan
Sırası</t>
  </si>
  <si>
    <t>İli-Kulüp/Okul Adı</t>
  </si>
  <si>
    <t>İli - Kulüp/Okul Adı</t>
  </si>
  <si>
    <t>FORMÜL</t>
  </si>
  <si>
    <t>1. kademe</t>
  </si>
  <si>
    <t>2. kademe</t>
  </si>
  <si>
    <t>3. kademe</t>
  </si>
  <si>
    <t>Final</t>
  </si>
  <si>
    <t>Genç Kadınlar</t>
  </si>
  <si>
    <r>
      <rPr>
        <b/>
        <i/>
        <sz val="14"/>
        <color indexed="10"/>
        <rFont val="Cambria"/>
        <family val="1"/>
        <charset val="162"/>
      </rPr>
      <t xml:space="preserve">Türkiye Atletizm Federasyonu
İstanbul </t>
    </r>
    <r>
      <rPr>
        <b/>
        <i/>
        <sz val="12"/>
        <rFont val="Cambria"/>
        <family val="1"/>
        <charset val="162"/>
      </rPr>
      <t>Atletizm İl Temsilciliği</t>
    </r>
  </si>
  <si>
    <t>59.Ömer Besim Kır Koşusu ve Kros Ligi 7.Kademesi Yarışmaları</t>
  </si>
  <si>
    <t>4 km.</t>
  </si>
  <si>
    <t>İstanbul</t>
  </si>
  <si>
    <t>Sporcu Sayısı  :</t>
  </si>
  <si>
    <t>Takım Sayısı :</t>
  </si>
  <si>
    <t>PINAR DEMİRTAŞ</t>
  </si>
  <si>
    <t>İSTANBUL-FENERBAHÇE</t>
  </si>
  <si>
    <t>T</t>
  </si>
  <si>
    <t>FATMA ARIK</t>
  </si>
  <si>
    <t>BÜŞRA NUR KOKU</t>
  </si>
  <si>
    <t>GÜLŞEN KARATAŞ</t>
  </si>
  <si>
    <t>FATMA DEMİR</t>
  </si>
  <si>
    <t>NURAN SATILMIŞ</t>
  </si>
  <si>
    <t>NAZLI ÇAVUŞOĞLU</t>
  </si>
  <si>
    <t>AYŞE ŞİŞİK</t>
  </si>
  <si>
    <t>ELİF ŞEN</t>
  </si>
  <si>
    <t>BAŞAK ŞANLİ</t>
  </si>
  <si>
    <t>SEVİLAY ÖZDEMİR</t>
  </si>
  <si>
    <t>İREM SİREKBASAN</t>
  </si>
  <si>
    <t>SONGÜL ARSLAN</t>
  </si>
  <si>
    <t>İSTANBUL-BEŞİKTAŞ J.K</t>
  </si>
  <si>
    <t>FATMANUR ULUDAĞ</t>
  </si>
  <si>
    <t>SÜMEYYE ELİF TUNA</t>
  </si>
  <si>
    <t>AYŞENUR KARAKOÇ</t>
  </si>
  <si>
    <t>GAMZE YUMAK</t>
  </si>
  <si>
    <t>GİZEM YUMAK</t>
  </si>
  <si>
    <t>AYŞE ARGUN</t>
  </si>
  <si>
    <t>GAZİANTEP ŞÖLEN SPOR</t>
  </si>
  <si>
    <t>HAFİZE ÜNALER</t>
  </si>
  <si>
    <t>ÜMRAN SEDEF KANTEKİN</t>
  </si>
  <si>
    <t>BURCU SUBATAN</t>
  </si>
  <si>
    <t>LATİFE GÜNEŞ</t>
  </si>
  <si>
    <t>YAYLA KILIÇ</t>
  </si>
  <si>
    <t xml:space="preserve">BAHAR ATALAY </t>
  </si>
  <si>
    <t xml:space="preserve">BURSA BÜYÜKŞEHİR </t>
  </si>
  <si>
    <t>KÜBRA YEMİŞLİ</t>
  </si>
  <si>
    <t xml:space="preserve">EKİN ESRA KALIR </t>
  </si>
  <si>
    <t>SÜMEYYE EROL</t>
  </si>
  <si>
    <t>BATMAN-PETROLSPOR</t>
  </si>
  <si>
    <t>FATMA AYÇİÇEK</t>
  </si>
  <si>
    <t>EMİNE GEZİCİ</t>
  </si>
  <si>
    <t>GÜLİSTAN BEKMEZ</t>
  </si>
  <si>
    <t>-</t>
  </si>
  <si>
    <t>BERİVA BİRSEN</t>
  </si>
  <si>
    <t>DİYARBAKIR ATLETİZM</t>
  </si>
  <si>
    <t>GÜLTEN GÜLSÜM KUZU</t>
  </si>
  <si>
    <t>SEVİM BATURAY</t>
  </si>
  <si>
    <t>LEYLA BATURAY</t>
  </si>
  <si>
    <t>MERAL KURT</t>
  </si>
  <si>
    <t>RÜMEYSA ARICI</t>
  </si>
  <si>
    <t>F</t>
  </si>
  <si>
    <t>DERYA ÖZŞAHİN</t>
  </si>
  <si>
    <t>AYDIN</t>
  </si>
  <si>
    <t>İSTANBUL</t>
  </si>
  <si>
    <t>DAMLA ÇELİK</t>
  </si>
  <si>
    <t>SÜMEYYE ADIYAMAN</t>
  </si>
  <si>
    <t>GAMZE ÇELİKKANAT</t>
  </si>
  <si>
    <t>SİNEM ÖZPINAR</t>
  </si>
  <si>
    <t>KAYSERİ</t>
  </si>
  <si>
    <t>HATİCE TAŞCI</t>
  </si>
  <si>
    <t>REMZİYE TEMEL</t>
  </si>
  <si>
    <t>DİYARBAKIR</t>
  </si>
  <si>
    <t>SARA AKKOYUN</t>
  </si>
  <si>
    <t>ASLI ARIK</t>
  </si>
  <si>
    <t>HATİCE ADIBELLİ</t>
  </si>
  <si>
    <t>HATİCE ÜNZİR</t>
  </si>
  <si>
    <t>HATAY</t>
  </si>
  <si>
    <t>FATMA KOSTAK</t>
  </si>
  <si>
    <t>GAZİANTEP</t>
  </si>
  <si>
    <t>31,10,1997</t>
  </si>
  <si>
    <t>21,02,1996</t>
  </si>
  <si>
    <t>CEYLAN GÖKDEMİR</t>
  </si>
  <si>
    <t>ŞEYMA GÜL</t>
  </si>
  <si>
    <t>ANKARA</t>
  </si>
  <si>
    <t>YASEMİN ZENGİN</t>
  </si>
  <si>
    <t>BURDUR</t>
  </si>
  <si>
    <t>ELİF SULTAN DURUŞ</t>
  </si>
  <si>
    <t>SUNAY TOPRAK</t>
  </si>
  <si>
    <t>SEMRA KARASLAN</t>
  </si>
  <si>
    <t>KIRIKKALE</t>
  </si>
  <si>
    <t>BELHUDE SALMANLI</t>
  </si>
  <si>
    <t>SELVİNAZ KOÇER</t>
  </si>
  <si>
    <t>GÜLNUR ÇAĞLAR</t>
  </si>
  <si>
    <t>SEDANUR  UÇAN</t>
  </si>
  <si>
    <t>KADER ERBEK</t>
  </si>
  <si>
    <t>ÇORUM</t>
  </si>
  <si>
    <t xml:space="preserve">EDANUR ÇAKMAK </t>
  </si>
  <si>
    <t xml:space="preserve">KOCAELİ </t>
  </si>
  <si>
    <t>TUBAY ERDAL</t>
  </si>
  <si>
    <t>İSTANBUL-VELİBABA MESLEKİ VE TEKNİK AND LİS. GSK</t>
  </si>
  <si>
    <t>MELTEM YAŞAR</t>
  </si>
  <si>
    <t>FADİME SARI</t>
  </si>
  <si>
    <t>DERYA ERKAN</t>
  </si>
  <si>
    <t>DİLAN ATAK</t>
  </si>
  <si>
    <t>DNS</t>
  </si>
  <si>
    <t>DNF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</si>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</sst>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8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9" fillId="0" borderId="0"/>
  </cellStyleXfs>
  <cellXfs count="198">
    <xf numFmtId="0" fontId="0" fillId="0" borderId="0" xfId="0"/>
    <xf numFmtId="0" fontId="29" fillId="0" borderId="0" xfId="0" applyFont="1" applyAlignment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3" fillId="24" borderId="18" xfId="0" applyFont="1" applyFill="1" applyBorder="1" applyAlignment="1" applyProtection="1">
      <alignment horizontal="center" vertical="center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29" fillId="27" borderId="19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9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29" fillId="27" borderId="23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9" fillId="24" borderId="24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29" fillId="27" borderId="27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center" vertical="center"/>
      <protection hidden="1"/>
    </xf>
    <xf numFmtId="0" fontId="29" fillId="24" borderId="28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3" fillId="25" borderId="31" xfId="0" applyFont="1" applyFill="1" applyBorder="1" applyAlignment="1" applyProtection="1">
      <alignment horizontal="center" vertical="center" wrapText="1"/>
      <protection hidden="1"/>
    </xf>
    <xf numFmtId="0" fontId="36" fillId="24" borderId="23" xfId="0" applyFont="1" applyFill="1" applyBorder="1" applyAlignment="1" applyProtection="1">
      <alignment horizontal="center" vertical="center"/>
      <protection hidden="1"/>
    </xf>
    <xf numFmtId="0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36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29" borderId="36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7" xfId="0" applyFont="1" applyFill="1" applyBorder="1" applyAlignment="1" applyProtection="1">
      <alignment vertical="center"/>
      <protection hidden="1"/>
    </xf>
    <xf numFmtId="0" fontId="38" fillId="29" borderId="36" xfId="0" applyFont="1" applyFill="1" applyBorder="1" applyAlignment="1" applyProtection="1">
      <alignment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8" fillId="29" borderId="37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40" fillId="30" borderId="36" xfId="0" applyFont="1" applyFill="1" applyBorder="1" applyAlignment="1" applyProtection="1">
      <alignment horizontal="right" vertical="center" wrapText="1"/>
      <protection hidden="1"/>
    </xf>
    <xf numFmtId="0" fontId="40" fillId="30" borderId="36" xfId="0" applyFont="1" applyFill="1" applyBorder="1" applyAlignment="1" applyProtection="1">
      <alignment horizontal="right" vertical="center"/>
      <protection hidden="1"/>
    </xf>
    <xf numFmtId="0" fontId="40" fillId="30" borderId="38" xfId="0" applyFont="1" applyFill="1" applyBorder="1" applyAlignment="1" applyProtection="1">
      <alignment horizontal="right" vertical="center" wrapText="1"/>
      <protection hidden="1"/>
    </xf>
    <xf numFmtId="0" fontId="41" fillId="29" borderId="36" xfId="0" applyFont="1" applyFill="1" applyBorder="1" applyAlignment="1" applyProtection="1">
      <alignment horizontal="right" vertical="center" wrapText="1"/>
      <protection hidden="1"/>
    </xf>
    <xf numFmtId="165" fontId="42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42" fillId="29" borderId="37" xfId="0" applyNumberFormat="1" applyFont="1" applyFill="1" applyBorder="1" applyAlignment="1" applyProtection="1">
      <alignment horizontal="left" vertical="center" wrapText="1"/>
      <protection hidden="1"/>
    </xf>
    <xf numFmtId="0" fontId="25" fillId="29" borderId="41" xfId="0" applyFont="1" applyFill="1" applyBorder="1" applyAlignment="1" applyProtection="1">
      <alignment horizontal="left" vertical="center"/>
      <protection hidden="1"/>
    </xf>
    <xf numFmtId="0" fontId="25" fillId="29" borderId="42" xfId="0" applyFont="1" applyFill="1" applyBorder="1" applyAlignment="1" applyProtection="1">
      <alignment vertical="center" wrapText="1"/>
      <protection hidden="1"/>
    </xf>
    <xf numFmtId="0" fontId="26" fillId="29" borderId="43" xfId="0" applyFont="1" applyFill="1" applyBorder="1" applyAlignment="1" applyProtection="1">
      <alignment vertical="center"/>
      <protection hidden="1"/>
    </xf>
    <xf numFmtId="0" fontId="36" fillId="28" borderId="22" xfId="0" quotePrefix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166" fontId="0" fillId="0" borderId="0" xfId="0" quotePrefix="1" applyNumberFormat="1"/>
    <xf numFmtId="0" fontId="50" fillId="0" borderId="0" xfId="43" quotePrefix="1" applyFont="1"/>
    <xf numFmtId="0" fontId="50" fillId="0" borderId="0" xfId="0" quotePrefix="1" applyFont="1"/>
    <xf numFmtId="0" fontId="51" fillId="0" borderId="0" xfId="0" applyFont="1" applyFill="1" applyAlignment="1">
      <alignment vertical="center"/>
    </xf>
    <xf numFmtId="0" fontId="52" fillId="0" borderId="0" xfId="43" applyFont="1" applyFill="1" applyBorder="1" applyAlignment="1">
      <alignment horizontal="right" wrapText="1"/>
    </xf>
    <xf numFmtId="0" fontId="53" fillId="0" borderId="0" xfId="43" quotePrefix="1" applyFont="1"/>
    <xf numFmtId="0" fontId="53" fillId="0" borderId="0" xfId="0" quotePrefix="1" applyFont="1"/>
    <xf numFmtId="0" fontId="29" fillId="24" borderId="50" xfId="0" applyFont="1" applyFill="1" applyBorder="1" applyAlignment="1" applyProtection="1">
      <alignment horizontal="center" vertical="center"/>
      <protection hidden="1"/>
    </xf>
    <xf numFmtId="0" fontId="29" fillId="24" borderId="51" xfId="0" applyFont="1" applyFill="1" applyBorder="1" applyAlignment="1" applyProtection="1">
      <alignment horizontal="center" vertical="center"/>
      <protection hidden="1"/>
    </xf>
    <xf numFmtId="0" fontId="29" fillId="24" borderId="52" xfId="0" applyFont="1" applyFill="1" applyBorder="1" applyAlignment="1" applyProtection="1">
      <alignment horizontal="center" vertical="center"/>
      <protection hidden="1"/>
    </xf>
    <xf numFmtId="1" fontId="36" fillId="24" borderId="23" xfId="0" quotePrefix="1" applyNumberFormat="1" applyFont="1" applyFill="1" applyBorder="1" applyAlignment="1" applyProtection="1">
      <alignment horizontal="center" vertical="center"/>
      <protection hidden="1"/>
    </xf>
    <xf numFmtId="0" fontId="29" fillId="24" borderId="50" xfId="0" applyNumberFormat="1" applyFont="1" applyFill="1" applyBorder="1" applyAlignment="1" applyProtection="1">
      <alignment horizontal="center" vertical="center"/>
      <protection hidden="1"/>
    </xf>
    <xf numFmtId="0" fontId="29" fillId="24" borderId="51" xfId="0" applyNumberFormat="1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36" fillId="24" borderId="23" xfId="0" quotePrefix="1" applyFont="1" applyFill="1" applyBorder="1" applyAlignment="1" applyProtection="1">
      <alignment horizontal="center" vertical="center"/>
      <protection hidden="1"/>
    </xf>
    <xf numFmtId="0" fontId="55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left" vertical="center"/>
    </xf>
    <xf numFmtId="166" fontId="43" fillId="30" borderId="45" xfId="0" applyNumberFormat="1" applyFont="1" applyFill="1" applyBorder="1" applyAlignment="1" applyProtection="1">
      <alignment vertical="center" wrapText="1"/>
      <protection locked="0"/>
    </xf>
    <xf numFmtId="0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167" fontId="29" fillId="24" borderId="20" xfId="0" applyNumberFormat="1" applyFont="1" applyFill="1" applyBorder="1" applyAlignment="1" applyProtection="1">
      <alignment horizontal="center" vertical="center"/>
      <protection hidden="1"/>
    </xf>
    <xf numFmtId="167" fontId="29" fillId="24" borderId="24" xfId="0" applyNumberFormat="1" applyFont="1" applyFill="1" applyBorder="1" applyAlignment="1" applyProtection="1">
      <alignment horizontal="center" vertical="center"/>
      <protection hidden="1"/>
    </xf>
    <xf numFmtId="167" fontId="29" fillId="24" borderId="28" xfId="0" applyNumberFormat="1" applyFont="1" applyFill="1" applyBorder="1" applyAlignment="1" applyProtection="1">
      <alignment horizontal="center" vertical="center"/>
      <protection hidden="1"/>
    </xf>
    <xf numFmtId="165" fontId="31" fillId="31" borderId="0" xfId="0" applyNumberFormat="1" applyFont="1" applyFill="1" applyBorder="1" applyAlignment="1">
      <alignment horizontal="left" vertical="center"/>
    </xf>
    <xf numFmtId="165" fontId="31" fillId="31" borderId="30" xfId="0" applyNumberFormat="1" applyFont="1" applyFill="1" applyBorder="1" applyAlignment="1" applyProtection="1">
      <alignment horizontal="center" vertical="center"/>
      <protection hidden="1"/>
    </xf>
    <xf numFmtId="165" fontId="31" fillId="31" borderId="30" xfId="0" applyNumberFormat="1" applyFont="1" applyFill="1" applyBorder="1" applyAlignment="1" applyProtection="1">
      <alignment vertical="center"/>
      <protection hidden="1"/>
    </xf>
    <xf numFmtId="0" fontId="37" fillId="31" borderId="30" xfId="0" applyFont="1" applyFill="1" applyBorder="1" applyAlignment="1">
      <alignment vertical="center"/>
    </xf>
    <xf numFmtId="165" fontId="35" fillId="31" borderId="30" xfId="0" applyNumberFormat="1" applyFont="1" applyFill="1" applyBorder="1" applyAlignment="1">
      <alignment vertical="center"/>
    </xf>
    <xf numFmtId="0" fontId="37" fillId="31" borderId="30" xfId="0" applyFont="1" applyFill="1" applyBorder="1" applyAlignment="1" applyProtection="1">
      <alignment vertical="center"/>
      <protection hidden="1"/>
    </xf>
    <xf numFmtId="0" fontId="33" fillId="32" borderId="33" xfId="0" applyFont="1" applyFill="1" applyBorder="1" applyAlignment="1">
      <alignment horizontal="center" vertical="center" wrapText="1"/>
    </xf>
    <xf numFmtId="0" fontId="33" fillId="32" borderId="34" xfId="0" applyFont="1" applyFill="1" applyBorder="1" applyAlignment="1">
      <alignment horizontal="center" vertical="center" wrapText="1"/>
    </xf>
    <xf numFmtId="14" fontId="33" fillId="32" borderId="33" xfId="0" applyNumberFormat="1" applyFont="1" applyFill="1" applyBorder="1" applyAlignment="1">
      <alignment horizontal="center" vertical="center" wrapText="1"/>
    </xf>
    <xf numFmtId="0" fontId="33" fillId="32" borderId="10" xfId="0" applyFont="1" applyFill="1" applyBorder="1" applyAlignment="1" applyProtection="1">
      <alignment horizontal="center" vertical="center" wrapText="1"/>
      <protection hidden="1"/>
    </xf>
    <xf numFmtId="0" fontId="33" fillId="32" borderId="35" xfId="0" applyFont="1" applyFill="1" applyBorder="1" applyAlignment="1" applyProtection="1">
      <alignment horizontal="center" vertical="center" wrapText="1"/>
      <protection hidden="1"/>
    </xf>
    <xf numFmtId="14" fontId="33" fillId="32" borderId="35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31" xfId="0" applyFont="1" applyFill="1" applyBorder="1" applyAlignment="1" applyProtection="1">
      <alignment horizontal="center" vertical="center" wrapText="1"/>
      <protection hidden="1"/>
    </xf>
    <xf numFmtId="0" fontId="33" fillId="32" borderId="16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locked="0"/>
    </xf>
    <xf numFmtId="0" fontId="34" fillId="32" borderId="17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17" xfId="0" applyFont="1" applyFill="1" applyBorder="1" applyAlignment="1" applyProtection="1">
      <alignment horizontal="center" vertical="center" wrapText="1"/>
      <protection hidden="1"/>
    </xf>
    <xf numFmtId="0" fontId="33" fillId="32" borderId="49" xfId="0" applyFont="1" applyFill="1" applyBorder="1" applyAlignment="1" applyProtection="1">
      <alignment horizontal="center" vertical="center" wrapText="1"/>
      <protection hidden="1"/>
    </xf>
    <xf numFmtId="0" fontId="33" fillId="32" borderId="49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32" borderId="12" xfId="0" applyFont="1" applyFill="1" applyBorder="1" applyAlignment="1" applyProtection="1">
      <alignment horizontal="center" vertical="center"/>
      <protection locked="0"/>
    </xf>
    <xf numFmtId="1" fontId="33" fillId="28" borderId="20" xfId="0" applyNumberFormat="1" applyFont="1" applyFill="1" applyBorder="1" applyAlignment="1" applyProtection="1">
      <alignment horizontal="center" vertical="center"/>
      <protection locked="0"/>
    </xf>
    <xf numFmtId="1" fontId="33" fillId="28" borderId="24" xfId="0" applyNumberFormat="1" applyFont="1" applyFill="1" applyBorder="1" applyAlignment="1" applyProtection="1">
      <alignment horizontal="center" vertical="center"/>
      <protection locked="0"/>
    </xf>
    <xf numFmtId="1" fontId="33" fillId="28" borderId="28" xfId="0" applyNumberFormat="1" applyFont="1" applyFill="1" applyBorder="1" applyAlignment="1" applyProtection="1">
      <alignment horizontal="center" vertical="center"/>
      <protection locked="0"/>
    </xf>
    <xf numFmtId="1" fontId="33" fillId="28" borderId="32" xfId="0" applyNumberFormat="1" applyFont="1" applyFill="1" applyBorder="1" applyAlignment="1" applyProtection="1">
      <alignment horizontal="center" vertical="center"/>
      <protection locked="0"/>
    </xf>
    <xf numFmtId="1" fontId="29" fillId="32" borderId="20" xfId="0" applyNumberFormat="1" applyFont="1" applyFill="1" applyBorder="1" applyAlignment="1" applyProtection="1">
      <alignment horizontal="center" vertical="center"/>
      <protection hidden="1"/>
    </xf>
    <xf numFmtId="1" fontId="29" fillId="32" borderId="24" xfId="0" applyNumberFormat="1" applyFont="1" applyFill="1" applyBorder="1" applyAlignment="1" applyProtection="1">
      <alignment horizontal="center" vertical="center"/>
      <protection hidden="1"/>
    </xf>
    <xf numFmtId="1" fontId="29" fillId="32" borderId="28" xfId="0" applyNumberFormat="1" applyFont="1" applyFill="1" applyBorder="1" applyAlignment="1" applyProtection="1">
      <alignment horizontal="center" vertical="center"/>
      <protection hidden="1"/>
    </xf>
    <xf numFmtId="0" fontId="56" fillId="0" borderId="14" xfId="0" applyFont="1" applyFill="1" applyBorder="1" applyAlignment="1">
      <alignment horizontal="center" vertical="center"/>
    </xf>
    <xf numFmtId="0" fontId="57" fillId="0" borderId="14" xfId="0" applyFont="1" applyFill="1" applyBorder="1" applyAlignment="1">
      <alignment horizontal="left" vertical="center"/>
    </xf>
    <xf numFmtId="0" fontId="57" fillId="0" borderId="14" xfId="0" applyFont="1" applyFill="1" applyBorder="1" applyAlignment="1">
      <alignment horizontal="center" vertical="center"/>
    </xf>
    <xf numFmtId="14" fontId="57" fillId="0" borderId="14" xfId="0" applyNumberFormat="1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left" vertical="center"/>
    </xf>
    <xf numFmtId="0" fontId="57" fillId="0" borderId="12" xfId="0" applyFont="1" applyFill="1" applyBorder="1" applyAlignment="1">
      <alignment horizontal="center" vertical="center"/>
    </xf>
    <xf numFmtId="14" fontId="57" fillId="0" borderId="12" xfId="0" applyNumberFormat="1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57" fillId="0" borderId="15" xfId="0" applyFont="1" applyFill="1" applyBorder="1" applyAlignment="1">
      <alignment horizontal="left" vertical="center"/>
    </xf>
    <xf numFmtId="0" fontId="57" fillId="0" borderId="15" xfId="0" applyFont="1" applyFill="1" applyBorder="1" applyAlignment="1">
      <alignment horizontal="center" vertical="center"/>
    </xf>
    <xf numFmtId="14" fontId="57" fillId="0" borderId="15" xfId="0" applyNumberFormat="1" applyFont="1" applyFill="1" applyBorder="1" applyAlignment="1">
      <alignment horizontal="center" vertical="center"/>
    </xf>
    <xf numFmtId="0" fontId="34" fillId="32" borderId="49" xfId="0" applyFont="1" applyFill="1" applyBorder="1" applyAlignment="1" applyProtection="1">
      <alignment horizontal="center" vertical="center" textRotation="255" wrapText="1"/>
      <protection hidden="1"/>
    </xf>
    <xf numFmtId="1" fontId="29" fillId="24" borderId="51" xfId="0" applyNumberFormat="1" applyFont="1" applyFill="1" applyBorder="1" applyAlignment="1" applyProtection="1">
      <alignment horizontal="center" vertical="center"/>
      <protection hidden="1"/>
    </xf>
    <xf numFmtId="167" fontId="33" fillId="26" borderId="12" xfId="0" applyNumberFormat="1" applyFont="1" applyFill="1" applyBorder="1" applyAlignment="1" applyProtection="1">
      <alignment horizontal="center" vertical="center"/>
      <protection locked="0"/>
    </xf>
    <xf numFmtId="0" fontId="43" fillId="30" borderId="44" xfId="0" applyFont="1" applyFill="1" applyBorder="1" applyAlignment="1" applyProtection="1">
      <alignment horizontal="left" vertical="center" wrapText="1"/>
      <protection locked="0"/>
    </xf>
    <xf numFmtId="0" fontId="43" fillId="30" borderId="45" xfId="0" applyFont="1" applyFill="1" applyBorder="1" applyAlignment="1" applyProtection="1">
      <alignment horizontal="left" vertical="center" wrapText="1"/>
      <protection locked="0"/>
    </xf>
    <xf numFmtId="166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166" fontId="43" fillId="30" borderId="45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6" xfId="0" applyFont="1" applyFill="1" applyBorder="1" applyAlignment="1" applyProtection="1">
      <alignment horizontal="center" wrapText="1"/>
      <protection hidden="1"/>
    </xf>
    <xf numFmtId="0" fontId="21" fillId="29" borderId="47" xfId="0" applyFont="1" applyFill="1" applyBorder="1" applyAlignment="1" applyProtection="1">
      <alignment horizontal="center" wrapText="1"/>
      <protection hidden="1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4" fillId="29" borderId="36" xfId="0" applyFont="1" applyFill="1" applyBorder="1" applyAlignment="1" applyProtection="1">
      <alignment horizontal="center" vertical="center" wrapText="1"/>
      <protection locked="0"/>
    </xf>
    <xf numFmtId="0" fontId="41" fillId="29" borderId="0" xfId="0" applyFont="1" applyFill="1" applyBorder="1" applyAlignment="1" applyProtection="1">
      <alignment horizontal="center" vertical="center"/>
      <protection locked="0"/>
    </xf>
    <xf numFmtId="0" fontId="41" fillId="29" borderId="37" xfId="0" applyFont="1" applyFill="1" applyBorder="1" applyAlignment="1" applyProtection="1">
      <alignment horizontal="center" vertical="center"/>
      <protection locked="0"/>
    </xf>
    <xf numFmtId="0" fontId="44" fillId="29" borderId="36" xfId="0" applyFont="1" applyFill="1" applyBorder="1" applyAlignment="1" applyProtection="1">
      <alignment horizontal="center" vertical="center"/>
      <protection hidden="1"/>
    </xf>
    <xf numFmtId="0" fontId="44" fillId="29" borderId="0" xfId="0" applyFont="1" applyFill="1" applyBorder="1" applyAlignment="1" applyProtection="1">
      <alignment horizontal="center" vertical="center"/>
      <protection hidden="1"/>
    </xf>
    <xf numFmtId="0" fontId="44" fillId="29" borderId="37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 wrapText="1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7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/>
      <protection hidden="1"/>
    </xf>
    <xf numFmtId="0" fontId="54" fillId="30" borderId="44" xfId="0" applyFont="1" applyFill="1" applyBorder="1" applyAlignment="1" applyProtection="1">
      <alignment horizontal="left" vertical="center" wrapText="1"/>
      <protection locked="0"/>
    </xf>
    <xf numFmtId="0" fontId="54" fillId="30" borderId="45" xfId="0" applyFont="1" applyFill="1" applyBorder="1" applyAlignment="1" applyProtection="1">
      <alignment horizontal="left" vertical="center" wrapText="1"/>
      <protection locked="0"/>
    </xf>
    <xf numFmtId="0" fontId="37" fillId="31" borderId="0" xfId="0" applyFont="1" applyFill="1" applyBorder="1" applyAlignment="1">
      <alignment horizontal="left" vertical="center"/>
    </xf>
    <xf numFmtId="0" fontId="45" fillId="31" borderId="0" xfId="0" applyFont="1" applyFill="1" applyAlignment="1">
      <alignment horizontal="center" vertical="center" wrapText="1"/>
    </xf>
    <xf numFmtId="0" fontId="45" fillId="31" borderId="0" xfId="0" applyFont="1" applyFill="1" applyAlignment="1">
      <alignment horizontal="center" vertical="center"/>
    </xf>
    <xf numFmtId="0" fontId="46" fillId="32" borderId="0" xfId="0" applyFont="1" applyFill="1" applyAlignment="1">
      <alignment horizontal="center" vertical="center" wrapText="1"/>
    </xf>
    <xf numFmtId="164" fontId="47" fillId="31" borderId="0" xfId="0" applyNumberFormat="1" applyFont="1" applyFill="1" applyAlignment="1">
      <alignment horizontal="center" vertical="center" wrapText="1"/>
    </xf>
    <xf numFmtId="166" fontId="31" fillId="31" borderId="30" xfId="0" applyNumberFormat="1" applyFont="1" applyFill="1" applyBorder="1" applyAlignment="1">
      <alignment horizontal="left" vertical="center"/>
    </xf>
    <xf numFmtId="0" fontId="37" fillId="31" borderId="0" xfId="0" applyFont="1" applyFill="1" applyBorder="1" applyAlignment="1" applyProtection="1">
      <alignment horizontal="left" vertical="center"/>
      <protection hidden="1"/>
    </xf>
    <xf numFmtId="0" fontId="36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NumberFormat="1" applyFont="1" applyFill="1" applyAlignment="1" applyProtection="1">
      <alignment horizontal="center" vertical="center" wrapText="1"/>
      <protection hidden="1"/>
    </xf>
    <xf numFmtId="0" fontId="47" fillId="31" borderId="0" xfId="0" applyNumberFormat="1" applyFont="1" applyFill="1" applyAlignment="1" applyProtection="1">
      <alignment horizontal="center" vertical="center" wrapText="1"/>
      <protection hidden="1"/>
    </xf>
    <xf numFmtId="166" fontId="31" fillId="31" borderId="30" xfId="0" applyNumberFormat="1" applyFont="1" applyFill="1" applyBorder="1" applyAlignment="1" applyProtection="1">
      <alignment horizontal="center" vertical="center"/>
      <protection hidden="1"/>
    </xf>
    <xf numFmtId="166" fontId="31" fillId="31" borderId="30" xfId="0" applyNumberFormat="1" applyFont="1" applyFill="1" applyBorder="1" applyAlignment="1">
      <alignment horizontal="center" vertical="center"/>
    </xf>
    <xf numFmtId="165" fontId="48" fillId="31" borderId="0" xfId="0" applyNumberFormat="1" applyFont="1" applyFill="1" applyAlignment="1">
      <alignment horizontal="center" vertical="center" wrapText="1"/>
    </xf>
    <xf numFmtId="165" fontId="31" fillId="31" borderId="30" xfId="0" applyNumberFormat="1" applyFont="1" applyFill="1" applyBorder="1" applyAlignment="1">
      <alignment horizontal="left" vertical="center"/>
    </xf>
    <xf numFmtId="0" fontId="45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Font="1" applyFill="1" applyAlignment="1" applyProtection="1">
      <alignment horizontal="center" vertical="center" wrapText="1"/>
      <protection hidden="1"/>
    </xf>
    <xf numFmtId="165" fontId="48" fillId="31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56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47625</xdr:rowOff>
    </xdr:from>
    <xdr:to>
      <xdr:col>2</xdr:col>
      <xdr:colOff>361950</xdr:colOff>
      <xdr:row>3</xdr:row>
      <xdr:rowOff>28574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47625"/>
          <a:ext cx="742950" cy="74294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14</xdr:col>
      <xdr:colOff>119342</xdr:colOff>
      <xdr:row>1</xdr:row>
      <xdr:rowOff>47625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1905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345344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2" zoomScale="110" zoomScaleSheetLayoutView="110" workbookViewId="0">
      <selection activeCell="G26" sqref="G26"/>
    </sheetView>
  </sheetViews>
  <sheetFormatPr defaultRowHeight="18" x14ac:dyDescent="0.25"/>
  <cols>
    <col min="1" max="2" width="30.42578125" style="77" customWidth="1"/>
    <col min="3" max="3" width="30.85546875" style="77" customWidth="1"/>
    <col min="4" max="12" width="6.7109375" style="77" customWidth="1"/>
    <col min="13" max="16384" width="9.140625" style="77"/>
  </cols>
  <sheetData>
    <row r="1" spans="1:5" ht="24" customHeight="1" x14ac:dyDescent="0.3">
      <c r="A1" s="166"/>
      <c r="B1" s="167"/>
      <c r="C1" s="168"/>
    </row>
    <row r="2" spans="1:5" ht="42.75" customHeight="1" x14ac:dyDescent="0.25">
      <c r="A2" s="169" t="s">
        <v>25</v>
      </c>
      <c r="B2" s="170"/>
      <c r="C2" s="171"/>
      <c r="D2" s="78"/>
      <c r="E2" s="78"/>
    </row>
    <row r="3" spans="1:5" ht="24.75" customHeight="1" x14ac:dyDescent="0.25">
      <c r="A3" s="172"/>
      <c r="B3" s="173"/>
      <c r="C3" s="174"/>
      <c r="D3" s="79"/>
      <c r="E3" s="79"/>
    </row>
    <row r="4" spans="1:5" s="80" customFormat="1" ht="24.95" customHeight="1" x14ac:dyDescent="0.2">
      <c r="A4" s="67"/>
      <c r="B4" s="68"/>
      <c r="C4" s="69"/>
    </row>
    <row r="5" spans="1:5" s="80" customFormat="1" ht="24.95" customHeight="1" x14ac:dyDescent="0.2">
      <c r="A5" s="67"/>
      <c r="B5" s="68"/>
      <c r="C5" s="69"/>
    </row>
    <row r="6" spans="1:5" s="80" customFormat="1" ht="24.95" customHeight="1" x14ac:dyDescent="0.2">
      <c r="A6" s="67"/>
      <c r="B6" s="68"/>
      <c r="C6" s="69"/>
    </row>
    <row r="7" spans="1:5" s="80" customFormat="1" ht="24.95" customHeight="1" x14ac:dyDescent="0.2">
      <c r="A7" s="67"/>
      <c r="B7" s="68"/>
      <c r="C7" s="69"/>
    </row>
    <row r="8" spans="1:5" s="80" customFormat="1" ht="24.95" customHeight="1" x14ac:dyDescent="0.2">
      <c r="A8" s="67"/>
      <c r="B8" s="68"/>
      <c r="C8" s="69"/>
    </row>
    <row r="9" spans="1:5" ht="22.5" x14ac:dyDescent="0.25">
      <c r="A9" s="67"/>
      <c r="B9" s="68"/>
      <c r="C9" s="69"/>
    </row>
    <row r="10" spans="1:5" ht="22.5" x14ac:dyDescent="0.25">
      <c r="A10" s="67"/>
      <c r="B10" s="68"/>
      <c r="C10" s="69"/>
    </row>
    <row r="11" spans="1:5" ht="22.5" x14ac:dyDescent="0.25">
      <c r="A11" s="67"/>
      <c r="B11" s="68"/>
      <c r="C11" s="69"/>
    </row>
    <row r="12" spans="1:5" ht="22.5" x14ac:dyDescent="0.25">
      <c r="A12" s="67"/>
      <c r="B12" s="68"/>
      <c r="C12" s="69"/>
    </row>
    <row r="13" spans="1:5" ht="22.5" x14ac:dyDescent="0.25">
      <c r="A13" s="67"/>
      <c r="B13" s="68"/>
      <c r="C13" s="69"/>
    </row>
    <row r="14" spans="1:5" ht="22.5" x14ac:dyDescent="0.25">
      <c r="A14" s="67"/>
      <c r="B14" s="68"/>
      <c r="C14" s="69"/>
    </row>
    <row r="15" spans="1:5" ht="22.5" x14ac:dyDescent="0.25">
      <c r="A15" s="67"/>
      <c r="B15" s="68"/>
      <c r="C15" s="69"/>
    </row>
    <row r="16" spans="1:5" ht="22.5" x14ac:dyDescent="0.25">
      <c r="A16" s="67"/>
      <c r="B16" s="68"/>
      <c r="C16" s="69"/>
    </row>
    <row r="17" spans="1:3" ht="22.5" x14ac:dyDescent="0.25">
      <c r="A17" s="67"/>
      <c r="B17" s="68"/>
      <c r="C17" s="69"/>
    </row>
    <row r="18" spans="1:3" ht="22.5" x14ac:dyDescent="0.25">
      <c r="A18" s="67"/>
      <c r="B18" s="68"/>
      <c r="C18" s="69"/>
    </row>
    <row r="19" spans="1:3" ht="18" customHeight="1" x14ac:dyDescent="0.25">
      <c r="A19" s="175" t="str">
        <f>B26</f>
        <v>59.Ömer Besim Kır Koşusu ve Kros Ligi 7.Kademesi Yarışmaları</v>
      </c>
      <c r="B19" s="176"/>
      <c r="C19" s="177"/>
    </row>
    <row r="20" spans="1:3" ht="42" customHeight="1" x14ac:dyDescent="0.25">
      <c r="A20" s="178"/>
      <c r="B20" s="176"/>
      <c r="C20" s="177"/>
    </row>
    <row r="21" spans="1:3" ht="27" x14ac:dyDescent="0.25">
      <c r="A21" s="70"/>
      <c r="B21" s="71" t="str">
        <f>B29</f>
        <v>İstanbul</v>
      </c>
      <c r="C21" s="72"/>
    </row>
    <row r="22" spans="1:3" ht="22.5" x14ac:dyDescent="0.25">
      <c r="A22" s="67"/>
      <c r="B22" s="73"/>
      <c r="C22" s="69"/>
    </row>
    <row r="23" spans="1:3" ht="22.5" x14ac:dyDescent="0.25">
      <c r="A23" s="67"/>
      <c r="B23" s="73"/>
      <c r="C23" s="69"/>
    </row>
    <row r="24" spans="1:3" ht="22.5" x14ac:dyDescent="0.25">
      <c r="A24" s="67"/>
      <c r="B24" s="73"/>
      <c r="C24" s="69"/>
    </row>
    <row r="25" spans="1:3" ht="22.5" x14ac:dyDescent="0.25">
      <c r="A25" s="74"/>
      <c r="B25" s="75"/>
      <c r="C25" s="76"/>
    </row>
    <row r="26" spans="1:3" ht="35.25" customHeight="1" x14ac:dyDescent="0.25">
      <c r="A26" s="81" t="s">
        <v>10</v>
      </c>
      <c r="B26" s="179" t="s">
        <v>26</v>
      </c>
      <c r="C26" s="180"/>
    </row>
    <row r="27" spans="1:3" ht="25.5" customHeight="1" x14ac:dyDescent="0.25">
      <c r="A27" s="81" t="s">
        <v>11</v>
      </c>
      <c r="B27" s="162" t="s">
        <v>27</v>
      </c>
      <c r="C27" s="163"/>
    </row>
    <row r="28" spans="1:3" ht="25.5" customHeight="1" x14ac:dyDescent="0.25">
      <c r="A28" s="82" t="s">
        <v>12</v>
      </c>
      <c r="B28" s="162" t="s">
        <v>24</v>
      </c>
      <c r="C28" s="163"/>
    </row>
    <row r="29" spans="1:3" ht="25.5" customHeight="1" x14ac:dyDescent="0.25">
      <c r="A29" s="81" t="s">
        <v>13</v>
      </c>
      <c r="B29" s="162" t="s">
        <v>28</v>
      </c>
      <c r="C29" s="163"/>
    </row>
    <row r="30" spans="1:3" ht="25.5" customHeight="1" x14ac:dyDescent="0.25">
      <c r="A30" s="83" t="s">
        <v>14</v>
      </c>
      <c r="B30" s="164">
        <v>41965.416666666664</v>
      </c>
      <c r="C30" s="165"/>
    </row>
    <row r="31" spans="1:3" x14ac:dyDescent="0.25">
      <c r="A31" s="83" t="s">
        <v>29</v>
      </c>
      <c r="B31" s="112">
        <v>66</v>
      </c>
      <c r="C31" s="111"/>
    </row>
    <row r="32" spans="1:3" x14ac:dyDescent="0.25">
      <c r="A32" s="83" t="s">
        <v>30</v>
      </c>
      <c r="B32" s="112">
        <v>7</v>
      </c>
      <c r="C32" s="111"/>
    </row>
    <row r="33" spans="1:3" x14ac:dyDescent="0.25">
      <c r="A33" s="84"/>
      <c r="B33" s="85"/>
      <c r="C33" s="86"/>
    </row>
    <row r="34" spans="1:3" ht="9" customHeight="1" thickBot="1" x14ac:dyDescent="0.3">
      <c r="A34" s="87"/>
      <c r="B34" s="88"/>
      <c r="C34" s="89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136"/>
  <sheetViews>
    <sheetView view="pageBreakPreview" zoomScaleSheetLayoutView="100" workbookViewId="0">
      <selection activeCell="G26" sqref="G26"/>
    </sheetView>
  </sheetViews>
  <sheetFormatPr defaultRowHeight="12.75" x14ac:dyDescent="0.2"/>
  <cols>
    <col min="1" max="1" width="4.28515625" style="23" bestFit="1" customWidth="1"/>
    <col min="2" max="2" width="6.42578125" style="23" bestFit="1" customWidth="1"/>
    <col min="3" max="3" width="28.85546875" style="24" customWidth="1"/>
    <col min="4" max="4" width="41.7109375" style="24" customWidth="1"/>
    <col min="5" max="5" width="6.7109375" style="23" customWidth="1"/>
    <col min="6" max="6" width="12.7109375" style="25" customWidth="1"/>
    <col min="7" max="7" width="37.5703125" style="7" customWidth="1"/>
    <col min="8" max="8" width="39.5703125" style="7" customWidth="1"/>
    <col min="9" max="13" width="9.140625" style="7"/>
    <col min="14" max="14" width="0" style="7" hidden="1" customWidth="1"/>
    <col min="15" max="15" width="42.28515625" style="7" hidden="1" customWidth="1"/>
    <col min="16" max="16384" width="9.140625" style="7"/>
  </cols>
  <sheetData>
    <row r="1" spans="1:27" ht="31.5" customHeight="1" x14ac:dyDescent="0.2">
      <c r="A1" s="182" t="str">
        <f>KAPAK!A2</f>
        <v>Türkiye Atletizm Federasyonu
İstanbul Atletizm İl Temsilciliği</v>
      </c>
      <c r="B1" s="183"/>
      <c r="C1" s="183"/>
      <c r="D1" s="183"/>
      <c r="E1" s="183"/>
      <c r="F1" s="183"/>
    </row>
    <row r="2" spans="1:27" ht="15.75" x14ac:dyDescent="0.2">
      <c r="A2" s="184" t="str">
        <f>KAPAK!B26</f>
        <v>59.Ömer Besim Kır Koşusu ve Kros Ligi 7.Kademesi Yarışmaları</v>
      </c>
      <c r="B2" s="184"/>
      <c r="C2" s="184"/>
      <c r="D2" s="184"/>
      <c r="E2" s="184"/>
      <c r="F2" s="184"/>
    </row>
    <row r="3" spans="1:27" ht="15.75" x14ac:dyDescent="0.2">
      <c r="A3" s="185" t="str">
        <f>KAPAK!B29</f>
        <v>İstanbul</v>
      </c>
      <c r="B3" s="185"/>
      <c r="C3" s="185"/>
      <c r="D3" s="185"/>
      <c r="E3" s="185"/>
      <c r="F3" s="185"/>
    </row>
    <row r="4" spans="1:27" x14ac:dyDescent="0.2">
      <c r="A4" s="181" t="str">
        <f>KAPAK!B28</f>
        <v>Genç Kadınlar</v>
      </c>
      <c r="B4" s="181"/>
      <c r="C4" s="181"/>
      <c r="D4" s="116" t="str">
        <f>KAPAK!B27</f>
        <v>4 km.</v>
      </c>
      <c r="E4" s="186">
        <f>KAPAK!B30</f>
        <v>41965.416666666664</v>
      </c>
      <c r="F4" s="186"/>
      <c r="N4" s="95"/>
      <c r="O4" s="95" t="s">
        <v>19</v>
      </c>
    </row>
    <row r="5" spans="1:27" s="8" customFormat="1" ht="31.5" customHeight="1" thickBot="1" x14ac:dyDescent="0.25">
      <c r="A5" s="122" t="s">
        <v>0</v>
      </c>
      <c r="B5" s="122" t="s">
        <v>1</v>
      </c>
      <c r="C5" s="123" t="s">
        <v>3</v>
      </c>
      <c r="D5" s="122" t="s">
        <v>17</v>
      </c>
      <c r="E5" s="122" t="s">
        <v>8</v>
      </c>
      <c r="F5" s="124" t="s">
        <v>2</v>
      </c>
      <c r="H5" s="9"/>
      <c r="I5" s="9"/>
      <c r="J5" s="9"/>
      <c r="K5" s="9"/>
      <c r="L5" s="9"/>
      <c r="N5" s="96">
        <v>0</v>
      </c>
      <c r="O5" s="97">
        <f>LOOKUP(9.99999999999999E+307,N5:N831)</f>
        <v>18</v>
      </c>
      <c r="AA5" s="93"/>
    </row>
    <row r="6" spans="1:27" ht="18" customHeight="1" x14ac:dyDescent="0.15">
      <c r="A6" s="10">
        <v>1</v>
      </c>
      <c r="B6" s="136">
        <v>31</v>
      </c>
      <c r="C6" s="12" t="s">
        <v>31</v>
      </c>
      <c r="D6" s="107" t="s">
        <v>32</v>
      </c>
      <c r="E6" s="11" t="s">
        <v>33</v>
      </c>
      <c r="F6" s="13">
        <v>35980</v>
      </c>
      <c r="M6" s="94"/>
      <c r="N6" s="98">
        <f>IF(D6&lt;&gt;"",IF(ISNUMBER(MATCH(D6,$D$5:D5,0)),"",LOOKUP(9.99999999999999E+307,$N$1:N5)+1),"")</f>
        <v>1</v>
      </c>
      <c r="O6" s="97" t="str">
        <f>IF(ROWS($O$6:O6)&lt;=$O$5,LOOKUP(ROWS($O$6:O6),$N$6:$N$827,$D$6:$D$827),"")</f>
        <v>İSTANBUL-FENERBAHÇE</v>
      </c>
      <c r="Z6" s="94"/>
      <c r="AA6" s="93"/>
    </row>
    <row r="7" spans="1:27" ht="18" customHeight="1" x14ac:dyDescent="0.15">
      <c r="A7" s="14">
        <v>2</v>
      </c>
      <c r="B7" s="137">
        <v>32</v>
      </c>
      <c r="C7" s="16" t="s">
        <v>34</v>
      </c>
      <c r="D7" s="109" t="s">
        <v>32</v>
      </c>
      <c r="E7" s="17" t="s">
        <v>33</v>
      </c>
      <c r="F7" s="18">
        <v>35599</v>
      </c>
      <c r="N7" s="98" t="str">
        <f>IF(D7&lt;&gt;"",IF(ISNUMBER(MATCH(D7,$D$5:D6,0)),"",LOOKUP(9.99999999999999E+307,$N$1:N6)+1),"")</f>
        <v/>
      </c>
      <c r="O7" s="97" t="str">
        <f>IF(ROWS($O$6:O7)&lt;=$O$5,LOOKUP(ROWS($O$6:O7),$N$6:$N$827,$D$6:$D$827),"")</f>
        <v>İSTANBUL-VELİBABA MESLEKİ VE TEKNİK AND LİS. GSK</v>
      </c>
    </row>
    <row r="8" spans="1:27" ht="18" customHeight="1" x14ac:dyDescent="0.15">
      <c r="A8" s="14">
        <v>3</v>
      </c>
      <c r="B8" s="137">
        <v>33</v>
      </c>
      <c r="C8" s="16" t="s">
        <v>35</v>
      </c>
      <c r="D8" s="109" t="s">
        <v>32</v>
      </c>
      <c r="E8" s="17" t="s">
        <v>33</v>
      </c>
      <c r="F8" s="18">
        <v>35235</v>
      </c>
      <c r="N8" s="98" t="str">
        <f>IF(D8&lt;&gt;"",IF(ISNUMBER(MATCH(D8,$D$5:D7,0)),"",LOOKUP(9.99999999999999E+307,$N$1:N7)+1),"")</f>
        <v/>
      </c>
      <c r="O8" s="97" t="str">
        <f>IF(ROWS($O$6:O8)&lt;=$O$5,LOOKUP(ROWS($O$6:O8),$N$6:$N$827,$D$6:$D$827),"")</f>
        <v>İSTANBUL-BEŞİKTAŞ J.K</v>
      </c>
    </row>
    <row r="9" spans="1:27" ht="18" customHeight="1" x14ac:dyDescent="0.15">
      <c r="A9" s="14">
        <v>4</v>
      </c>
      <c r="B9" s="137">
        <v>34</v>
      </c>
      <c r="C9" s="16" t="s">
        <v>36</v>
      </c>
      <c r="D9" s="109" t="s">
        <v>32</v>
      </c>
      <c r="E9" s="17" t="s">
        <v>33</v>
      </c>
      <c r="F9" s="18">
        <v>35712</v>
      </c>
      <c r="N9" s="98" t="str">
        <f>IF(D9&lt;&gt;"",IF(ISNUMBER(MATCH(D9,$D$5:D8,0)),"",LOOKUP(9.99999999999999E+307,$N$1:N8)+1),"")</f>
        <v/>
      </c>
      <c r="O9" s="97" t="str">
        <f>IF(ROWS($O$6:O9)&lt;=$O$5,LOOKUP(ROWS($O$6:O9),$N$6:$N$827,$D$6:$D$827),"")</f>
        <v>GAZİANTEP ŞÖLEN SPOR</v>
      </c>
    </row>
    <row r="10" spans="1:27" ht="18" customHeight="1" x14ac:dyDescent="0.15">
      <c r="A10" s="14">
        <v>5</v>
      </c>
      <c r="B10" s="137">
        <v>35</v>
      </c>
      <c r="C10" s="16" t="s">
        <v>37</v>
      </c>
      <c r="D10" s="109" t="s">
        <v>32</v>
      </c>
      <c r="E10" s="17" t="s">
        <v>33</v>
      </c>
      <c r="F10" s="18">
        <v>35247</v>
      </c>
      <c r="N10" s="98" t="str">
        <f>IF(D10&lt;&gt;"",IF(ISNUMBER(MATCH(D10,$D$5:D9,0)),"",LOOKUP(9.99999999999999E+307,$N$1:N9)+1),"")</f>
        <v/>
      </c>
      <c r="O10" s="97" t="str">
        <f>IF(ROWS($O$6:O10)&lt;=$O$5,LOOKUP(ROWS($O$6:O10),$N$6:$N$827,$D$6:$D$827),"")</f>
        <v xml:space="preserve">BURSA BÜYÜKŞEHİR </v>
      </c>
    </row>
    <row r="11" spans="1:27" ht="18" customHeight="1" thickBot="1" x14ac:dyDescent="0.2">
      <c r="A11" s="14">
        <v>6</v>
      </c>
      <c r="B11" s="138">
        <v>36</v>
      </c>
      <c r="C11" s="20" t="s">
        <v>38</v>
      </c>
      <c r="D11" s="110" t="s">
        <v>32</v>
      </c>
      <c r="E11" s="21" t="s">
        <v>33</v>
      </c>
      <c r="F11" s="22">
        <v>35431</v>
      </c>
      <c r="N11" s="98" t="str">
        <f>IF(D11&lt;&gt;"",IF(ISNUMBER(MATCH(D11,$D$5:D10,0)),"",LOOKUP(9.99999999999999E+307,$N$1:N10)+1),"")</f>
        <v/>
      </c>
      <c r="O11" s="97" t="str">
        <f>IF(ROWS($O$6:O11)&lt;=$O$5,LOOKUP(ROWS($O$6:O11),$N$6:$N$827,$D$6:$D$827),"")</f>
        <v>BATMAN-PETROLSPOR</v>
      </c>
    </row>
    <row r="12" spans="1:27" ht="18" customHeight="1" x14ac:dyDescent="0.15">
      <c r="A12" s="14">
        <v>7</v>
      </c>
      <c r="B12" s="136">
        <v>37</v>
      </c>
      <c r="C12" s="12" t="s">
        <v>39</v>
      </c>
      <c r="D12" s="107" t="s">
        <v>115</v>
      </c>
      <c r="E12" s="108" t="s">
        <v>33</v>
      </c>
      <c r="F12" s="13">
        <v>35465</v>
      </c>
      <c r="N12" s="98">
        <f>IF(D12&lt;&gt;"",IF(ISNUMBER(MATCH(D12,$D$5:D11,0)),"",LOOKUP(9.99999999999999E+307,$N$1:N11)+1),"")</f>
        <v>2</v>
      </c>
      <c r="O12" s="97" t="str">
        <f>IF(ROWS($O$6:O12)&lt;=$O$5,LOOKUP(ROWS($O$6:O12),$N$6:$N$827,$D$6:$D$827),"")</f>
        <v>DİYARBAKIR ATLETİZM</v>
      </c>
    </row>
    <row r="13" spans="1:27" ht="18" customHeight="1" x14ac:dyDescent="0.15">
      <c r="A13" s="14">
        <v>8</v>
      </c>
      <c r="B13" s="137">
        <v>38</v>
      </c>
      <c r="C13" s="16" t="s">
        <v>40</v>
      </c>
      <c r="D13" s="109" t="s">
        <v>115</v>
      </c>
      <c r="E13" s="17" t="s">
        <v>33</v>
      </c>
      <c r="F13" s="18">
        <v>35451</v>
      </c>
      <c r="N13" s="98" t="str">
        <f>IF(D13&lt;&gt;"",IF(ISNUMBER(MATCH(D13,$D$5:D12,0)),"",LOOKUP(9.99999999999999E+307,$N$1:N12)+1),"")</f>
        <v/>
      </c>
      <c r="O13" s="97" t="str">
        <f>IF(ROWS($O$6:O13)&lt;=$O$5,LOOKUP(ROWS($O$6:O13),$N$6:$N$827,$D$6:$D$827),"")</f>
        <v>İSTANBUL</v>
      </c>
    </row>
    <row r="14" spans="1:27" ht="18" customHeight="1" x14ac:dyDescent="0.15">
      <c r="A14" s="14">
        <v>9</v>
      </c>
      <c r="B14" s="137">
        <v>39</v>
      </c>
      <c r="C14" s="16" t="s">
        <v>41</v>
      </c>
      <c r="D14" s="109" t="s">
        <v>115</v>
      </c>
      <c r="E14" s="17" t="s">
        <v>33</v>
      </c>
      <c r="F14" s="18">
        <v>35662</v>
      </c>
      <c r="N14" s="98" t="str">
        <f>IF(D14&lt;&gt;"",IF(ISNUMBER(MATCH(D14,$D$5:D13,0)),"",LOOKUP(9.99999999999999E+307,$N$1:N13)+1),"")</f>
        <v/>
      </c>
      <c r="O14" s="97" t="str">
        <f>IF(ROWS($O$6:O14)&lt;=$O$5,LOOKUP(ROWS($O$6:O14),$N$6:$N$827,$D$6:$D$827),"")</f>
        <v>HATAY</v>
      </c>
    </row>
    <row r="15" spans="1:27" ht="18" customHeight="1" x14ac:dyDescent="0.15">
      <c r="A15" s="14">
        <v>10</v>
      </c>
      <c r="B15" s="137">
        <v>40</v>
      </c>
      <c r="C15" s="16" t="s">
        <v>42</v>
      </c>
      <c r="D15" s="109" t="s">
        <v>115</v>
      </c>
      <c r="E15" s="17" t="s">
        <v>33</v>
      </c>
      <c r="F15" s="18">
        <v>35728</v>
      </c>
      <c r="N15" s="98" t="str">
        <f>IF(D15&lt;&gt;"",IF(ISNUMBER(MATCH(D15,$D$5:D14,0)),"",LOOKUP(9.99999999999999E+307,$N$1:N14)+1),"")</f>
        <v/>
      </c>
      <c r="O15" s="97" t="str">
        <f>IF(ROWS($O$6:O15)&lt;=$O$5,LOOKUP(ROWS($O$6:O15),$N$6:$N$827,$D$6:$D$827),"")</f>
        <v>AYDIN</v>
      </c>
    </row>
    <row r="16" spans="1:27" ht="18" customHeight="1" x14ac:dyDescent="0.15">
      <c r="A16" s="14">
        <v>11</v>
      </c>
      <c r="B16" s="137">
        <v>41</v>
      </c>
      <c r="C16" s="16" t="s">
        <v>43</v>
      </c>
      <c r="D16" s="109" t="s">
        <v>115</v>
      </c>
      <c r="E16" s="17" t="s">
        <v>33</v>
      </c>
      <c r="F16" s="18">
        <v>35951</v>
      </c>
      <c r="N16" s="98" t="str">
        <f>IF(D16&lt;&gt;"",IF(ISNUMBER(MATCH(D16,$D$5:D15,0)),"",LOOKUP(9.99999999999999E+307,$N$1:N15)+1),"")</f>
        <v/>
      </c>
      <c r="O16" s="97" t="str">
        <f>IF(ROWS($O$6:O16)&lt;=$O$5,LOOKUP(ROWS($O$6:O16),$N$6:$N$827,$D$6:$D$827),"")</f>
        <v>GAZİANTEP</v>
      </c>
    </row>
    <row r="17" spans="1:15" ht="18" customHeight="1" thickBot="1" x14ac:dyDescent="0.2">
      <c r="A17" s="14">
        <v>12</v>
      </c>
      <c r="B17" s="138">
        <v>42</v>
      </c>
      <c r="C17" s="20" t="s">
        <v>44</v>
      </c>
      <c r="D17" s="110" t="s">
        <v>115</v>
      </c>
      <c r="E17" s="21" t="s">
        <v>33</v>
      </c>
      <c r="F17" s="22">
        <v>35744</v>
      </c>
      <c r="N17" s="98" t="str">
        <f>IF(D17&lt;&gt;"",IF(ISNUMBER(MATCH(D17,$D$5:D16,0)),"",LOOKUP(9.99999999999999E+307,$N$1:N16)+1),"")</f>
        <v/>
      </c>
      <c r="O17" s="97" t="str">
        <f>IF(ROWS($O$6:O17)&lt;=$O$5,LOOKUP(ROWS($O$6:O17),$N$6:$N$827,$D$6:$D$827),"")</f>
        <v>ANKARA</v>
      </c>
    </row>
    <row r="18" spans="1:15" ht="18" customHeight="1" x14ac:dyDescent="0.15">
      <c r="A18" s="14">
        <v>13</v>
      </c>
      <c r="B18" s="136">
        <v>25</v>
      </c>
      <c r="C18" s="12" t="s">
        <v>45</v>
      </c>
      <c r="D18" s="12" t="s">
        <v>46</v>
      </c>
      <c r="E18" s="108" t="s">
        <v>33</v>
      </c>
      <c r="F18" s="13">
        <v>35591</v>
      </c>
      <c r="N18" s="98">
        <f>IF(D18&lt;&gt;"",IF(ISNUMBER(MATCH(D18,$D$5:D17,0)),"",LOOKUP(9.99999999999999E+307,$N$1:N17)+1),"")</f>
        <v>3</v>
      </c>
      <c r="O18" s="97" t="str">
        <f>IF(ROWS($O$6:O18)&lt;=$O$5,LOOKUP(ROWS($O$6:O18),$N$6:$N$827,$D$6:$D$827),"")</f>
        <v>BURDUR</v>
      </c>
    </row>
    <row r="19" spans="1:15" ht="18" customHeight="1" x14ac:dyDescent="0.15">
      <c r="A19" s="14">
        <v>14</v>
      </c>
      <c r="B19" s="137">
        <v>26</v>
      </c>
      <c r="C19" s="16" t="s">
        <v>47</v>
      </c>
      <c r="D19" s="16" t="s">
        <v>46</v>
      </c>
      <c r="E19" s="15" t="s">
        <v>33</v>
      </c>
      <c r="F19" s="18">
        <v>35538</v>
      </c>
      <c r="N19" s="98" t="str">
        <f>IF(D19&lt;&gt;"",IF(ISNUMBER(MATCH(D19,$D$5:D18,0)),"",LOOKUP(9.99999999999999E+307,$N$1:N18)+1),"")</f>
        <v/>
      </c>
      <c r="O19" s="97" t="str">
        <f>IF(ROWS($O$6:O19)&lt;=$O$5,LOOKUP(ROWS($O$6:O19),$N$6:$N$827,$D$6:$D$827),"")</f>
        <v>KIRIKKALE</v>
      </c>
    </row>
    <row r="20" spans="1:15" ht="18" customHeight="1" x14ac:dyDescent="0.15">
      <c r="A20" s="14">
        <v>15</v>
      </c>
      <c r="B20" s="137">
        <v>27</v>
      </c>
      <c r="C20" s="16" t="s">
        <v>48</v>
      </c>
      <c r="D20" s="16" t="s">
        <v>46</v>
      </c>
      <c r="E20" s="15" t="s">
        <v>33</v>
      </c>
      <c r="F20" s="18">
        <v>35492</v>
      </c>
      <c r="N20" s="98" t="str">
        <f>IF(D20&lt;&gt;"",IF(ISNUMBER(MATCH(D20,$D$5:D19,0)),"",LOOKUP(9.99999999999999E+307,$N$1:N19)+1),"")</f>
        <v/>
      </c>
      <c r="O20" s="97" t="str">
        <f>IF(ROWS($O$6:O20)&lt;=$O$5,LOOKUP(ROWS($O$6:O20),$N$6:$N$827,$D$6:$D$827),"")</f>
        <v>ÇORUM</v>
      </c>
    </row>
    <row r="21" spans="1:15" ht="18" customHeight="1" x14ac:dyDescent="0.15">
      <c r="A21" s="14">
        <v>16</v>
      </c>
      <c r="B21" s="137">
        <v>28</v>
      </c>
      <c r="C21" s="16" t="s">
        <v>49</v>
      </c>
      <c r="D21" s="16" t="s">
        <v>46</v>
      </c>
      <c r="E21" s="15" t="s">
        <v>33</v>
      </c>
      <c r="F21" s="18">
        <v>35606</v>
      </c>
      <c r="N21" s="98" t="str">
        <f>IF(D21&lt;&gt;"",IF(ISNUMBER(MATCH(D21,$D$5:D20,0)),"",LOOKUP(9.99999999999999E+307,$N$1:N20)+1),"")</f>
        <v/>
      </c>
      <c r="O21" s="97" t="str">
        <f>IF(ROWS($O$6:O21)&lt;=$O$5,LOOKUP(ROWS($O$6:O21),$N$6:$N$827,$D$6:$D$827),"")</f>
        <v>DİYARBAKIR</v>
      </c>
    </row>
    <row r="22" spans="1:15" ht="18" customHeight="1" x14ac:dyDescent="0.15">
      <c r="A22" s="14">
        <v>17</v>
      </c>
      <c r="B22" s="137">
        <v>29</v>
      </c>
      <c r="C22" s="16" t="s">
        <v>50</v>
      </c>
      <c r="D22" s="16" t="s">
        <v>46</v>
      </c>
      <c r="E22" s="15" t="s">
        <v>33</v>
      </c>
      <c r="F22" s="18">
        <v>35236</v>
      </c>
      <c r="N22" s="98" t="str">
        <f>IF(D22&lt;&gt;"",IF(ISNUMBER(MATCH(D22,$D$5:D21,0)),"",LOOKUP(9.99999999999999E+307,$N$1:N21)+1),"")</f>
        <v/>
      </c>
      <c r="O22" s="97" t="str">
        <f>IF(ROWS($O$6:O22)&lt;=$O$5,LOOKUP(ROWS($O$6:O22),$N$6:$N$827,$D$6:$D$827),"")</f>
        <v>KAYSERİ</v>
      </c>
    </row>
    <row r="23" spans="1:15" ht="18" customHeight="1" thickBot="1" x14ac:dyDescent="0.2">
      <c r="A23" s="14">
        <v>18</v>
      </c>
      <c r="B23" s="138">
        <v>30</v>
      </c>
      <c r="C23" s="20" t="s">
        <v>51</v>
      </c>
      <c r="D23" s="20" t="s">
        <v>46</v>
      </c>
      <c r="E23" s="21" t="s">
        <v>33</v>
      </c>
      <c r="F23" s="22">
        <v>35236</v>
      </c>
      <c r="N23" s="98" t="str">
        <f>IF(D23&lt;&gt;"",IF(ISNUMBER(MATCH(D23,$D$5:D22,0)),"",LOOKUP(9.99999999999999E+307,$N$1:N22)+1),"")</f>
        <v/>
      </c>
      <c r="O23" s="97" t="str">
        <f>IF(ROWS($O$6:O23)&lt;=$O$5,LOOKUP(ROWS($O$6:O23),$N$6:$N$827,$D$6:$D$827),"")</f>
        <v xml:space="preserve">KOCAELİ </v>
      </c>
    </row>
    <row r="24" spans="1:15" ht="18" customHeight="1" x14ac:dyDescent="0.15">
      <c r="A24" s="14">
        <v>19</v>
      </c>
      <c r="B24" s="136">
        <v>19</v>
      </c>
      <c r="C24" s="12" t="s">
        <v>52</v>
      </c>
      <c r="D24" s="12" t="s">
        <v>53</v>
      </c>
      <c r="E24" s="108" t="s">
        <v>33</v>
      </c>
      <c r="F24" s="13">
        <v>34700</v>
      </c>
      <c r="N24" s="98">
        <f>IF(D24&lt;&gt;"",IF(ISNUMBER(MATCH(D24,$D$5:D23,0)),"",LOOKUP(9.99999999999999E+307,$N$1:N23)+1),"")</f>
        <v>4</v>
      </c>
      <c r="O24" s="97" t="str">
        <f>IF(ROWS($O$6:O24)&lt;=$O$5,LOOKUP(ROWS($O$6:O24),$N$6:$N$827,$D$6:$D$827),"")</f>
        <v/>
      </c>
    </row>
    <row r="25" spans="1:15" ht="18" customHeight="1" x14ac:dyDescent="0.15">
      <c r="A25" s="14">
        <v>20</v>
      </c>
      <c r="B25" s="137">
        <v>20</v>
      </c>
      <c r="C25" s="16" t="s">
        <v>54</v>
      </c>
      <c r="D25" s="16" t="s">
        <v>53</v>
      </c>
      <c r="E25" s="17" t="s">
        <v>33</v>
      </c>
      <c r="F25" s="18">
        <v>35065</v>
      </c>
      <c r="N25" s="98" t="str">
        <f>IF(D25&lt;&gt;"",IF(ISNUMBER(MATCH(D25,$D$5:D24,0)),"",LOOKUP(9.99999999999999E+307,$N$1:N24)+1),"")</f>
        <v/>
      </c>
      <c r="O25" s="97" t="str">
        <f>IF(ROWS($O$6:O25)&lt;=$O$5,LOOKUP(ROWS($O$6:O25),$N$6:$N$827,$D$6:$D$827),"")</f>
        <v/>
      </c>
    </row>
    <row r="26" spans="1:15" ht="18" customHeight="1" x14ac:dyDescent="0.15">
      <c r="A26" s="14">
        <v>21</v>
      </c>
      <c r="B26" s="137">
        <v>21</v>
      </c>
      <c r="C26" s="16" t="s">
        <v>55</v>
      </c>
      <c r="D26" s="16" t="s">
        <v>53</v>
      </c>
      <c r="E26" s="17" t="s">
        <v>33</v>
      </c>
      <c r="F26" s="18">
        <v>35065</v>
      </c>
      <c r="N26" s="98" t="str">
        <f>IF(D26&lt;&gt;"",IF(ISNUMBER(MATCH(D26,$D$5:D25,0)),"",LOOKUP(9.99999999999999E+307,$N$1:N25)+1),"")</f>
        <v/>
      </c>
      <c r="O26" s="97" t="str">
        <f>IF(ROWS($O$6:O26)&lt;=$O$5,LOOKUP(ROWS($O$6:O26),$N$6:$N$827,$D$6:$D$827),"")</f>
        <v/>
      </c>
    </row>
    <row r="27" spans="1:15" ht="18" customHeight="1" x14ac:dyDescent="0.15">
      <c r="A27" s="14">
        <v>22</v>
      </c>
      <c r="B27" s="137">
        <v>22</v>
      </c>
      <c r="C27" s="16" t="s">
        <v>56</v>
      </c>
      <c r="D27" s="16" t="s">
        <v>53</v>
      </c>
      <c r="E27" s="17" t="s">
        <v>33</v>
      </c>
      <c r="F27" s="18">
        <v>35431</v>
      </c>
      <c r="N27" s="98" t="str">
        <f>IF(D27&lt;&gt;"",IF(ISNUMBER(MATCH(D27,$D$5:D26,0)),"",LOOKUP(9.99999999999999E+307,$N$1:N26)+1),"")</f>
        <v/>
      </c>
      <c r="O27" s="97" t="str">
        <f>IF(ROWS($O$6:O27)&lt;=$O$5,LOOKUP(ROWS($O$6:O27),$N$6:$N$827,$D$6:$D$827),"")</f>
        <v/>
      </c>
    </row>
    <row r="28" spans="1:15" ht="18" customHeight="1" x14ac:dyDescent="0.15">
      <c r="A28" s="14">
        <v>23</v>
      </c>
      <c r="B28" s="137">
        <v>23</v>
      </c>
      <c r="C28" s="16" t="s">
        <v>57</v>
      </c>
      <c r="D28" s="16" t="s">
        <v>53</v>
      </c>
      <c r="E28" s="17" t="s">
        <v>33</v>
      </c>
      <c r="F28" s="18">
        <v>35796</v>
      </c>
      <c r="N28" s="98" t="str">
        <f>IF(D28&lt;&gt;"",IF(ISNUMBER(MATCH(D28,$D$5:D27,0)),"",LOOKUP(9.99999999999999E+307,$N$1:N27)+1),"")</f>
        <v/>
      </c>
      <c r="O28" s="97" t="str">
        <f>IF(ROWS($O$6:O28)&lt;=$O$5,LOOKUP(ROWS($O$6:O28),$N$6:$N$827,$D$6:$D$827),"")</f>
        <v/>
      </c>
    </row>
    <row r="29" spans="1:15" ht="18" customHeight="1" thickBot="1" x14ac:dyDescent="0.2">
      <c r="A29" s="14">
        <v>24</v>
      </c>
      <c r="B29" s="138">
        <v>24</v>
      </c>
      <c r="C29" s="20" t="s">
        <v>58</v>
      </c>
      <c r="D29" s="20" t="s">
        <v>53</v>
      </c>
      <c r="E29" s="19" t="s">
        <v>33</v>
      </c>
      <c r="F29" s="22">
        <v>35431</v>
      </c>
      <c r="N29" s="98" t="str">
        <f>IF(D29&lt;&gt;"",IF(ISNUMBER(MATCH(D29,$D$5:D28,0)),"",LOOKUP(9.99999999999999E+307,$N$1:N28)+1),"")</f>
        <v/>
      </c>
      <c r="O29" s="97" t="str">
        <f>IF(ROWS($O$6:O29)&lt;=$O$5,LOOKUP(ROWS($O$6:O29),$N$6:$N$827,$D$6:$D$827),"")</f>
        <v/>
      </c>
    </row>
    <row r="30" spans="1:15" ht="18" customHeight="1" x14ac:dyDescent="0.15">
      <c r="A30" s="14">
        <v>25</v>
      </c>
      <c r="B30" s="136">
        <v>346</v>
      </c>
      <c r="C30" s="12" t="s">
        <v>59</v>
      </c>
      <c r="D30" s="12" t="s">
        <v>60</v>
      </c>
      <c r="E30" s="11" t="s">
        <v>33</v>
      </c>
      <c r="F30" s="13"/>
      <c r="N30" s="98">
        <f>IF(D30&lt;&gt;"",IF(ISNUMBER(MATCH(D30,$D$5:D29,0)),"",LOOKUP(9.99999999999999E+307,$N$1:N29)+1),"")</f>
        <v>5</v>
      </c>
      <c r="O30" s="97" t="str">
        <f>IF(ROWS($O$6:O30)&lt;=$O$5,LOOKUP(ROWS($O$6:O30),$N$6:$N$827,$D$6:$D$827),"")</f>
        <v/>
      </c>
    </row>
    <row r="31" spans="1:15" ht="18" customHeight="1" x14ac:dyDescent="0.15">
      <c r="A31" s="14">
        <v>26</v>
      </c>
      <c r="B31" s="137">
        <v>347</v>
      </c>
      <c r="C31" s="16" t="s">
        <v>114</v>
      </c>
      <c r="D31" s="16" t="s">
        <v>60</v>
      </c>
      <c r="E31" s="15" t="s">
        <v>33</v>
      </c>
      <c r="F31" s="18">
        <v>35553</v>
      </c>
      <c r="N31" s="98" t="str">
        <f>IF(D31&lt;&gt;"",IF(ISNUMBER(MATCH(D31,$D$5:D30,0)),"",LOOKUP(9.99999999999999E+307,$N$1:N30)+1),"")</f>
        <v/>
      </c>
      <c r="O31" s="97" t="str">
        <f>IF(ROWS($O$6:O31)&lt;=$O$5,LOOKUP(ROWS($O$6:O31),$N$6:$N$827,$D$6:$D$827),"")</f>
        <v/>
      </c>
    </row>
    <row r="32" spans="1:15" ht="18" customHeight="1" x14ac:dyDescent="0.15">
      <c r="A32" s="14">
        <v>27</v>
      </c>
      <c r="B32" s="137">
        <v>348</v>
      </c>
      <c r="C32" s="16" t="s">
        <v>61</v>
      </c>
      <c r="D32" s="16" t="s">
        <v>60</v>
      </c>
      <c r="E32" s="15" t="s">
        <v>33</v>
      </c>
      <c r="F32" s="18"/>
      <c r="N32" s="98" t="str">
        <f>IF(D32&lt;&gt;"",IF(ISNUMBER(MATCH(D32,$D$5:D31,0)),"",LOOKUP(9.99999999999999E+307,$N$1:N31)+1),"")</f>
        <v/>
      </c>
      <c r="O32" s="97" t="str">
        <f>IF(ROWS($O$6:O32)&lt;=$O$5,LOOKUP(ROWS($O$6:O32),$N$6:$N$827,$D$6:$D$827),"")</f>
        <v/>
      </c>
    </row>
    <row r="33" spans="1:15" ht="18" customHeight="1" x14ac:dyDescent="0.15">
      <c r="A33" s="14">
        <v>28</v>
      </c>
      <c r="B33" s="137">
        <v>349</v>
      </c>
      <c r="C33" s="16" t="s">
        <v>62</v>
      </c>
      <c r="D33" s="16" t="s">
        <v>60</v>
      </c>
      <c r="E33" s="15" t="s">
        <v>33</v>
      </c>
      <c r="F33" s="18">
        <v>35255</v>
      </c>
      <c r="N33" s="98" t="str">
        <f>IF(D33&lt;&gt;"",IF(ISNUMBER(MATCH(D33,$D$5:D32,0)),"",LOOKUP(9.99999999999999E+307,$N$1:N32)+1),"")</f>
        <v/>
      </c>
      <c r="O33" s="97" t="str">
        <f>IF(ROWS($O$6:O33)&lt;=$O$5,LOOKUP(ROWS($O$6:O33),$N$6:$N$827,$D$6:$D$827),"")</f>
        <v/>
      </c>
    </row>
    <row r="34" spans="1:15" ht="18" customHeight="1" x14ac:dyDescent="0.15">
      <c r="A34" s="14">
        <v>29</v>
      </c>
      <c r="B34" s="137">
        <v>350</v>
      </c>
      <c r="C34" s="16" t="s">
        <v>63</v>
      </c>
      <c r="D34" s="16" t="s">
        <v>60</v>
      </c>
      <c r="E34" s="15" t="s">
        <v>33</v>
      </c>
      <c r="F34" s="18">
        <v>35617</v>
      </c>
      <c r="N34" s="98" t="str">
        <f>IF(D34&lt;&gt;"",IF(ISNUMBER(MATCH(D34,$D$5:D33,0)),"",LOOKUP(9.99999999999999E+307,$N$1:N33)+1),"")</f>
        <v/>
      </c>
      <c r="O34" s="97" t="str">
        <f>IF(ROWS($O$6:O34)&lt;=$O$5,LOOKUP(ROWS($O$6:O34),$N$6:$N$827,$D$6:$D$827),"")</f>
        <v/>
      </c>
    </row>
    <row r="35" spans="1:15" ht="18" customHeight="1" thickBot="1" x14ac:dyDescent="0.2">
      <c r="A35" s="14">
        <v>30</v>
      </c>
      <c r="B35" s="138">
        <v>351</v>
      </c>
      <c r="C35" s="20" t="s">
        <v>89</v>
      </c>
      <c r="D35" s="20" t="s">
        <v>60</v>
      </c>
      <c r="E35" s="19" t="s">
        <v>33</v>
      </c>
      <c r="F35" s="22">
        <v>34973</v>
      </c>
      <c r="N35" s="98" t="str">
        <f>IF(D35&lt;&gt;"",IF(ISNUMBER(MATCH(D35,$D$5:D34,0)),"",LOOKUP(9.99999999999999E+307,$N$1:N34)+1),"")</f>
        <v/>
      </c>
      <c r="O35" s="97" t="str">
        <f>IF(ROWS($O$6:O35)&lt;=$O$5,LOOKUP(ROWS($O$6:O35),$N$6:$N$827,$D$6:$D$827),"")</f>
        <v/>
      </c>
    </row>
    <row r="36" spans="1:15" ht="18" customHeight="1" x14ac:dyDescent="0.15">
      <c r="A36" s="14">
        <v>31</v>
      </c>
      <c r="B36" s="136">
        <v>1</v>
      </c>
      <c r="C36" s="12" t="s">
        <v>90</v>
      </c>
      <c r="D36" s="12" t="s">
        <v>64</v>
      </c>
      <c r="E36" s="11" t="s">
        <v>33</v>
      </c>
      <c r="F36" s="13">
        <v>34700</v>
      </c>
      <c r="N36" s="98">
        <f>IF(D36&lt;&gt;"",IF(ISNUMBER(MATCH(D36,$D$5:D35,0)),"",LOOKUP(9.99999999999999E+307,$N$1:N35)+1),"")</f>
        <v>6</v>
      </c>
      <c r="O36" s="97" t="str">
        <f>IF(ROWS($O$6:O36)&lt;=$O$5,LOOKUP(ROWS($O$6:O36),$N$6:$N$827,$D$6:$D$827),"")</f>
        <v/>
      </c>
    </row>
    <row r="37" spans="1:15" ht="18" customHeight="1" x14ac:dyDescent="0.15">
      <c r="A37" s="14">
        <v>32</v>
      </c>
      <c r="B37" s="137">
        <v>2</v>
      </c>
      <c r="C37" s="16" t="s">
        <v>67</v>
      </c>
      <c r="D37" s="16" t="s">
        <v>64</v>
      </c>
      <c r="E37" s="15" t="s">
        <v>33</v>
      </c>
      <c r="F37" s="18">
        <v>35065</v>
      </c>
      <c r="N37" s="98" t="str">
        <f>IF(D37&lt;&gt;"",IF(ISNUMBER(MATCH(D37,$D$5:D36,0)),"",LOOKUP(9.99999999999999E+307,$N$1:N36)+1),"")</f>
        <v/>
      </c>
      <c r="O37" s="97" t="str">
        <f>IF(ROWS($O$6:O37)&lt;=$O$5,LOOKUP(ROWS($O$6:O37),$N$6:$N$827,$D$6:$D$827),"")</f>
        <v/>
      </c>
    </row>
    <row r="38" spans="1:15" ht="18" customHeight="1" x14ac:dyDescent="0.15">
      <c r="A38" s="14">
        <v>33</v>
      </c>
      <c r="B38" s="137">
        <v>3</v>
      </c>
      <c r="C38" s="16" t="s">
        <v>65</v>
      </c>
      <c r="D38" s="16" t="s">
        <v>64</v>
      </c>
      <c r="E38" s="15" t="s">
        <v>33</v>
      </c>
      <c r="F38" s="18">
        <v>34700</v>
      </c>
      <c r="N38" s="98" t="str">
        <f>IF(D38&lt;&gt;"",IF(ISNUMBER(MATCH(D38,$D$5:D37,0)),"",LOOKUP(9.99999999999999E+307,$N$1:N37)+1),"")</f>
        <v/>
      </c>
      <c r="O38" s="97" t="str">
        <f>IF(ROWS($O$6:O38)&lt;=$O$5,LOOKUP(ROWS($O$6:O38),$N$6:$N$827,$D$6:$D$827),"")</f>
        <v/>
      </c>
    </row>
    <row r="39" spans="1:15" ht="18" customHeight="1" x14ac:dyDescent="0.15">
      <c r="A39" s="14">
        <v>34</v>
      </c>
      <c r="B39" s="137">
        <v>4</v>
      </c>
      <c r="C39" s="16" t="s">
        <v>66</v>
      </c>
      <c r="D39" s="16" t="s">
        <v>64</v>
      </c>
      <c r="E39" s="15" t="s">
        <v>33</v>
      </c>
      <c r="F39" s="18">
        <v>35431</v>
      </c>
      <c r="N39" s="98" t="str">
        <f>IF(D39&lt;&gt;"",IF(ISNUMBER(MATCH(D39,$D$5:D38,0)),"",LOOKUP(9.99999999999999E+307,$N$1:N38)+1),"")</f>
        <v/>
      </c>
      <c r="O39" s="97" t="str">
        <f>IF(ROWS($O$6:O39)&lt;=$O$5,LOOKUP(ROWS($O$6:O39),$N$6:$N$827,$D$6:$D$827),"")</f>
        <v/>
      </c>
    </row>
    <row r="40" spans="1:15" ht="18" customHeight="1" x14ac:dyDescent="0.15">
      <c r="A40" s="14" t="s">
        <v>68</v>
      </c>
      <c r="B40" s="137">
        <v>5</v>
      </c>
      <c r="C40" s="16" t="s">
        <v>68</v>
      </c>
      <c r="D40" s="16" t="s">
        <v>64</v>
      </c>
      <c r="E40" s="15" t="s">
        <v>33</v>
      </c>
      <c r="F40" s="18" t="s">
        <v>68</v>
      </c>
      <c r="N40" s="98" t="str">
        <f>IF(D40&lt;&gt;"",IF(ISNUMBER(MATCH(D40,$D$5:D39,0)),"",LOOKUP(9.99999999999999E+307,$N$1:N39)+1),"")</f>
        <v/>
      </c>
      <c r="O40" s="97" t="str">
        <f>IF(ROWS($O$6:O40)&lt;=$O$5,LOOKUP(ROWS($O$6:O40),$N$6:$N$827,$D$6:$D$827),"")</f>
        <v/>
      </c>
    </row>
    <row r="41" spans="1:15" ht="18" customHeight="1" thickBot="1" x14ac:dyDescent="0.2">
      <c r="A41" s="14" t="s">
        <v>68</v>
      </c>
      <c r="B41" s="138">
        <v>6</v>
      </c>
      <c r="C41" s="20" t="s">
        <v>68</v>
      </c>
      <c r="D41" s="20" t="s">
        <v>64</v>
      </c>
      <c r="E41" s="19" t="s">
        <v>33</v>
      </c>
      <c r="F41" s="22" t="s">
        <v>68</v>
      </c>
      <c r="N41" s="98" t="str">
        <f>IF(D41&lt;&gt;"",IF(ISNUMBER(MATCH(D41,$D$5:D40,0)),"",LOOKUP(9.99999999999999E+307,$N$1:N40)+1),"")</f>
        <v/>
      </c>
      <c r="O41" s="97" t="str">
        <f>IF(ROWS($O$6:O41)&lt;=$O$5,LOOKUP(ROWS($O$6:O41),$N$6:$N$827,$D$6:$D$827),"")</f>
        <v/>
      </c>
    </row>
    <row r="42" spans="1:15" ht="18" customHeight="1" x14ac:dyDescent="0.15">
      <c r="A42" s="14">
        <v>35</v>
      </c>
      <c r="B42" s="136">
        <v>13</v>
      </c>
      <c r="C42" s="12" t="s">
        <v>69</v>
      </c>
      <c r="D42" s="12" t="s">
        <v>70</v>
      </c>
      <c r="E42" s="11" t="s">
        <v>33</v>
      </c>
      <c r="F42" s="13">
        <v>35796</v>
      </c>
      <c r="N42" s="98">
        <f>IF(D42&lt;&gt;"",IF(ISNUMBER(MATCH(D42,$D$5:D41,0)),"",LOOKUP(9.99999999999999E+307,$N$1:N41)+1),"")</f>
        <v>7</v>
      </c>
      <c r="O42" s="97" t="str">
        <f>IF(ROWS($O$6:O42)&lt;=$O$5,LOOKUP(ROWS($O$6:O42),$N$6:$N$827,$D$6:$D$827),"")</f>
        <v/>
      </c>
    </row>
    <row r="43" spans="1:15" ht="18" customHeight="1" x14ac:dyDescent="0.15">
      <c r="A43" s="14">
        <v>36</v>
      </c>
      <c r="B43" s="137">
        <v>14</v>
      </c>
      <c r="C43" s="16" t="s">
        <v>71</v>
      </c>
      <c r="D43" s="16" t="s">
        <v>70</v>
      </c>
      <c r="E43" s="15" t="s">
        <v>33</v>
      </c>
      <c r="F43" s="18">
        <v>35796</v>
      </c>
      <c r="N43" s="98" t="str">
        <f>IF(D43&lt;&gt;"",IF(ISNUMBER(MATCH(D43,$D$5:D42,0)),"",LOOKUP(9.99999999999999E+307,$N$1:N42)+1),"")</f>
        <v/>
      </c>
      <c r="O43" s="97" t="str">
        <f>IF(ROWS($O$6:O43)&lt;=$O$5,LOOKUP(ROWS($O$6:O43),$N$6:$N$827,$D$6:$D$827),"")</f>
        <v/>
      </c>
    </row>
    <row r="44" spans="1:15" ht="18" customHeight="1" x14ac:dyDescent="0.15">
      <c r="A44" s="14">
        <v>37</v>
      </c>
      <c r="B44" s="137">
        <v>15</v>
      </c>
      <c r="C44" s="16" t="s">
        <v>72</v>
      </c>
      <c r="D44" s="16" t="s">
        <v>70</v>
      </c>
      <c r="E44" s="15" t="s">
        <v>33</v>
      </c>
      <c r="F44" s="18">
        <v>35796</v>
      </c>
      <c r="N44" s="98" t="str">
        <f>IF(D44&lt;&gt;"",IF(ISNUMBER(MATCH(D44,$D$5:D43,0)),"",LOOKUP(9.99999999999999E+307,$N$1:N43)+1),"")</f>
        <v/>
      </c>
      <c r="O44" s="97" t="str">
        <f>IF(ROWS($O$6:O44)&lt;=$O$5,LOOKUP(ROWS($O$6:O44),$N$6:$N$827,$D$6:$D$827),"")</f>
        <v/>
      </c>
    </row>
    <row r="45" spans="1:15" ht="18" customHeight="1" x14ac:dyDescent="0.15">
      <c r="A45" s="14">
        <v>38</v>
      </c>
      <c r="B45" s="137">
        <v>16</v>
      </c>
      <c r="C45" s="16" t="s">
        <v>73</v>
      </c>
      <c r="D45" s="16" t="s">
        <v>70</v>
      </c>
      <c r="E45" s="15" t="s">
        <v>33</v>
      </c>
      <c r="F45" s="18">
        <v>35796</v>
      </c>
      <c r="N45" s="98" t="str">
        <f>IF(D45&lt;&gt;"",IF(ISNUMBER(MATCH(D45,$D$5:D44,0)),"",LOOKUP(9.99999999999999E+307,$N$1:N44)+1),"")</f>
        <v/>
      </c>
      <c r="O45" s="97" t="str">
        <f>IF(ROWS($O$6:O45)&lt;=$O$5,LOOKUP(ROWS($O$6:O45),$N$6:$N$827,$D$6:$D$827),"")</f>
        <v/>
      </c>
    </row>
    <row r="46" spans="1:15" ht="18" customHeight="1" x14ac:dyDescent="0.15">
      <c r="A46" s="14">
        <v>39</v>
      </c>
      <c r="B46" s="137">
        <v>18</v>
      </c>
      <c r="C46" s="16" t="s">
        <v>74</v>
      </c>
      <c r="D46" s="16" t="s">
        <v>70</v>
      </c>
      <c r="E46" s="15" t="s">
        <v>33</v>
      </c>
      <c r="F46" s="18">
        <v>35796</v>
      </c>
      <c r="N46" s="98" t="str">
        <f>IF(D46&lt;&gt;"",IF(ISNUMBER(MATCH(D46,$D$5:D45,0)),"",LOOKUP(9.99999999999999E+307,$N$1:N45)+1),"")</f>
        <v/>
      </c>
      <c r="O46" s="97" t="str">
        <f>IF(ROWS($O$6:O46)&lt;=$O$5,LOOKUP(ROWS($O$6:O46),$N$6:$N$827,$D$6:$D$827),"")</f>
        <v/>
      </c>
    </row>
    <row r="47" spans="1:15" ht="18" customHeight="1" thickBot="1" x14ac:dyDescent="0.2">
      <c r="A47" s="14" t="s">
        <v>68</v>
      </c>
      <c r="B47" s="138">
        <v>17</v>
      </c>
      <c r="C47" s="20" t="s">
        <v>68</v>
      </c>
      <c r="D47" s="20" t="s">
        <v>70</v>
      </c>
      <c r="E47" s="19" t="s">
        <v>33</v>
      </c>
      <c r="F47" s="22" t="s">
        <v>68</v>
      </c>
      <c r="N47" s="98" t="str">
        <f>IF(D47&lt;&gt;"",IF(ISNUMBER(MATCH(D47,$D$5:D46,0)),"",LOOKUP(9.99999999999999E+307,$N$1:N46)+1),"")</f>
        <v/>
      </c>
      <c r="O47" s="97" t="str">
        <f>IF(ROWS($O$6:O47)&lt;=$O$5,LOOKUP(ROWS($O$6:O47),$N$6:$N$827,$D$6:$D$827),"")</f>
        <v/>
      </c>
    </row>
    <row r="48" spans="1:15" ht="18" customHeight="1" x14ac:dyDescent="0.15">
      <c r="A48" s="14">
        <v>40</v>
      </c>
      <c r="B48" s="136">
        <v>217</v>
      </c>
      <c r="C48" s="12" t="s">
        <v>116</v>
      </c>
      <c r="D48" s="12" t="s">
        <v>79</v>
      </c>
      <c r="E48" s="11" t="s">
        <v>76</v>
      </c>
      <c r="F48" s="13">
        <v>35562</v>
      </c>
      <c r="N48" s="98">
        <f>IF(D48&lt;&gt;"",IF(ISNUMBER(MATCH(D48,$D$5:D47,0)),"",LOOKUP(9.99999999999999E+307,$N$1:N47)+1),"")</f>
        <v>8</v>
      </c>
      <c r="O48" s="97" t="str">
        <f>IF(ROWS($O$6:O48)&lt;=$O$5,LOOKUP(ROWS($O$6:O48),$N$6:$N$827,$D$6:$D$827),"")</f>
        <v/>
      </c>
    </row>
    <row r="49" spans="1:15" ht="18" customHeight="1" x14ac:dyDescent="0.15">
      <c r="A49" s="14">
        <v>41</v>
      </c>
      <c r="B49" s="137">
        <v>225</v>
      </c>
      <c r="C49" s="16" t="s">
        <v>91</v>
      </c>
      <c r="D49" s="16" t="s">
        <v>92</v>
      </c>
      <c r="E49" s="15" t="s">
        <v>76</v>
      </c>
      <c r="F49" s="18">
        <v>34826</v>
      </c>
      <c r="N49" s="98">
        <f>IF(D49&lt;&gt;"",IF(ISNUMBER(MATCH(D49,$D$5:D48,0)),"",LOOKUP(9.99999999999999E+307,$N$1:N48)+1),"")</f>
        <v>9</v>
      </c>
      <c r="O49" s="97" t="str">
        <f>IF(ROWS($O$6:O49)&lt;=$O$5,LOOKUP(ROWS($O$6:O49),$N$6:$N$827,$D$6:$D$827),"")</f>
        <v/>
      </c>
    </row>
    <row r="50" spans="1:15" ht="18" customHeight="1" x14ac:dyDescent="0.15">
      <c r="A50" s="14">
        <v>42</v>
      </c>
      <c r="B50" s="137">
        <v>227</v>
      </c>
      <c r="C50" s="16" t="s">
        <v>93</v>
      </c>
      <c r="D50" s="16" t="s">
        <v>79</v>
      </c>
      <c r="E50" s="15" t="s">
        <v>76</v>
      </c>
      <c r="F50" s="18">
        <v>35293</v>
      </c>
      <c r="N50" s="98" t="str">
        <f>IF(D50&lt;&gt;"",IF(ISNUMBER(MATCH(D50,$D$5:D49,0)),"",LOOKUP(9.99999999999999E+307,$N$1:N49)+1),"")</f>
        <v/>
      </c>
      <c r="O50" s="97" t="str">
        <f>IF(ROWS($O$6:O50)&lt;=$O$5,LOOKUP(ROWS($O$6:O50),$N$6:$N$827,$D$6:$D$827),"")</f>
        <v/>
      </c>
    </row>
    <row r="51" spans="1:15" ht="18" customHeight="1" x14ac:dyDescent="0.15">
      <c r="A51" s="14">
        <v>43</v>
      </c>
      <c r="B51" s="137">
        <v>246</v>
      </c>
      <c r="C51" s="16" t="s">
        <v>117</v>
      </c>
      <c r="D51" s="16" t="s">
        <v>78</v>
      </c>
      <c r="E51" s="15" t="s">
        <v>76</v>
      </c>
      <c r="F51" s="18">
        <v>35025</v>
      </c>
      <c r="N51" s="98">
        <f>IF(D51&lt;&gt;"",IF(ISNUMBER(MATCH(D51,$D$5:D50,0)),"",LOOKUP(9.99999999999999E+307,$N$1:N50)+1),"")</f>
        <v>10</v>
      </c>
      <c r="O51" s="97" t="str">
        <f>IF(ROWS($O$6:O51)&lt;=$O$5,LOOKUP(ROWS($O$6:O51),$N$6:$N$827,$D$6:$D$827),"")</f>
        <v/>
      </c>
    </row>
    <row r="52" spans="1:15" ht="18" customHeight="1" x14ac:dyDescent="0.15">
      <c r="A52" s="14">
        <v>44</v>
      </c>
      <c r="B52" s="137">
        <v>247</v>
      </c>
      <c r="C52" s="16" t="s">
        <v>118</v>
      </c>
      <c r="D52" s="16" t="s">
        <v>78</v>
      </c>
      <c r="E52" s="15" t="s">
        <v>76</v>
      </c>
      <c r="F52" s="18">
        <v>35961</v>
      </c>
      <c r="N52" s="98" t="str">
        <f>IF(D52&lt;&gt;"",IF(ISNUMBER(MATCH(D52,$D$5:D51,0)),"",LOOKUP(9.99999999999999E+307,$N$1:N51)+1),"")</f>
        <v/>
      </c>
      <c r="O52" s="97" t="str">
        <f>IF(ROWS($O$6:O52)&lt;=$O$5,LOOKUP(ROWS($O$6:O52),$N$6:$N$827,$D$6:$D$827),"")</f>
        <v/>
      </c>
    </row>
    <row r="53" spans="1:15" ht="18" customHeight="1" thickBot="1" x14ac:dyDescent="0.2">
      <c r="A53" s="14">
        <v>45</v>
      </c>
      <c r="B53" s="138">
        <v>260</v>
      </c>
      <c r="C53" s="20" t="s">
        <v>119</v>
      </c>
      <c r="D53" s="20" t="s">
        <v>78</v>
      </c>
      <c r="E53" s="19" t="s">
        <v>76</v>
      </c>
      <c r="F53" s="22">
        <v>36078</v>
      </c>
      <c r="N53" s="98" t="str">
        <f>IF(D53&lt;&gt;"",IF(ISNUMBER(MATCH(D53,$D$5:D52,0)),"",LOOKUP(9.99999999999999E+307,$N$1:N52)+1),"")</f>
        <v/>
      </c>
      <c r="O53" s="97" t="str">
        <f>IF(ROWS($O$6:O53)&lt;=$O$5,LOOKUP(ROWS($O$6:O53),$N$6:$N$827,$D$6:$D$827),"")</f>
        <v/>
      </c>
    </row>
    <row r="54" spans="1:15" ht="18" customHeight="1" x14ac:dyDescent="0.15">
      <c r="A54" s="14">
        <v>46</v>
      </c>
      <c r="B54" s="136">
        <v>261</v>
      </c>
      <c r="C54" s="12" t="s">
        <v>81</v>
      </c>
      <c r="D54" s="12" t="s">
        <v>94</v>
      </c>
      <c r="E54" s="11" t="s">
        <v>76</v>
      </c>
      <c r="F54" s="13" t="s">
        <v>95</v>
      </c>
      <c r="N54" s="98">
        <f>IF(D54&lt;&gt;"",IF(ISNUMBER(MATCH(D54,$D$5:D53,0)),"",LOOKUP(9.99999999999999E+307,$N$1:N53)+1),"")</f>
        <v>11</v>
      </c>
      <c r="O54" s="97" t="str">
        <f>IF(ROWS($O$6:O54)&lt;=$O$5,LOOKUP(ROWS($O$6:O54),$N$6:$N$827,$D$6:$D$827),"")</f>
        <v/>
      </c>
    </row>
    <row r="55" spans="1:15" ht="18" customHeight="1" x14ac:dyDescent="0.15">
      <c r="A55" s="14">
        <v>47</v>
      </c>
      <c r="B55" s="137">
        <v>262</v>
      </c>
      <c r="C55" s="16" t="s">
        <v>82</v>
      </c>
      <c r="D55" s="16" t="s">
        <v>94</v>
      </c>
      <c r="E55" s="15" t="s">
        <v>76</v>
      </c>
      <c r="F55" s="18" t="s">
        <v>96</v>
      </c>
      <c r="N55" s="98" t="str">
        <f>IF(D55&lt;&gt;"",IF(ISNUMBER(MATCH(D55,$D$5:D54,0)),"",LOOKUP(9.99999999999999E+307,$N$1:N54)+1),"")</f>
        <v/>
      </c>
      <c r="O55" s="97" t="str">
        <f>IF(ROWS($O$6:O55)&lt;=$O$5,LOOKUP(ROWS($O$6:O55),$N$6:$N$827,$D$6:$D$827),"")</f>
        <v/>
      </c>
    </row>
    <row r="56" spans="1:15" ht="18" customHeight="1" x14ac:dyDescent="0.15">
      <c r="A56" s="14">
        <v>48</v>
      </c>
      <c r="B56" s="137">
        <v>263</v>
      </c>
      <c r="C56" s="16" t="s">
        <v>97</v>
      </c>
      <c r="D56" s="16" t="s">
        <v>79</v>
      </c>
      <c r="E56" s="15" t="s">
        <v>76</v>
      </c>
      <c r="F56" s="18">
        <v>35077</v>
      </c>
      <c r="N56" s="98" t="str">
        <f>IF(D56&lt;&gt;"",IF(ISNUMBER(MATCH(D56,$D$5:D55,0)),"",LOOKUP(9.99999999999999E+307,$N$1:N55)+1),"")</f>
        <v/>
      </c>
      <c r="O56" s="97" t="str">
        <f>IF(ROWS($O$6:O56)&lt;=$O$5,LOOKUP(ROWS($O$6:O56),$N$6:$N$827,$D$6:$D$827),"")</f>
        <v/>
      </c>
    </row>
    <row r="57" spans="1:15" ht="18" customHeight="1" x14ac:dyDescent="0.15">
      <c r="A57" s="14">
        <v>49</v>
      </c>
      <c r="B57" s="137">
        <v>264</v>
      </c>
      <c r="C57" s="16" t="s">
        <v>98</v>
      </c>
      <c r="D57" s="16" t="s">
        <v>99</v>
      </c>
      <c r="E57" s="15" t="s">
        <v>76</v>
      </c>
      <c r="F57" s="18">
        <v>35752</v>
      </c>
      <c r="N57" s="98">
        <f>IF(D57&lt;&gt;"",IF(ISNUMBER(MATCH(D57,$D$5:D56,0)),"",LOOKUP(9.99999999999999E+307,$N$1:N56)+1),"")</f>
        <v>12</v>
      </c>
      <c r="O57" s="97" t="str">
        <f>IF(ROWS($O$6:O57)&lt;=$O$5,LOOKUP(ROWS($O$6:O57),$N$6:$N$827,$D$6:$D$827),"")</f>
        <v/>
      </c>
    </row>
    <row r="58" spans="1:15" ht="18" customHeight="1" x14ac:dyDescent="0.15">
      <c r="A58" s="14">
        <v>50</v>
      </c>
      <c r="B58" s="137">
        <v>265</v>
      </c>
      <c r="C58" s="16" t="s">
        <v>100</v>
      </c>
      <c r="D58" s="16" t="s">
        <v>101</v>
      </c>
      <c r="E58" s="15" t="s">
        <v>76</v>
      </c>
      <c r="F58" s="18">
        <v>35653</v>
      </c>
      <c r="N58" s="98">
        <f>IF(D58&lt;&gt;"",IF(ISNUMBER(MATCH(D58,$D$5:D57,0)),"",LOOKUP(9.99999999999999E+307,$N$1:N57)+1),"")</f>
        <v>13</v>
      </c>
      <c r="O58" s="97" t="str">
        <f>IF(ROWS($O$6:O58)&lt;=$O$5,LOOKUP(ROWS($O$6:O58),$N$6:$N$827,$D$6:$D$827),"")</f>
        <v/>
      </c>
    </row>
    <row r="59" spans="1:15" ht="18" customHeight="1" thickBot="1" x14ac:dyDescent="0.2">
      <c r="A59" s="14">
        <v>51</v>
      </c>
      <c r="B59" s="138">
        <v>266</v>
      </c>
      <c r="C59" s="20" t="s">
        <v>102</v>
      </c>
      <c r="D59" s="20" t="s">
        <v>101</v>
      </c>
      <c r="E59" s="19" t="s">
        <v>76</v>
      </c>
      <c r="F59" s="22">
        <v>36129</v>
      </c>
      <c r="N59" s="98" t="str">
        <f>IF(D59&lt;&gt;"",IF(ISNUMBER(MATCH(D59,$D$5:D58,0)),"",LOOKUP(9.99999999999999E+307,$N$1:N58)+1),"")</f>
        <v/>
      </c>
      <c r="O59" s="97" t="str">
        <f>IF(ROWS($O$6:O59)&lt;=$O$5,LOOKUP(ROWS($O$6:O59),$N$6:$N$827,$D$6:$D$827),"")</f>
        <v/>
      </c>
    </row>
    <row r="60" spans="1:15" ht="18" customHeight="1" x14ac:dyDescent="0.15">
      <c r="A60" s="14">
        <v>52</v>
      </c>
      <c r="B60" s="136">
        <v>267</v>
      </c>
      <c r="C60" s="12" t="s">
        <v>103</v>
      </c>
      <c r="D60" s="12" t="s">
        <v>101</v>
      </c>
      <c r="E60" s="11" t="s">
        <v>76</v>
      </c>
      <c r="F60" s="13">
        <v>35903</v>
      </c>
      <c r="N60" s="98" t="str">
        <f>IF(D60&lt;&gt;"",IF(ISNUMBER(MATCH(D60,$D$5:D59,0)),"",LOOKUP(9.99999999999999E+307,$N$1:N59)+1),"")</f>
        <v/>
      </c>
      <c r="O60" s="97" t="str">
        <f>IF(ROWS($O$6:O60)&lt;=$O$5,LOOKUP(ROWS($O$6:O60),$N$6:$N$827,$D$6:$D$827),"")</f>
        <v/>
      </c>
    </row>
    <row r="61" spans="1:15" ht="18" customHeight="1" x14ac:dyDescent="0.15">
      <c r="A61" s="14">
        <v>53</v>
      </c>
      <c r="B61" s="137">
        <v>268</v>
      </c>
      <c r="C61" s="16" t="s">
        <v>104</v>
      </c>
      <c r="D61" s="16" t="s">
        <v>105</v>
      </c>
      <c r="E61" s="15" t="s">
        <v>76</v>
      </c>
      <c r="F61" s="18">
        <v>35813</v>
      </c>
      <c r="N61" s="98">
        <f>IF(D61&lt;&gt;"",IF(ISNUMBER(MATCH(D61,$D$5:D60,0)),"",LOOKUP(9.99999999999999E+307,$N$1:N60)+1),"")</f>
        <v>14</v>
      </c>
      <c r="O61" s="97" t="str">
        <f>IF(ROWS($O$6:O61)&lt;=$O$5,LOOKUP(ROWS($O$6:O61),$N$6:$N$827,$D$6:$D$827),"")</f>
        <v/>
      </c>
    </row>
    <row r="62" spans="1:15" ht="18" customHeight="1" x14ac:dyDescent="0.15">
      <c r="A62" s="14">
        <v>54</v>
      </c>
      <c r="B62" s="137">
        <v>269</v>
      </c>
      <c r="C62" s="16" t="s">
        <v>106</v>
      </c>
      <c r="D62" s="16" t="s">
        <v>105</v>
      </c>
      <c r="E62" s="15" t="s">
        <v>76</v>
      </c>
      <c r="F62" s="18">
        <v>36159</v>
      </c>
      <c r="N62" s="98" t="str">
        <f>IF(D62&lt;&gt;"",IF(ISNUMBER(MATCH(D62,$D$5:D61,0)),"",LOOKUP(9.99999999999999E+307,$N$1:N61)+1),"")</f>
        <v/>
      </c>
      <c r="O62" s="97" t="str">
        <f>IF(ROWS($O$6:O62)&lt;=$O$5,LOOKUP(ROWS($O$6:O62),$N$6:$N$827,$D$6:$D$827),"")</f>
        <v/>
      </c>
    </row>
    <row r="63" spans="1:15" ht="18" customHeight="1" x14ac:dyDescent="0.15">
      <c r="A63" s="14">
        <v>55</v>
      </c>
      <c r="B63" s="137">
        <v>270</v>
      </c>
      <c r="C63" s="16" t="s">
        <v>107</v>
      </c>
      <c r="D63" s="16" t="s">
        <v>105</v>
      </c>
      <c r="E63" s="15" t="s">
        <v>76</v>
      </c>
      <c r="F63" s="18">
        <v>35688</v>
      </c>
      <c r="N63" s="98" t="str">
        <f>IF(D63&lt;&gt;"",IF(ISNUMBER(MATCH(D63,$D$5:D62,0)),"",LOOKUP(9.99999999999999E+307,$N$1:N62)+1),"")</f>
        <v/>
      </c>
      <c r="O63" s="97" t="str">
        <f>IF(ROWS($O$6:O63)&lt;=$O$5,LOOKUP(ROWS($O$6:O63),$N$6:$N$827,$D$6:$D$827),"")</f>
        <v/>
      </c>
    </row>
    <row r="64" spans="1:15" ht="18" customHeight="1" x14ac:dyDescent="0.15">
      <c r="A64" s="14">
        <v>56</v>
      </c>
      <c r="B64" s="137">
        <v>271</v>
      </c>
      <c r="C64" s="16" t="s">
        <v>108</v>
      </c>
      <c r="D64" s="16" t="s">
        <v>105</v>
      </c>
      <c r="E64" s="15" t="s">
        <v>76</v>
      </c>
      <c r="F64" s="18">
        <v>35693</v>
      </c>
      <c r="N64" s="98" t="str">
        <f>IF(D64&lt;&gt;"",IF(ISNUMBER(MATCH(D64,$D$5:D63,0)),"",LOOKUP(9.99999999999999E+307,$N$1:N63)+1),"")</f>
        <v/>
      </c>
      <c r="O64" s="97" t="str">
        <f>IF(ROWS($O$6:O64)&lt;=$O$5,LOOKUP(ROWS($O$6:O64),$N$6:$N$827,$D$6:$D$827),"")</f>
        <v/>
      </c>
    </row>
    <row r="65" spans="1:15" ht="18" customHeight="1" thickBot="1" x14ac:dyDescent="0.2">
      <c r="A65" s="14">
        <v>57</v>
      </c>
      <c r="B65" s="138">
        <v>272</v>
      </c>
      <c r="C65" s="20" t="s">
        <v>80</v>
      </c>
      <c r="D65" s="20" t="s">
        <v>79</v>
      </c>
      <c r="E65" s="19" t="s">
        <v>76</v>
      </c>
      <c r="F65" s="22">
        <v>35606</v>
      </c>
      <c r="N65" s="98" t="str">
        <f>IF(D65&lt;&gt;"",IF(ISNUMBER(MATCH(D65,$D$5:D64,0)),"",LOOKUP(9.99999999999999E+307,$N$1:N64)+1),"")</f>
        <v/>
      </c>
      <c r="O65" s="97" t="str">
        <f>IF(ROWS($O$6:O65)&lt;=$O$5,LOOKUP(ROWS($O$6:O65),$N$6:$N$827,$D$6:$D$827),"")</f>
        <v/>
      </c>
    </row>
    <row r="66" spans="1:15" ht="18" customHeight="1" x14ac:dyDescent="0.15">
      <c r="A66" s="14">
        <v>58</v>
      </c>
      <c r="B66" s="147">
        <v>273</v>
      </c>
      <c r="C66" s="148" t="s">
        <v>109</v>
      </c>
      <c r="D66" s="148" t="s">
        <v>79</v>
      </c>
      <c r="E66" s="149" t="s">
        <v>76</v>
      </c>
      <c r="F66" s="150">
        <v>35445</v>
      </c>
      <c r="N66" s="98" t="str">
        <f>IF(D66&lt;&gt;"",IF(ISNUMBER(MATCH(D66,$D$5:D65,0)),"",LOOKUP(9.99999999999999E+307,$N$1:N65)+1),"")</f>
        <v/>
      </c>
      <c r="O66" s="97" t="str">
        <f>IF(ROWS($O$6:O66)&lt;=$O$5,LOOKUP(ROWS($O$6:O66),$N$6:$N$827,$D$6:$D$827),"")</f>
        <v/>
      </c>
    </row>
    <row r="67" spans="1:15" ht="18" customHeight="1" x14ac:dyDescent="0.15">
      <c r="A67" s="14">
        <v>59</v>
      </c>
      <c r="B67" s="151">
        <v>274</v>
      </c>
      <c r="C67" s="152" t="s">
        <v>110</v>
      </c>
      <c r="D67" s="152" t="s">
        <v>79</v>
      </c>
      <c r="E67" s="153" t="s">
        <v>76</v>
      </c>
      <c r="F67" s="154">
        <v>35512</v>
      </c>
      <c r="N67" s="98" t="str">
        <f>IF(D67&lt;&gt;"",IF(ISNUMBER(MATCH(D67,$D$5:D66,0)),"",LOOKUP(9.99999999999999E+307,$N$1:N66)+1),"")</f>
        <v/>
      </c>
      <c r="O67" s="97" t="str">
        <f>IF(ROWS($O$6:O67)&lt;=$O$5,LOOKUP(ROWS($O$6:O67),$N$6:$N$827,$D$6:$D$827),"")</f>
        <v/>
      </c>
    </row>
    <row r="68" spans="1:15" ht="18" customHeight="1" x14ac:dyDescent="0.15">
      <c r="A68" s="14">
        <v>60</v>
      </c>
      <c r="B68" s="151">
        <v>43</v>
      </c>
      <c r="C68" s="152" t="s">
        <v>75</v>
      </c>
      <c r="D68" s="152" t="s">
        <v>111</v>
      </c>
      <c r="E68" s="153" t="s">
        <v>76</v>
      </c>
      <c r="F68" s="154">
        <v>35332</v>
      </c>
      <c r="N68" s="98">
        <f>IF(D68&lt;&gt;"",IF(ISNUMBER(MATCH(D68,$D$5:D67,0)),"",LOOKUP(9.99999999999999E+307,$N$1:N67)+1),"")</f>
        <v>15</v>
      </c>
      <c r="O68" s="97" t="str">
        <f>IF(ROWS($O$6:O68)&lt;=$O$5,LOOKUP(ROWS($O$6:O68),$N$6:$N$827,$D$6:$D$827),"")</f>
        <v/>
      </c>
    </row>
    <row r="69" spans="1:15" ht="18" customHeight="1" x14ac:dyDescent="0.15">
      <c r="A69" s="14">
        <v>61</v>
      </c>
      <c r="B69" s="151">
        <v>44</v>
      </c>
      <c r="C69" s="152" t="s">
        <v>77</v>
      </c>
      <c r="D69" s="152" t="s">
        <v>111</v>
      </c>
      <c r="E69" s="153" t="s">
        <v>76</v>
      </c>
      <c r="F69" s="154">
        <v>35039</v>
      </c>
      <c r="N69" s="98" t="str">
        <f>IF(D69&lt;&gt;"",IF(ISNUMBER(MATCH(D69,$D$5:D68,0)),"",LOOKUP(9.99999999999999E+307,$N$1:N68)+1),"")</f>
        <v/>
      </c>
      <c r="O69" s="97" t="str">
        <f>IF(ROWS($O$6:O69)&lt;=$O$5,LOOKUP(ROWS($O$6:O69),$N$6:$N$827,$D$6:$D$827),"")</f>
        <v/>
      </c>
    </row>
    <row r="70" spans="1:15" ht="18" customHeight="1" x14ac:dyDescent="0.15">
      <c r="A70" s="14">
        <v>62</v>
      </c>
      <c r="B70" s="151">
        <v>275</v>
      </c>
      <c r="C70" s="152" t="s">
        <v>88</v>
      </c>
      <c r="D70" s="152" t="s">
        <v>87</v>
      </c>
      <c r="E70" s="153" t="s">
        <v>76</v>
      </c>
      <c r="F70" s="154">
        <v>35796</v>
      </c>
      <c r="N70" s="98">
        <f>IF(D70&lt;&gt;"",IF(ISNUMBER(MATCH(D70,$D$5:D69,0)),"",LOOKUP(9.99999999999999E+307,$N$1:N69)+1),"")</f>
        <v>16</v>
      </c>
      <c r="O70" s="97" t="str">
        <f>IF(ROWS($O$6:O70)&lt;=$O$5,LOOKUP(ROWS($O$6:O70),$N$6:$N$827,$D$6:$D$827),"")</f>
        <v/>
      </c>
    </row>
    <row r="71" spans="1:15" ht="18" customHeight="1" thickBot="1" x14ac:dyDescent="0.2">
      <c r="A71" s="14">
        <v>63</v>
      </c>
      <c r="B71" s="155">
        <v>276</v>
      </c>
      <c r="C71" s="156" t="s">
        <v>86</v>
      </c>
      <c r="D71" s="156" t="s">
        <v>87</v>
      </c>
      <c r="E71" s="157" t="s">
        <v>76</v>
      </c>
      <c r="F71" s="158">
        <v>35065</v>
      </c>
      <c r="N71" s="98" t="str">
        <f>IF(D71&lt;&gt;"",IF(ISNUMBER(MATCH(D71,$D$5:D70,0)),"",LOOKUP(9.99999999999999E+307,$N$1:N70)+1),"")</f>
        <v/>
      </c>
      <c r="O71" s="97" t="str">
        <f>IF(ROWS($O$6:O71)&lt;=$O$5,LOOKUP(ROWS($O$6:O71),$N$6:$N$827,$D$6:$D$827),"")</f>
        <v/>
      </c>
    </row>
    <row r="72" spans="1:15" ht="18" customHeight="1" x14ac:dyDescent="0.15">
      <c r="A72" s="14">
        <v>64</v>
      </c>
      <c r="B72" s="136">
        <v>277</v>
      </c>
      <c r="C72" s="12" t="s">
        <v>83</v>
      </c>
      <c r="D72" s="12" t="s">
        <v>84</v>
      </c>
      <c r="E72" s="11" t="s">
        <v>76</v>
      </c>
      <c r="F72" s="13">
        <v>35825</v>
      </c>
      <c r="N72" s="98">
        <f>IF(D72&lt;&gt;"",IF(ISNUMBER(MATCH(D72,$D$5:D71,0)),"",LOOKUP(9.99999999999999E+307,$N$1:N71)+1),"")</f>
        <v>17</v>
      </c>
      <c r="O72" s="97" t="str">
        <f>IF(ROWS($O$6:O72)&lt;=$O$5,LOOKUP(ROWS($O$6:O72),$N$6:$N$827,$D$6:$D$827),"")</f>
        <v/>
      </c>
    </row>
    <row r="73" spans="1:15" ht="18" customHeight="1" x14ac:dyDescent="0.15">
      <c r="A73" s="14">
        <v>65</v>
      </c>
      <c r="B73" s="137">
        <v>278</v>
      </c>
      <c r="C73" s="16" t="s">
        <v>85</v>
      </c>
      <c r="D73" s="16" t="s">
        <v>84</v>
      </c>
      <c r="E73" s="15" t="s">
        <v>76</v>
      </c>
      <c r="F73" s="18">
        <v>35956</v>
      </c>
      <c r="N73" s="98" t="str">
        <f>IF(D73&lt;&gt;"",IF(ISNUMBER(MATCH(D73,$D$5:D72,0)),"",LOOKUP(9.99999999999999E+307,$N$1:N72)+1),"")</f>
        <v/>
      </c>
      <c r="O73" s="97" t="str">
        <f>IF(ROWS($O$6:O73)&lt;=$O$5,LOOKUP(ROWS($O$6:O73),$N$6:$N$827,$D$6:$D$827),"")</f>
        <v/>
      </c>
    </row>
    <row r="74" spans="1:15" ht="18" customHeight="1" x14ac:dyDescent="0.15">
      <c r="A74" s="14">
        <v>66</v>
      </c>
      <c r="B74" s="137">
        <v>279</v>
      </c>
      <c r="C74" s="16" t="s">
        <v>112</v>
      </c>
      <c r="D74" s="16" t="s">
        <v>113</v>
      </c>
      <c r="E74" s="15" t="s">
        <v>76</v>
      </c>
      <c r="F74" s="18">
        <v>34709</v>
      </c>
      <c r="N74" s="98">
        <f>IF(D74&lt;&gt;"",IF(ISNUMBER(MATCH(D74,$D$5:D73,0)),"",LOOKUP(9.99999999999999E+307,$N$1:N73)+1),"")</f>
        <v>18</v>
      </c>
      <c r="O74" s="97" t="str">
        <f>IF(ROWS($O$6:O74)&lt;=$O$5,LOOKUP(ROWS($O$6:O74),$N$6:$N$827,$D$6:$D$827),"")</f>
        <v/>
      </c>
    </row>
    <row r="75" spans="1:15" x14ac:dyDescent="0.15">
      <c r="N75" s="94" t="str">
        <f>IF(D75&lt;&gt;"",IF(ISNUMBER(MATCH(D75,$D$5:D74,0)),"",LOOKUP(9.99999999999999E+307,$N$1:N74)+1),"")</f>
        <v/>
      </c>
      <c r="O75" s="93" t="str">
        <f>IF(ROWS($O$6:O75)&lt;=$O$5,LOOKUP(ROWS($O$6:O75),$N$6:$N$827,$D$6:$D$827),"")</f>
        <v/>
      </c>
    </row>
    <row r="76" spans="1:15" x14ac:dyDescent="0.15">
      <c r="N76" s="94" t="str">
        <f>IF(D76&lt;&gt;"",IF(ISNUMBER(MATCH(D76,$D$5:D75,0)),"",LOOKUP(9.99999999999999E+307,$N$1:N75)+1),"")</f>
        <v/>
      </c>
      <c r="O76" s="93" t="str">
        <f>IF(ROWS($O$6:O76)&lt;=$O$5,LOOKUP(ROWS($O$6:O76),$N$6:$N$827,$D$6:$D$827),"")</f>
        <v/>
      </c>
    </row>
    <row r="77" spans="1:15" x14ac:dyDescent="0.15">
      <c r="N77" s="94" t="str">
        <f>IF(D77&lt;&gt;"",IF(ISNUMBER(MATCH(D77,$D$5:D76,0)),"",LOOKUP(9.99999999999999E+307,$N$1:N76)+1),"")</f>
        <v/>
      </c>
      <c r="O77" s="93" t="str">
        <f>IF(ROWS($O$6:O77)&lt;=$O$5,LOOKUP(ROWS($O$6:O77),$N$6:$N$827,$D$6:$D$827),"")</f>
        <v/>
      </c>
    </row>
    <row r="78" spans="1:15" x14ac:dyDescent="0.15">
      <c r="N78" s="94" t="str">
        <f>IF(D78&lt;&gt;"",IF(ISNUMBER(MATCH(D78,$D$5:D77,0)),"",LOOKUP(9.99999999999999E+307,$N$1:N77)+1),"")</f>
        <v/>
      </c>
      <c r="O78" s="93" t="str">
        <f>IF(ROWS($O$6:O78)&lt;=$O$5,LOOKUP(ROWS($O$6:O78),$N$6:$N$827,$D$6:$D$827),"")</f>
        <v/>
      </c>
    </row>
    <row r="79" spans="1:15" x14ac:dyDescent="0.15">
      <c r="N79" s="94" t="str">
        <f>IF(D79&lt;&gt;"",IF(ISNUMBER(MATCH(D79,$D$5:D78,0)),"",LOOKUP(9.99999999999999E+307,$N$1:N78)+1),"")</f>
        <v/>
      </c>
      <c r="O79" s="93" t="str">
        <f>IF(ROWS($O$6:O79)&lt;=$O$5,LOOKUP(ROWS($O$6:O79),$N$6:$N$827,$D$6:$D$827),"")</f>
        <v/>
      </c>
    </row>
    <row r="80" spans="1:15" x14ac:dyDescent="0.15">
      <c r="N80" s="94" t="str">
        <f>IF(D80&lt;&gt;"",IF(ISNUMBER(MATCH(D80,$D$5:D79,0)),"",LOOKUP(9.99999999999999E+307,$N$1:N79)+1),"")</f>
        <v/>
      </c>
      <c r="O80" s="93" t="str">
        <f>IF(ROWS($O$6:O80)&lt;=$O$5,LOOKUP(ROWS($O$6:O80),$N$6:$N$827,$D$6:$D$827),"")</f>
        <v/>
      </c>
    </row>
    <row r="81" spans="14:15" x14ac:dyDescent="0.15">
      <c r="N81" s="94" t="str">
        <f>IF(D81&lt;&gt;"",IF(ISNUMBER(MATCH(D81,$D$5:D80,0)),"",LOOKUP(9.99999999999999E+307,$N$1:N80)+1),"")</f>
        <v/>
      </c>
      <c r="O81" s="93" t="str">
        <f>IF(ROWS($O$6:O81)&lt;=$O$5,LOOKUP(ROWS($O$6:O81),$N$6:$N$827,$D$6:$D$827),"")</f>
        <v/>
      </c>
    </row>
    <row r="82" spans="14:15" x14ac:dyDescent="0.15">
      <c r="N82" s="94" t="str">
        <f>IF(D82&lt;&gt;"",IF(ISNUMBER(MATCH(D82,$D$5:D81,0)),"",LOOKUP(9.99999999999999E+307,$N$1:N81)+1),"")</f>
        <v/>
      </c>
      <c r="O82" s="93" t="str">
        <f>IF(ROWS($O$6:O82)&lt;=$O$5,LOOKUP(ROWS($O$6:O82),$N$6:$N$827,$D$6:$D$827),"")</f>
        <v/>
      </c>
    </row>
    <row r="83" spans="14:15" x14ac:dyDescent="0.15">
      <c r="N83" s="94" t="str">
        <f>IF(D83&lt;&gt;"",IF(ISNUMBER(MATCH(D83,$D$5:D82,0)),"",LOOKUP(9.99999999999999E+307,$N$1:N82)+1),"")</f>
        <v/>
      </c>
      <c r="O83" s="93" t="str">
        <f>IF(ROWS($O$6:O83)&lt;=$O$5,LOOKUP(ROWS($O$6:O83),$N$6:$N$827,$D$6:$D$827),"")</f>
        <v/>
      </c>
    </row>
    <row r="84" spans="14:15" x14ac:dyDescent="0.15">
      <c r="N84" s="94" t="str">
        <f>IF(D84&lt;&gt;"",IF(ISNUMBER(MATCH(D84,$D$5:D83,0)),"",LOOKUP(9.99999999999999E+307,$N$1:N83)+1),"")</f>
        <v/>
      </c>
      <c r="O84" s="93" t="str">
        <f>IF(ROWS($O$6:O84)&lt;=$O$5,LOOKUP(ROWS($O$6:O84),$N$6:$N$827,$D$6:$D$827),"")</f>
        <v/>
      </c>
    </row>
    <row r="85" spans="14:15" x14ac:dyDescent="0.15">
      <c r="N85" s="94" t="str">
        <f>IF(D85&lt;&gt;"",IF(ISNUMBER(MATCH(D85,$D$5:D84,0)),"",LOOKUP(9.99999999999999E+307,$N$1:N84)+1),"")</f>
        <v/>
      </c>
      <c r="O85" s="93" t="str">
        <f>IF(ROWS($O$6:O85)&lt;=$O$5,LOOKUP(ROWS($O$6:O85),$N$6:$N$827,$D$6:$D$827),"")</f>
        <v/>
      </c>
    </row>
    <row r="86" spans="14:15" x14ac:dyDescent="0.15">
      <c r="N86" s="94" t="str">
        <f>IF(D86&lt;&gt;"",IF(ISNUMBER(MATCH(D86,$D$5:D85,0)),"",LOOKUP(9.99999999999999E+307,$N$1:N85)+1),"")</f>
        <v/>
      </c>
      <c r="O86" s="93" t="str">
        <f>IF(ROWS($O$6:O86)&lt;=$O$5,LOOKUP(ROWS($O$6:O86),$N$6:$N$827,$D$6:$D$827),"")</f>
        <v/>
      </c>
    </row>
    <row r="87" spans="14:15" x14ac:dyDescent="0.15">
      <c r="N87" s="94" t="str">
        <f>IF(D87&lt;&gt;"",IF(ISNUMBER(MATCH(D87,$D$5:D86,0)),"",LOOKUP(9.99999999999999E+307,$N$1:N86)+1),"")</f>
        <v/>
      </c>
      <c r="O87" s="93" t="str">
        <f>IF(ROWS($O$6:O87)&lt;=$O$5,LOOKUP(ROWS($O$6:O87),$N$6:$N$827,$D$6:$D$827),"")</f>
        <v/>
      </c>
    </row>
    <row r="88" spans="14:15" x14ac:dyDescent="0.15">
      <c r="N88" s="94" t="str">
        <f>IF(D88&lt;&gt;"",IF(ISNUMBER(MATCH(D88,$D$5:D87,0)),"",LOOKUP(9.99999999999999E+307,$N$1:N87)+1),"")</f>
        <v/>
      </c>
      <c r="O88" s="93" t="str">
        <f>IF(ROWS($O$6:O88)&lt;=$O$5,LOOKUP(ROWS($O$6:O88),$N$6:$N$827,$D$6:$D$827),"")</f>
        <v/>
      </c>
    </row>
    <row r="89" spans="14:15" x14ac:dyDescent="0.15">
      <c r="N89" s="94" t="str">
        <f>IF(D89&lt;&gt;"",IF(ISNUMBER(MATCH(D89,$D$5:D88,0)),"",LOOKUP(9.99999999999999E+307,$N$1:N88)+1),"")</f>
        <v/>
      </c>
      <c r="O89" s="93" t="str">
        <f>IF(ROWS($O$6:O89)&lt;=$O$5,LOOKUP(ROWS($O$6:O89),$N$6:$N$827,$D$6:$D$827),"")</f>
        <v/>
      </c>
    </row>
    <row r="90" spans="14:15" x14ac:dyDescent="0.15">
      <c r="N90" s="94" t="str">
        <f>IF(D90&lt;&gt;"",IF(ISNUMBER(MATCH(D90,$D$5:D89,0)),"",LOOKUP(9.99999999999999E+307,$N$1:N89)+1),"")</f>
        <v/>
      </c>
      <c r="O90" s="93" t="str">
        <f>IF(ROWS($O$6:O90)&lt;=$O$5,LOOKUP(ROWS($O$6:O90),$N$6:$N$827,$D$6:$D$827),"")</f>
        <v/>
      </c>
    </row>
    <row r="91" spans="14:15" x14ac:dyDescent="0.15">
      <c r="N91" s="94" t="str">
        <f>IF(D91&lt;&gt;"",IF(ISNUMBER(MATCH(D91,$D$5:D90,0)),"",LOOKUP(9.99999999999999E+307,$N$1:N90)+1),"")</f>
        <v/>
      </c>
      <c r="O91" s="93" t="str">
        <f>IF(ROWS($O$6:O91)&lt;=$O$5,LOOKUP(ROWS($O$6:O91),$N$6:$N$827,$D$6:$D$827),"")</f>
        <v/>
      </c>
    </row>
    <row r="92" spans="14:15" x14ac:dyDescent="0.15">
      <c r="N92" s="94" t="str">
        <f>IF(D92&lt;&gt;"",IF(ISNUMBER(MATCH(D92,$D$5:D91,0)),"",LOOKUP(9.99999999999999E+307,$N$1:N91)+1),"")</f>
        <v/>
      </c>
      <c r="O92" s="93" t="str">
        <f>IF(ROWS($O$6:O92)&lt;=$O$5,LOOKUP(ROWS($O$6:O92),$N$6:$N$827,$D$6:$D$827),"")</f>
        <v/>
      </c>
    </row>
    <row r="93" spans="14:15" x14ac:dyDescent="0.15">
      <c r="N93" s="94" t="str">
        <f>IF(D93&lt;&gt;"",IF(ISNUMBER(MATCH(D93,$D$5:D92,0)),"",LOOKUP(9.99999999999999E+307,$N$1:N92)+1),"")</f>
        <v/>
      </c>
      <c r="O93" s="93" t="str">
        <f>IF(ROWS($O$6:O93)&lt;=$O$5,LOOKUP(ROWS($O$6:O93),$N$6:$N$827,$D$6:$D$827),"")</f>
        <v/>
      </c>
    </row>
    <row r="94" spans="14:15" x14ac:dyDescent="0.15">
      <c r="N94" s="94" t="str">
        <f>IF(D94&lt;&gt;"",IF(ISNUMBER(MATCH(D94,$D$5:D93,0)),"",LOOKUP(9.99999999999999E+307,$N$1:N93)+1),"")</f>
        <v/>
      </c>
      <c r="O94" s="93" t="str">
        <f>IF(ROWS($O$6:O94)&lt;=$O$5,LOOKUP(ROWS($O$6:O94),$N$6:$N$827,$D$6:$D$827),"")</f>
        <v/>
      </c>
    </row>
    <row r="95" spans="14:15" x14ac:dyDescent="0.15">
      <c r="N95" s="94" t="str">
        <f>IF(D95&lt;&gt;"",IF(ISNUMBER(MATCH(D95,$D$5:D94,0)),"",LOOKUP(9.99999999999999E+307,$N$1:N94)+1),"")</f>
        <v/>
      </c>
      <c r="O95" s="93" t="str">
        <f>IF(ROWS($O$6:O95)&lt;=$O$5,LOOKUP(ROWS($O$6:O95),$N$6:$N$827,$D$6:$D$827),"")</f>
        <v/>
      </c>
    </row>
    <row r="96" spans="14:15" x14ac:dyDescent="0.15">
      <c r="N96" s="94" t="str">
        <f>IF(D96&lt;&gt;"",IF(ISNUMBER(MATCH(D96,$D$5:D95,0)),"",LOOKUP(9.99999999999999E+307,$N$1:N95)+1),"")</f>
        <v/>
      </c>
      <c r="O96" s="93" t="str">
        <f>IF(ROWS($O$6:O96)&lt;=$O$5,LOOKUP(ROWS($O$6:O96),$N$6:$N$827,$D$6:$D$827),"")</f>
        <v/>
      </c>
    </row>
    <row r="97" spans="14:15" x14ac:dyDescent="0.15">
      <c r="N97" s="94" t="str">
        <f>IF(D97&lt;&gt;"",IF(ISNUMBER(MATCH(D97,$D$5:D96,0)),"",LOOKUP(9.99999999999999E+307,$N$1:N96)+1),"")</f>
        <v/>
      </c>
      <c r="O97" s="93" t="str">
        <f>IF(ROWS($O$6:O97)&lt;=$O$5,LOOKUP(ROWS($O$6:O97),$N$6:$N$827,$D$6:$D$827),"")</f>
        <v/>
      </c>
    </row>
    <row r="98" spans="14:15" x14ac:dyDescent="0.15">
      <c r="N98" s="94" t="str">
        <f>IF(D98&lt;&gt;"",IF(ISNUMBER(MATCH(D98,$D$5:D97,0)),"",LOOKUP(9.99999999999999E+307,$N$1:N97)+1),"")</f>
        <v/>
      </c>
      <c r="O98" s="93" t="str">
        <f>IF(ROWS($O$6:O98)&lt;=$O$5,LOOKUP(ROWS($O$6:O98),$N$6:$N$827,$D$6:$D$827),"")</f>
        <v/>
      </c>
    </row>
    <row r="99" spans="14:15" x14ac:dyDescent="0.15">
      <c r="N99" s="94" t="str">
        <f>IF(D99&lt;&gt;"",IF(ISNUMBER(MATCH(D99,$D$5:D98,0)),"",LOOKUP(9.99999999999999E+307,$N$1:N98)+1),"")</f>
        <v/>
      </c>
      <c r="O99" s="93" t="str">
        <f>IF(ROWS($O$6:O99)&lt;=$O$5,LOOKUP(ROWS($O$6:O99),$N$6:$N$827,$D$6:$D$827),"")</f>
        <v/>
      </c>
    </row>
    <row r="100" spans="14:15" x14ac:dyDescent="0.15">
      <c r="N100" s="94" t="str">
        <f>IF(D100&lt;&gt;"",IF(ISNUMBER(MATCH(D100,$D$5:D99,0)),"",LOOKUP(9.99999999999999E+307,$N$1:N99)+1),"")</f>
        <v/>
      </c>
      <c r="O100" s="93" t="str">
        <f>IF(ROWS($O$6:O100)&lt;=$O$5,LOOKUP(ROWS($O$6:O100),$N$6:$N$827,$D$6:$D$827),"")</f>
        <v/>
      </c>
    </row>
    <row r="101" spans="14:15" x14ac:dyDescent="0.15">
      <c r="N101" s="94" t="str">
        <f>IF(D101&lt;&gt;"",IF(ISNUMBER(MATCH(D101,$D$5:D100,0)),"",LOOKUP(9.99999999999999E+307,$N$1:N100)+1),"")</f>
        <v/>
      </c>
      <c r="O101" s="93" t="str">
        <f>IF(ROWS($O$6:O101)&lt;=$O$5,LOOKUP(ROWS($O$6:O101),$N$6:$N$827,$D$6:$D$827),"")</f>
        <v/>
      </c>
    </row>
    <row r="102" spans="14:15" x14ac:dyDescent="0.15">
      <c r="N102" s="94" t="str">
        <f>IF(D102&lt;&gt;"",IF(ISNUMBER(MATCH(D102,$D$5:D101,0)),"",LOOKUP(9.99999999999999E+307,$N$1:N101)+1),"")</f>
        <v/>
      </c>
      <c r="O102" s="93" t="str">
        <f>IF(ROWS($O$6:O102)&lt;=$O$5,LOOKUP(ROWS($O$6:O102),$N$6:$N$827,$D$6:$D$827),"")</f>
        <v/>
      </c>
    </row>
    <row r="103" spans="14:15" x14ac:dyDescent="0.15">
      <c r="N103" s="94" t="str">
        <f>IF(D103&lt;&gt;"",IF(ISNUMBER(MATCH(D103,$D$5:D102,0)),"",LOOKUP(9.99999999999999E+307,$N$1:N102)+1),"")</f>
        <v/>
      </c>
      <c r="O103" s="93" t="str">
        <f>IF(ROWS($O$6:O103)&lt;=$O$5,LOOKUP(ROWS($O$6:O103),$N$6:$N$827,$D$6:$D$827),"")</f>
        <v/>
      </c>
    </row>
    <row r="104" spans="14:15" x14ac:dyDescent="0.15">
      <c r="N104" s="94" t="str">
        <f>IF(D104&lt;&gt;"",IF(ISNUMBER(MATCH(D104,$D$5:D103,0)),"",LOOKUP(9.99999999999999E+307,$N$1:N103)+1),"")</f>
        <v/>
      </c>
      <c r="O104" s="93" t="str">
        <f>IF(ROWS($O$6:O104)&lt;=$O$5,LOOKUP(ROWS($O$6:O104),$N$6:$N$827,$D$6:$D$827),"")</f>
        <v/>
      </c>
    </row>
    <row r="105" spans="14:15" x14ac:dyDescent="0.15">
      <c r="N105" s="94" t="str">
        <f>IF(D105&lt;&gt;"",IF(ISNUMBER(MATCH(D105,$D$5:D104,0)),"",LOOKUP(9.99999999999999E+307,$N$1:N104)+1),"")</f>
        <v/>
      </c>
      <c r="O105" s="93" t="str">
        <f>IF(ROWS($O$6:O105)&lt;=$O$5,LOOKUP(ROWS($O$6:O105),$N$6:$N$827,$D$6:$D$827),"")</f>
        <v/>
      </c>
    </row>
    <row r="106" spans="14:15" x14ac:dyDescent="0.15">
      <c r="N106" s="94" t="str">
        <f>IF(D106&lt;&gt;"",IF(ISNUMBER(MATCH(D106,$D$5:D105,0)),"",LOOKUP(9.99999999999999E+307,$N$1:N105)+1),"")</f>
        <v/>
      </c>
      <c r="O106" s="93" t="str">
        <f>IF(ROWS($O$6:O106)&lt;=$O$5,LOOKUP(ROWS($O$6:O106),$N$6:$N$827,$D$6:$D$827),"")</f>
        <v/>
      </c>
    </row>
    <row r="107" spans="14:15" x14ac:dyDescent="0.15">
      <c r="N107" s="94" t="str">
        <f>IF(D107&lt;&gt;"",IF(ISNUMBER(MATCH(D107,$D$5:D106,0)),"",LOOKUP(9.99999999999999E+307,$N$1:N106)+1),"")</f>
        <v/>
      </c>
      <c r="O107" s="93" t="str">
        <f>IF(ROWS($O$6:O107)&lt;=$O$5,LOOKUP(ROWS($O$6:O107),$N$6:$N$827,$D$6:$D$827),"")</f>
        <v/>
      </c>
    </row>
    <row r="108" spans="14:15" x14ac:dyDescent="0.15">
      <c r="N108" s="94" t="str">
        <f>IF(D108&lt;&gt;"",IF(ISNUMBER(MATCH(D108,$D$5:D107,0)),"",LOOKUP(9.99999999999999E+307,$N$1:N107)+1),"")</f>
        <v/>
      </c>
      <c r="O108" s="93" t="str">
        <f>IF(ROWS($O$6:O108)&lt;=$O$5,LOOKUP(ROWS($O$6:O108),$N$6:$N$827,$D$6:$D$827),"")</f>
        <v/>
      </c>
    </row>
    <row r="109" spans="14:15" x14ac:dyDescent="0.15">
      <c r="N109" s="94" t="str">
        <f>IF(D109&lt;&gt;"",IF(ISNUMBER(MATCH(D109,$D$5:D108,0)),"",LOOKUP(9.99999999999999E+307,$N$1:N108)+1),"")</f>
        <v/>
      </c>
      <c r="O109" s="93" t="str">
        <f>IF(ROWS($O$6:O109)&lt;=$O$5,LOOKUP(ROWS($O$6:O109),$N$6:$N$827,$D$6:$D$827),"")</f>
        <v/>
      </c>
    </row>
    <row r="110" spans="14:15" x14ac:dyDescent="0.15">
      <c r="N110" s="94" t="str">
        <f>IF(D110&lt;&gt;"",IF(ISNUMBER(MATCH(D110,$D$5:D109,0)),"",LOOKUP(9.99999999999999E+307,$N$1:N109)+1),"")</f>
        <v/>
      </c>
      <c r="O110" s="93" t="str">
        <f>IF(ROWS($O$6:O110)&lt;=$O$5,LOOKUP(ROWS($O$6:O110),$N$6:$N$827,$D$6:$D$827),"")</f>
        <v/>
      </c>
    </row>
    <row r="111" spans="14:15" x14ac:dyDescent="0.15">
      <c r="N111" s="94" t="str">
        <f>IF(D111&lt;&gt;"",IF(ISNUMBER(MATCH(D111,$D$5:D110,0)),"",LOOKUP(9.99999999999999E+307,$N$1:N110)+1),"")</f>
        <v/>
      </c>
      <c r="O111" s="93" t="str">
        <f>IF(ROWS($O$6:O111)&lt;=$O$5,LOOKUP(ROWS($O$6:O111),$N$6:$N$827,$D$6:$D$827),"")</f>
        <v/>
      </c>
    </row>
    <row r="112" spans="14:15" x14ac:dyDescent="0.15">
      <c r="N112" s="94" t="str">
        <f>IF(D112&lt;&gt;"",IF(ISNUMBER(MATCH(D112,$D$5:D111,0)),"",LOOKUP(9.99999999999999E+307,$N$1:N111)+1),"")</f>
        <v/>
      </c>
      <c r="O112" s="93" t="str">
        <f>IF(ROWS($O$6:O112)&lt;=$O$5,LOOKUP(ROWS($O$6:O112),$N$6:$N$827,$D$6:$D$827),"")</f>
        <v/>
      </c>
    </row>
    <row r="113" spans="14:15" x14ac:dyDescent="0.15">
      <c r="N113" s="94" t="str">
        <f>IF(D113&lt;&gt;"",IF(ISNUMBER(MATCH(D113,$D$5:D112,0)),"",LOOKUP(9.99999999999999E+307,$N$1:N112)+1),"")</f>
        <v/>
      </c>
      <c r="O113" s="93" t="str">
        <f>IF(ROWS($O$6:O113)&lt;=$O$5,LOOKUP(ROWS($O$6:O113),$N$6:$N$827,$D$6:$D$827),"")</f>
        <v/>
      </c>
    </row>
    <row r="114" spans="14:15" x14ac:dyDescent="0.15">
      <c r="N114" s="94" t="str">
        <f>IF(D114&lt;&gt;"",IF(ISNUMBER(MATCH(D114,$D$5:D113,0)),"",LOOKUP(9.99999999999999E+307,$N$1:N113)+1),"")</f>
        <v/>
      </c>
      <c r="O114" s="93" t="str">
        <f>IF(ROWS($O$6:O114)&lt;=$O$5,LOOKUP(ROWS($O$6:O114),$N$6:$N$827,$D$6:$D$827),"")</f>
        <v/>
      </c>
    </row>
    <row r="115" spans="14:15" x14ac:dyDescent="0.15">
      <c r="N115" s="94" t="str">
        <f>IF(D115&lt;&gt;"",IF(ISNUMBER(MATCH(D115,$D$5:D114,0)),"",LOOKUP(9.99999999999999E+307,$N$1:N114)+1),"")</f>
        <v/>
      </c>
      <c r="O115" s="93" t="str">
        <f>IF(ROWS($O$6:O115)&lt;=$O$5,LOOKUP(ROWS($O$6:O115),$N$6:$N$827,$D$6:$D$827),"")</f>
        <v/>
      </c>
    </row>
    <row r="116" spans="14:15" x14ac:dyDescent="0.15">
      <c r="N116" s="94" t="str">
        <f>IF(D116&lt;&gt;"",IF(ISNUMBER(MATCH(D116,$D$5:D115,0)),"",LOOKUP(9.99999999999999E+307,$N$1:N115)+1),"")</f>
        <v/>
      </c>
      <c r="O116" s="93" t="str">
        <f>IF(ROWS($O$6:O116)&lt;=$O$5,LOOKUP(ROWS($O$6:O116),$N$6:$N$827,$D$6:$D$827),"")</f>
        <v/>
      </c>
    </row>
    <row r="117" spans="14:15" x14ac:dyDescent="0.15">
      <c r="N117" s="94" t="str">
        <f>IF(D117&lt;&gt;"",IF(ISNUMBER(MATCH(D117,$D$5:D116,0)),"",LOOKUP(9.99999999999999E+307,$N$1:N116)+1),"")</f>
        <v/>
      </c>
      <c r="O117" s="93" t="str">
        <f>IF(ROWS($O$6:O117)&lt;=$O$5,LOOKUP(ROWS($O$6:O117),$N$6:$N$827,$D$6:$D$827),"")</f>
        <v/>
      </c>
    </row>
    <row r="118" spans="14:15" x14ac:dyDescent="0.15">
      <c r="N118" s="94" t="str">
        <f>IF(D118&lt;&gt;"",IF(ISNUMBER(MATCH(D118,$D$5:D117,0)),"",LOOKUP(9.99999999999999E+307,$N$1:N117)+1),"")</f>
        <v/>
      </c>
      <c r="O118" s="93" t="str">
        <f>IF(ROWS($O$6:O118)&lt;=$O$5,LOOKUP(ROWS($O$6:O118),$N$6:$N$827,$D$6:$D$827),"")</f>
        <v/>
      </c>
    </row>
    <row r="119" spans="14:15" x14ac:dyDescent="0.15">
      <c r="N119" s="94" t="str">
        <f>IF(D119&lt;&gt;"",IF(ISNUMBER(MATCH(D119,$D$5:D118,0)),"",LOOKUP(9.99999999999999E+307,$N$1:N118)+1),"")</f>
        <v/>
      </c>
      <c r="O119" s="93" t="str">
        <f>IF(ROWS($O$6:O119)&lt;=$O$5,LOOKUP(ROWS($O$6:O119),$N$6:$N$827,$D$6:$D$827),"")</f>
        <v/>
      </c>
    </row>
    <row r="120" spans="14:15" x14ac:dyDescent="0.15">
      <c r="N120" s="94" t="str">
        <f>IF(D120&lt;&gt;"",IF(ISNUMBER(MATCH(D120,$D$5:D119,0)),"",LOOKUP(9.99999999999999E+307,$N$1:N119)+1),"")</f>
        <v/>
      </c>
      <c r="O120" s="93" t="str">
        <f>IF(ROWS($O$6:O120)&lt;=$O$5,LOOKUP(ROWS($O$6:O120),$N$6:$N$827,$D$6:$D$827),"")</f>
        <v/>
      </c>
    </row>
    <row r="121" spans="14:15" x14ac:dyDescent="0.15">
      <c r="N121" s="94" t="str">
        <f>IF(D121&lt;&gt;"",IF(ISNUMBER(MATCH(D121,$D$5:D120,0)),"",LOOKUP(9.99999999999999E+307,$N$1:N120)+1),"")</f>
        <v/>
      </c>
      <c r="O121" s="93" t="str">
        <f>IF(ROWS($O$6:O121)&lt;=$O$5,LOOKUP(ROWS($O$6:O121),$N$6:$N$827,$D$6:$D$827),"")</f>
        <v/>
      </c>
    </row>
    <row r="122" spans="14:15" x14ac:dyDescent="0.15">
      <c r="N122" s="94" t="str">
        <f>IF(D122&lt;&gt;"",IF(ISNUMBER(MATCH(D122,$D$5:D121,0)),"",LOOKUP(9.99999999999999E+307,$N$1:N121)+1),"")</f>
        <v/>
      </c>
      <c r="O122" s="93" t="str">
        <f>IF(ROWS($O$6:O122)&lt;=$O$5,LOOKUP(ROWS($O$6:O122),$N$6:$N$827,$D$6:$D$827),"")</f>
        <v/>
      </c>
    </row>
    <row r="123" spans="14:15" x14ac:dyDescent="0.15">
      <c r="N123" s="94" t="str">
        <f>IF(D123&lt;&gt;"",IF(ISNUMBER(MATCH(D123,$D$5:D122,0)),"",LOOKUP(9.99999999999999E+307,$N$1:N122)+1),"")</f>
        <v/>
      </c>
      <c r="O123" s="93" t="str">
        <f>IF(ROWS($O$6:O123)&lt;=$O$5,LOOKUP(ROWS($O$6:O123),$N$6:$N$827,$D$6:$D$827),"")</f>
        <v/>
      </c>
    </row>
    <row r="124" spans="14:15" x14ac:dyDescent="0.15">
      <c r="N124" s="94" t="str">
        <f>IF(D124&lt;&gt;"",IF(ISNUMBER(MATCH(D124,$D$5:D123,0)),"",LOOKUP(9.99999999999999E+307,$N$1:N123)+1),"")</f>
        <v/>
      </c>
      <c r="O124" s="93" t="str">
        <f>IF(ROWS($O$6:O124)&lt;=$O$5,LOOKUP(ROWS($O$6:O124),$N$6:$N$827,$D$6:$D$827),"")</f>
        <v/>
      </c>
    </row>
    <row r="125" spans="14:15" x14ac:dyDescent="0.15">
      <c r="N125" s="94" t="str">
        <f>IF(D125&lt;&gt;"",IF(ISNUMBER(MATCH(D125,$D$5:D124,0)),"",LOOKUP(9.99999999999999E+307,$N$1:N124)+1),"")</f>
        <v/>
      </c>
      <c r="O125" s="93" t="str">
        <f>IF(ROWS($O$6:O125)&lt;=$O$5,LOOKUP(ROWS($O$6:O125),$N$6:$N$827,$D$6:$D$827),"")</f>
        <v/>
      </c>
    </row>
    <row r="126" spans="14:15" x14ac:dyDescent="0.15">
      <c r="N126" s="94" t="str">
        <f>IF(D126&lt;&gt;"",IF(ISNUMBER(MATCH(D126,$D$5:D125,0)),"",LOOKUP(9.99999999999999E+307,$N$1:N125)+1),"")</f>
        <v/>
      </c>
      <c r="O126" s="93" t="str">
        <f>IF(ROWS($O$6:O126)&lt;=$O$5,LOOKUP(ROWS($O$6:O126),$N$6:$N$827,$D$6:$D$827),"")</f>
        <v/>
      </c>
    </row>
    <row r="127" spans="14:15" x14ac:dyDescent="0.15">
      <c r="N127" s="94" t="str">
        <f>IF(D127&lt;&gt;"",IF(ISNUMBER(MATCH(D127,$D$5:D126,0)),"",LOOKUP(9.99999999999999E+307,$N$1:N126)+1),"")</f>
        <v/>
      </c>
      <c r="O127" s="93" t="str">
        <f>IF(ROWS($O$6:O127)&lt;=$O$5,LOOKUP(ROWS($O$6:O127),$N$6:$N$827,$D$6:$D$827),"")</f>
        <v/>
      </c>
    </row>
    <row r="128" spans="14:15" x14ac:dyDescent="0.15">
      <c r="N128" s="94" t="str">
        <f>IF(D128&lt;&gt;"",IF(ISNUMBER(MATCH(D128,$D$5:D127,0)),"",LOOKUP(9.99999999999999E+307,$N$1:N127)+1),"")</f>
        <v/>
      </c>
      <c r="O128" s="93" t="str">
        <f>IF(ROWS($O$6:O128)&lt;=$O$5,LOOKUP(ROWS($O$6:O128),$N$6:$N$827,$D$6:$D$827),"")</f>
        <v/>
      </c>
    </row>
    <row r="129" spans="14:15" x14ac:dyDescent="0.15">
      <c r="N129" s="94" t="str">
        <f>IF(D129&lt;&gt;"",IF(ISNUMBER(MATCH(D129,$D$5:D128,0)),"",LOOKUP(9.99999999999999E+307,$N$1:N128)+1),"")</f>
        <v/>
      </c>
      <c r="O129" s="93" t="str">
        <f>IF(ROWS($O$6:O129)&lt;=$O$5,LOOKUP(ROWS($O$6:O129),$N$6:$N$827,$D$6:$D$827),"")</f>
        <v/>
      </c>
    </row>
    <row r="130" spans="14:15" x14ac:dyDescent="0.15">
      <c r="N130" s="94" t="str">
        <f>IF(D130&lt;&gt;"",IF(ISNUMBER(MATCH(D130,$D$5:D129,0)),"",LOOKUP(9.99999999999999E+307,$N$1:N129)+1),"")</f>
        <v/>
      </c>
      <c r="O130" s="93" t="str">
        <f>IF(ROWS($O$6:O130)&lt;=$O$5,LOOKUP(ROWS($O$6:O130),$N$6:$N$827,$D$6:$D$827),"")</f>
        <v/>
      </c>
    </row>
    <row r="131" spans="14:15" x14ac:dyDescent="0.15">
      <c r="N131" s="94" t="str">
        <f>IF(D131&lt;&gt;"",IF(ISNUMBER(MATCH(D131,$D$5:D130,0)),"",LOOKUP(9.99999999999999E+307,$N$1:N130)+1),"")</f>
        <v/>
      </c>
      <c r="O131" s="93" t="str">
        <f>IF(ROWS($O$6:O131)&lt;=$O$5,LOOKUP(ROWS($O$6:O131),$N$6:$N$827,$D$6:$D$827),"")</f>
        <v/>
      </c>
    </row>
    <row r="132" spans="14:15" x14ac:dyDescent="0.15">
      <c r="N132" s="94" t="str">
        <f>IF(D132&lt;&gt;"",IF(ISNUMBER(MATCH(D132,$D$5:D131,0)),"",LOOKUP(9.99999999999999E+307,$N$1:N131)+1),"")</f>
        <v/>
      </c>
      <c r="O132" s="93" t="str">
        <f>IF(ROWS($O$6:O132)&lt;=$O$5,LOOKUP(ROWS($O$6:O132),$N$6:$N$827,$D$6:$D$827),"")</f>
        <v/>
      </c>
    </row>
    <row r="133" spans="14:15" x14ac:dyDescent="0.15">
      <c r="N133" s="94" t="str">
        <f>IF(D133&lt;&gt;"",IF(ISNUMBER(MATCH(D133,$D$5:D132,0)),"",LOOKUP(9.99999999999999E+307,$N$1:N132)+1),"")</f>
        <v/>
      </c>
      <c r="O133" s="93" t="str">
        <f>IF(ROWS($O$6:O133)&lt;=$O$5,LOOKUP(ROWS($O$6:O133),$N$6:$N$827,$D$6:$D$827),"")</f>
        <v/>
      </c>
    </row>
    <row r="134" spans="14:15" x14ac:dyDescent="0.15">
      <c r="N134" s="94" t="str">
        <f>IF(D134&lt;&gt;"",IF(ISNUMBER(MATCH(D134,$D$5:D133,0)),"",LOOKUP(9.99999999999999E+307,$N$1:N133)+1),"")</f>
        <v/>
      </c>
      <c r="O134" s="93" t="str">
        <f>IF(ROWS($O$6:O134)&lt;=$O$5,LOOKUP(ROWS($O$6:O134),$N$6:$N$827,$D$6:$D$827),"")</f>
        <v/>
      </c>
    </row>
    <row r="135" spans="14:15" x14ac:dyDescent="0.15">
      <c r="N135" s="94" t="str">
        <f>IF(D135&lt;&gt;"",IF(ISNUMBER(MATCH(D135,$D$5:D134,0)),"",LOOKUP(9.99999999999999E+307,$N$1:N134)+1),"")</f>
        <v/>
      </c>
      <c r="O135" s="93" t="str">
        <f>IF(ROWS($O$6:O135)&lt;=$O$5,LOOKUP(ROWS($O$6:O135),$N$6:$N$827,$D$6:$D$827),"")</f>
        <v/>
      </c>
    </row>
    <row r="136" spans="14:15" x14ac:dyDescent="0.15">
      <c r="N136" s="94" t="str">
        <f>IF(D136&lt;&gt;"",IF(ISNUMBER(MATCH(D136,$D$5:D135,0)),"",LOOKUP(9.99999999999999E+307,$N$1:N135)+1),"")</f>
        <v/>
      </c>
      <c r="O136" s="93" t="str">
        <f>IF(ROWS($O$6:O136)&lt;=$O$5,LOOKUP(ROWS($O$6:O136),$N$6:$N$827,$D$6:$D$827),"")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A1:A1048576">
    <cfRule type="duplicateValues" dxfId="560" priority="1"/>
    <cfRule type="duplicateValues" dxfId="559" priority="2"/>
  </conditionalFormatting>
  <conditionalFormatting sqref="B6:B74">
    <cfRule type="duplicateValues" dxfId="558" priority="1771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4" orientation="portrait" horizontalDpi="300" verticalDpi="300" r:id="rId1"/>
  <headerFooter alignWithMargins="0">
    <oddFooter>&amp;C&amp;P</oddFooter>
  </headerFooter>
  <rowBreaks count="1" manualBreakCount="1">
    <brk id="4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71"/>
  <sheetViews>
    <sheetView view="pageBreakPreview" zoomScaleSheetLayoutView="100" workbookViewId="0">
      <selection activeCell="P11" sqref="P11"/>
    </sheetView>
  </sheetViews>
  <sheetFormatPr defaultRowHeight="12.75" x14ac:dyDescent="0.2"/>
  <cols>
    <col min="1" max="1" width="4.28515625" style="37" bestFit="1" customWidth="1"/>
    <col min="2" max="2" width="6.42578125" style="37" bestFit="1" customWidth="1"/>
    <col min="3" max="3" width="24.42578125" style="66" customWidth="1"/>
    <col min="4" max="4" width="30" style="66" customWidth="1"/>
    <col min="5" max="5" width="6.5703125" style="62" customWidth="1"/>
    <col min="6" max="6" width="10.140625" style="37" bestFit="1" customWidth="1"/>
    <col min="7" max="7" width="9.42578125" style="37" customWidth="1"/>
    <col min="8" max="8" width="7.42578125" style="62" customWidth="1"/>
    <col min="9" max="9" width="45.85546875" style="62" hidden="1" customWidth="1"/>
    <col min="10" max="10" width="10.28515625" style="62" hidden="1" customWidth="1"/>
    <col min="11" max="11" width="22" style="62" hidden="1" customWidth="1"/>
    <col min="12" max="16384" width="9.140625" style="62"/>
  </cols>
  <sheetData>
    <row r="1" spans="1:16" ht="32.25" customHeight="1" x14ac:dyDescent="0.2">
      <c r="A1" s="188" t="str">
        <f>KAPAK!A2</f>
        <v>Türkiye Atletizm Federasyonu
İstanbul Atletizm İl Temsilciliği</v>
      </c>
      <c r="B1" s="188"/>
      <c r="C1" s="188"/>
      <c r="D1" s="188"/>
      <c r="E1" s="188"/>
      <c r="F1" s="188"/>
      <c r="G1" s="188"/>
      <c r="H1" s="188"/>
      <c r="J1" s="37"/>
    </row>
    <row r="2" spans="1:16" ht="15.75" x14ac:dyDescent="0.2">
      <c r="A2" s="189" t="str">
        <f>KAPAK!B26</f>
        <v>59.Ömer Besim Kır Koşusu ve Kros Ligi 7.Kademesi Yarışmaları</v>
      </c>
      <c r="B2" s="189"/>
      <c r="C2" s="189"/>
      <c r="D2" s="189"/>
      <c r="E2" s="189"/>
      <c r="F2" s="189"/>
      <c r="G2" s="189"/>
      <c r="H2" s="189"/>
    </row>
    <row r="3" spans="1:16" ht="15.75" x14ac:dyDescent="0.2">
      <c r="A3" s="190" t="str">
        <f>KAPAK!B29</f>
        <v>İstanbul</v>
      </c>
      <c r="B3" s="190"/>
      <c r="C3" s="190"/>
      <c r="D3" s="190"/>
      <c r="E3" s="190"/>
      <c r="F3" s="190"/>
      <c r="G3" s="190"/>
      <c r="H3" s="190"/>
      <c r="I3" s="63"/>
    </row>
    <row r="4" spans="1:16" x14ac:dyDescent="0.2">
      <c r="A4" s="187" t="str">
        <f>KAPAK!B28</f>
        <v>Genç Kadınlar</v>
      </c>
      <c r="B4" s="187"/>
      <c r="C4" s="187"/>
      <c r="D4" s="117" t="str">
        <f>KAPAK!B27</f>
        <v>4 km.</v>
      </c>
      <c r="E4" s="118"/>
      <c r="F4" s="191">
        <f>KAPAK!B30</f>
        <v>41965.416666666664</v>
      </c>
      <c r="G4" s="191"/>
      <c r="H4" s="191"/>
    </row>
    <row r="5" spans="1:16" s="64" customFormat="1" ht="33.75" customHeight="1" x14ac:dyDescent="0.2">
      <c r="A5" s="125" t="s">
        <v>0</v>
      </c>
      <c r="B5" s="126" t="s">
        <v>1</v>
      </c>
      <c r="C5" s="126" t="s">
        <v>3</v>
      </c>
      <c r="D5" s="126" t="s">
        <v>17</v>
      </c>
      <c r="E5" s="126" t="s">
        <v>8</v>
      </c>
      <c r="F5" s="127" t="s">
        <v>2</v>
      </c>
      <c r="G5" s="126" t="s">
        <v>4</v>
      </c>
      <c r="H5" s="126" t="s">
        <v>15</v>
      </c>
      <c r="L5" s="65"/>
      <c r="M5" s="65"/>
      <c r="N5" s="65"/>
      <c r="O5" s="65"/>
      <c r="P5" s="65"/>
    </row>
    <row r="6" spans="1:16" ht="18" customHeight="1" x14ac:dyDescent="0.2">
      <c r="A6" s="2">
        <f>IF(B6&lt;&gt;"",1,"")</f>
        <v>1</v>
      </c>
      <c r="B6" s="139">
        <v>351</v>
      </c>
      <c r="C6" s="3" t="str">
        <f>IF(ISERROR(VLOOKUP(B6,'START LİSTE'!$B$6:$F$882,2,0)),"",VLOOKUP(B6,'START LİSTE'!$B$6:$F$882,2,0))</f>
        <v>ASLI ARIK</v>
      </c>
      <c r="D6" s="3" t="str">
        <f>IF(ISERROR(VLOOKUP(B6,'START LİSTE'!$B$6:$F$882,3,0)),"",VLOOKUP(B6,'START LİSTE'!$B$6:$F$882,3,0))</f>
        <v xml:space="preserve">BURSA BÜYÜKŞEHİR </v>
      </c>
      <c r="E6" s="4" t="str">
        <f>IF(ISERROR(VLOOKUP(B6,'START LİSTE'!$B$6:$F$882,4,0)),"",VLOOKUP(B6,'START LİSTE'!$B$6:$F$882,4,0))</f>
        <v>T</v>
      </c>
      <c r="F6" s="5">
        <f>IF(ISERROR(VLOOKUP($B6,'START LİSTE'!$B$6:$F$882,5,0)),"",VLOOKUP($B6,'START LİSTE'!$B$6:$F$882,5,0))</f>
        <v>34973</v>
      </c>
      <c r="G6" s="161">
        <v>1350</v>
      </c>
      <c r="H6" s="6">
        <f>IF(OR(G6="DQ",G6="DNF",G6="DNS"),"-",IF(B6&lt;&gt;"",IF(E6="F",0,1),""))</f>
        <v>1</v>
      </c>
      <c r="I6" s="91" t="str">
        <f>IF(B6="","",(CONCATENATE($A$3,"-",$A$2)))</f>
        <v>İstanbul-59.Ömer Besim Kır Koşusu ve Kros Ligi 7.Kademesi Yarışmaları</v>
      </c>
      <c r="J6" s="91" t="str">
        <f>IF(B6="","",$D$4)</f>
        <v>4 km.</v>
      </c>
      <c r="K6" s="92">
        <f>IF(B6="","",$F$4)</f>
        <v>41965.416666666664</v>
      </c>
    </row>
    <row r="7" spans="1:16" ht="18" customHeight="1" x14ac:dyDescent="0.2">
      <c r="A7" s="2">
        <f>IF(B7&lt;&gt;"",A6+1,"")</f>
        <v>2</v>
      </c>
      <c r="B7" s="139">
        <v>350</v>
      </c>
      <c r="C7" s="3" t="str">
        <f>IF(ISERROR(VLOOKUP(B7,'START LİSTE'!$B$6:$F$882,2,0)),"",VLOOKUP(B7,'START LİSTE'!$B$6:$F$882,2,0))</f>
        <v>SÜMEYYE EROL</v>
      </c>
      <c r="D7" s="3" t="str">
        <f>IF(ISERROR(VLOOKUP(B7,'START LİSTE'!$B$6:$F$882,3,0)),"",VLOOKUP(B7,'START LİSTE'!$B$6:$F$882,3,0))</f>
        <v xml:space="preserve">BURSA BÜYÜKŞEHİR </v>
      </c>
      <c r="E7" s="4" t="str">
        <f>IF(ISERROR(VLOOKUP(B7,'START LİSTE'!$B$6:$F$882,4,0)),"",VLOOKUP(B7,'START LİSTE'!$B$6:$F$882,4,0))</f>
        <v>T</v>
      </c>
      <c r="F7" s="5">
        <f>IF(ISERROR(VLOOKUP($B7,'START LİSTE'!$B$6:$F$882,5,0)),"",VLOOKUP($B7,'START LİSTE'!$B$6:$F$882,5,0))</f>
        <v>35617</v>
      </c>
      <c r="G7" s="161">
        <v>1354</v>
      </c>
      <c r="H7" s="6">
        <f>IF(OR(G7="DQ",G7="DNF",G7="DNS"),"-",IF(B7&lt;&gt;"",IF(E7="F",H6,H6+1),""))</f>
        <v>2</v>
      </c>
      <c r="J7" s="37"/>
    </row>
    <row r="8" spans="1:16" ht="18" customHeight="1" x14ac:dyDescent="0.2">
      <c r="A8" s="2">
        <f t="shared" ref="A8:A61" si="0">IF(B8&lt;&gt;"",A7+1,"")</f>
        <v>3</v>
      </c>
      <c r="B8" s="139">
        <v>346</v>
      </c>
      <c r="C8" s="3" t="str">
        <f>IF(ISERROR(VLOOKUP(B8,'START LİSTE'!$B$6:$F$882,2,0)),"",VLOOKUP(B8,'START LİSTE'!$B$6:$F$882,2,0))</f>
        <v xml:space="preserve">BAHAR ATALAY </v>
      </c>
      <c r="D8" s="3" t="str">
        <f>IF(ISERROR(VLOOKUP(B8,'START LİSTE'!$B$6:$F$882,3,0)),"",VLOOKUP(B8,'START LİSTE'!$B$6:$F$882,3,0))</f>
        <v xml:space="preserve">BURSA BÜYÜKŞEHİR </v>
      </c>
      <c r="E8" s="4" t="str">
        <f>IF(ISERROR(VLOOKUP(B8,'START LİSTE'!$B$6:$F$882,4,0)),"",VLOOKUP(B8,'START LİSTE'!$B$6:$F$882,4,0))</f>
        <v>T</v>
      </c>
      <c r="F8" s="5">
        <f>IF(ISERROR(VLOOKUP($B8,'START LİSTE'!$B$6:$F$882,5,0)),"",VLOOKUP($B8,'START LİSTE'!$B$6:$F$882,5,0))</f>
        <v>0</v>
      </c>
      <c r="G8" s="161">
        <v>1358</v>
      </c>
      <c r="H8" s="6">
        <f t="shared" ref="H8:H71" si="1">IF(OR(G8="DQ",G8="DNF",G8="DNS"),"-",IF(B8&lt;&gt;"",IF(E8="F",H7,H7+1),""))</f>
        <v>3</v>
      </c>
      <c r="J8" s="37"/>
    </row>
    <row r="9" spans="1:16" ht="18" customHeight="1" x14ac:dyDescent="0.2">
      <c r="A9" s="2">
        <f t="shared" si="0"/>
        <v>4</v>
      </c>
      <c r="B9" s="139">
        <v>347</v>
      </c>
      <c r="C9" s="3" t="str">
        <f>IF(ISERROR(VLOOKUP(B9,'START LİSTE'!$B$6:$F$882,2,0)),"",VLOOKUP(B9,'START LİSTE'!$B$6:$F$882,2,0))</f>
        <v>TUBAY ERDAL</v>
      </c>
      <c r="D9" s="3" t="str">
        <f>IF(ISERROR(VLOOKUP(B9,'START LİSTE'!$B$6:$F$882,3,0)),"",VLOOKUP(B9,'START LİSTE'!$B$6:$F$882,3,0))</f>
        <v xml:space="preserve">BURSA BÜYÜKŞEHİR </v>
      </c>
      <c r="E9" s="4" t="str">
        <f>IF(ISERROR(VLOOKUP(B9,'START LİSTE'!$B$6:$F$882,4,0)),"",VLOOKUP(B9,'START LİSTE'!$B$6:$F$882,4,0))</f>
        <v>T</v>
      </c>
      <c r="F9" s="5">
        <f>IF(ISERROR(VLOOKUP($B9,'START LİSTE'!$B$6:$F$882,5,0)),"",VLOOKUP($B9,'START LİSTE'!$B$6:$F$882,5,0))</f>
        <v>35553</v>
      </c>
      <c r="G9" s="161">
        <v>1404</v>
      </c>
      <c r="H9" s="6">
        <f t="shared" si="1"/>
        <v>4</v>
      </c>
    </row>
    <row r="10" spans="1:16" ht="18" customHeight="1" x14ac:dyDescent="0.2">
      <c r="A10" s="2">
        <f t="shared" si="0"/>
        <v>5</v>
      </c>
      <c r="B10" s="139">
        <v>349</v>
      </c>
      <c r="C10" s="3" t="str">
        <f>IF(ISERROR(VLOOKUP(B10,'START LİSTE'!$B$6:$F$882,2,0)),"",VLOOKUP(B10,'START LİSTE'!$B$6:$F$882,2,0))</f>
        <v xml:space="preserve">EKİN ESRA KALIR </v>
      </c>
      <c r="D10" s="3" t="str">
        <f>IF(ISERROR(VLOOKUP(B10,'START LİSTE'!$B$6:$F$882,3,0)),"",VLOOKUP(B10,'START LİSTE'!$B$6:$F$882,3,0))</f>
        <v xml:space="preserve">BURSA BÜYÜKŞEHİR </v>
      </c>
      <c r="E10" s="4" t="str">
        <f>IF(ISERROR(VLOOKUP(B10,'START LİSTE'!$B$6:$F$882,4,0)),"",VLOOKUP(B10,'START LİSTE'!$B$6:$F$882,4,0))</f>
        <v>T</v>
      </c>
      <c r="F10" s="5">
        <f>IF(ISERROR(VLOOKUP($B10,'START LİSTE'!$B$6:$F$882,5,0)),"",VLOOKUP($B10,'START LİSTE'!$B$6:$F$882,5,0))</f>
        <v>35255</v>
      </c>
      <c r="G10" s="161">
        <v>1407</v>
      </c>
      <c r="H10" s="6">
        <f t="shared" si="1"/>
        <v>5</v>
      </c>
    </row>
    <row r="11" spans="1:16" ht="18" customHeight="1" x14ac:dyDescent="0.2">
      <c r="A11" s="2">
        <f t="shared" si="0"/>
        <v>6</v>
      </c>
      <c r="B11" s="139">
        <v>268</v>
      </c>
      <c r="C11" s="3" t="str">
        <f>IF(ISERROR(VLOOKUP(B11,'START LİSTE'!$B$6:$F$882,2,0)),"",VLOOKUP(B11,'START LİSTE'!$B$6:$F$882,2,0))</f>
        <v>SEMRA KARASLAN</v>
      </c>
      <c r="D11" s="3" t="str">
        <f>IF(ISERROR(VLOOKUP(B11,'START LİSTE'!$B$6:$F$882,3,0)),"",VLOOKUP(B11,'START LİSTE'!$B$6:$F$882,3,0))</f>
        <v>KIRIKKALE</v>
      </c>
      <c r="E11" s="4" t="str">
        <f>IF(ISERROR(VLOOKUP(B11,'START LİSTE'!$B$6:$F$882,4,0)),"",VLOOKUP(B11,'START LİSTE'!$B$6:$F$882,4,0))</f>
        <v>F</v>
      </c>
      <c r="F11" s="5">
        <f>IF(ISERROR(VLOOKUP($B11,'START LİSTE'!$B$6:$F$882,5,0)),"",VLOOKUP($B11,'START LİSTE'!$B$6:$F$882,5,0))</f>
        <v>35813</v>
      </c>
      <c r="G11" s="161">
        <v>1411</v>
      </c>
      <c r="H11" s="6">
        <f t="shared" si="1"/>
        <v>5</v>
      </c>
    </row>
    <row r="12" spans="1:16" ht="18" customHeight="1" x14ac:dyDescent="0.2">
      <c r="A12" s="2">
        <f t="shared" si="0"/>
        <v>7</v>
      </c>
      <c r="B12" s="139">
        <v>35</v>
      </c>
      <c r="C12" s="3" t="str">
        <f>IF(ISERROR(VLOOKUP(B12,'START LİSTE'!$B$6:$F$882,2,0)),"",VLOOKUP(B12,'START LİSTE'!$B$6:$F$882,2,0))</f>
        <v>FATMA DEMİR</v>
      </c>
      <c r="D12" s="3" t="str">
        <f>IF(ISERROR(VLOOKUP(B12,'START LİSTE'!$B$6:$F$882,3,0)),"",VLOOKUP(B12,'START LİSTE'!$B$6:$F$882,3,0))</f>
        <v>İSTANBUL-FENERBAHÇE</v>
      </c>
      <c r="E12" s="4" t="str">
        <f>IF(ISERROR(VLOOKUP(B12,'START LİSTE'!$B$6:$F$882,4,0)),"",VLOOKUP(B12,'START LİSTE'!$B$6:$F$882,4,0))</f>
        <v>T</v>
      </c>
      <c r="F12" s="5">
        <f>IF(ISERROR(VLOOKUP($B12,'START LİSTE'!$B$6:$F$882,5,0)),"",VLOOKUP($B12,'START LİSTE'!$B$6:$F$882,5,0))</f>
        <v>35247</v>
      </c>
      <c r="G12" s="161">
        <v>1412</v>
      </c>
      <c r="H12" s="6">
        <f t="shared" si="1"/>
        <v>6</v>
      </c>
    </row>
    <row r="13" spans="1:16" ht="18" customHeight="1" x14ac:dyDescent="0.2">
      <c r="A13" s="2">
        <f t="shared" si="0"/>
        <v>8</v>
      </c>
      <c r="B13" s="139">
        <v>31</v>
      </c>
      <c r="C13" s="3" t="str">
        <f>IF(ISERROR(VLOOKUP(B13,'START LİSTE'!$B$6:$F$882,2,0)),"",VLOOKUP(B13,'START LİSTE'!$B$6:$F$882,2,0))</f>
        <v>PINAR DEMİRTAŞ</v>
      </c>
      <c r="D13" s="3" t="str">
        <f>IF(ISERROR(VLOOKUP(B13,'START LİSTE'!$B$6:$F$882,3,0)),"",VLOOKUP(B13,'START LİSTE'!$B$6:$F$882,3,0))</f>
        <v>İSTANBUL-FENERBAHÇE</v>
      </c>
      <c r="E13" s="4" t="str">
        <f>IF(ISERROR(VLOOKUP(B13,'START LİSTE'!$B$6:$F$882,4,0)),"",VLOOKUP(B13,'START LİSTE'!$B$6:$F$882,4,0))</f>
        <v>T</v>
      </c>
      <c r="F13" s="5">
        <f>IF(ISERROR(VLOOKUP($B13,'START LİSTE'!$B$6:$F$882,5,0)),"",VLOOKUP($B13,'START LİSTE'!$B$6:$F$882,5,0))</f>
        <v>35980</v>
      </c>
      <c r="G13" s="161">
        <v>1415</v>
      </c>
      <c r="H13" s="6">
        <f t="shared" si="1"/>
        <v>7</v>
      </c>
    </row>
    <row r="14" spans="1:16" ht="18" customHeight="1" x14ac:dyDescent="0.2">
      <c r="A14" s="2">
        <f t="shared" si="0"/>
        <v>9</v>
      </c>
      <c r="B14" s="139">
        <v>20</v>
      </c>
      <c r="C14" s="3" t="str">
        <f>IF(ISERROR(VLOOKUP(B14,'START LİSTE'!$B$6:$F$882,2,0)),"",VLOOKUP(B14,'START LİSTE'!$B$6:$F$882,2,0))</f>
        <v>HAFİZE ÜNALER</v>
      </c>
      <c r="D14" s="3" t="str">
        <f>IF(ISERROR(VLOOKUP(B14,'START LİSTE'!$B$6:$F$882,3,0)),"",VLOOKUP(B14,'START LİSTE'!$B$6:$F$882,3,0))</f>
        <v>GAZİANTEP ŞÖLEN SPOR</v>
      </c>
      <c r="E14" s="4" t="str">
        <f>IF(ISERROR(VLOOKUP(B14,'START LİSTE'!$B$6:$F$882,4,0)),"",VLOOKUP(B14,'START LİSTE'!$B$6:$F$882,4,0))</f>
        <v>T</v>
      </c>
      <c r="F14" s="5">
        <f>IF(ISERROR(VLOOKUP($B14,'START LİSTE'!$B$6:$F$882,5,0)),"",VLOOKUP($B14,'START LİSTE'!$B$6:$F$882,5,0))</f>
        <v>35065</v>
      </c>
      <c r="G14" s="161">
        <v>1417</v>
      </c>
      <c r="H14" s="6">
        <f t="shared" si="1"/>
        <v>8</v>
      </c>
    </row>
    <row r="15" spans="1:16" ht="18" customHeight="1" x14ac:dyDescent="0.2">
      <c r="A15" s="2">
        <f t="shared" si="0"/>
        <v>10</v>
      </c>
      <c r="B15" s="139">
        <v>24</v>
      </c>
      <c r="C15" s="3" t="str">
        <f>IF(ISERROR(VLOOKUP(B15,'START LİSTE'!$B$6:$F$882,2,0)),"",VLOOKUP(B15,'START LİSTE'!$B$6:$F$882,2,0))</f>
        <v>YAYLA KILIÇ</v>
      </c>
      <c r="D15" s="3" t="str">
        <f>IF(ISERROR(VLOOKUP(B15,'START LİSTE'!$B$6:$F$882,3,0)),"",VLOOKUP(B15,'START LİSTE'!$B$6:$F$882,3,0))</f>
        <v>GAZİANTEP ŞÖLEN SPOR</v>
      </c>
      <c r="E15" s="4" t="str">
        <f>IF(ISERROR(VLOOKUP(B15,'START LİSTE'!$B$6:$F$882,4,0)),"",VLOOKUP(B15,'START LİSTE'!$B$6:$F$882,4,0))</f>
        <v>T</v>
      </c>
      <c r="F15" s="5">
        <f>IF(ISERROR(VLOOKUP($B15,'START LİSTE'!$B$6:$F$882,5,0)),"",VLOOKUP($B15,'START LİSTE'!$B$6:$F$882,5,0))</f>
        <v>35431</v>
      </c>
      <c r="G15" s="161">
        <v>1419</v>
      </c>
      <c r="H15" s="6">
        <f t="shared" si="1"/>
        <v>9</v>
      </c>
    </row>
    <row r="16" spans="1:16" ht="18" customHeight="1" x14ac:dyDescent="0.2">
      <c r="A16" s="2">
        <f t="shared" si="0"/>
        <v>11</v>
      </c>
      <c r="B16" s="139">
        <v>272</v>
      </c>
      <c r="C16" s="3" t="str">
        <f>IF(ISERROR(VLOOKUP(B16,'START LİSTE'!$B$6:$F$882,2,0)),"",VLOOKUP(B16,'START LİSTE'!$B$6:$F$882,2,0))</f>
        <v>DAMLA ÇELİK</v>
      </c>
      <c r="D16" s="3" t="str">
        <f>IF(ISERROR(VLOOKUP(B16,'START LİSTE'!$B$6:$F$882,3,0)),"",VLOOKUP(B16,'START LİSTE'!$B$6:$F$882,3,0))</f>
        <v>İSTANBUL</v>
      </c>
      <c r="E16" s="4" t="str">
        <f>IF(ISERROR(VLOOKUP(B16,'START LİSTE'!$B$6:$F$882,4,0)),"",VLOOKUP(B16,'START LİSTE'!$B$6:$F$882,4,0))</f>
        <v>F</v>
      </c>
      <c r="F16" s="5">
        <f>IF(ISERROR(VLOOKUP($B16,'START LİSTE'!$B$6:$F$882,5,0)),"",VLOOKUP($B16,'START LİSTE'!$B$6:$F$882,5,0))</f>
        <v>35606</v>
      </c>
      <c r="G16" s="161">
        <v>1424</v>
      </c>
      <c r="H16" s="6">
        <f t="shared" si="1"/>
        <v>9</v>
      </c>
    </row>
    <row r="17" spans="1:8" ht="18" customHeight="1" x14ac:dyDescent="0.2">
      <c r="A17" s="2">
        <f t="shared" si="0"/>
        <v>12</v>
      </c>
      <c r="B17" s="139">
        <v>33</v>
      </c>
      <c r="C17" s="3" t="str">
        <f>IF(ISERROR(VLOOKUP(B17,'START LİSTE'!$B$6:$F$882,2,0)),"",VLOOKUP(B17,'START LİSTE'!$B$6:$F$882,2,0))</f>
        <v>BÜŞRA NUR KOKU</v>
      </c>
      <c r="D17" s="3" t="str">
        <f>IF(ISERROR(VLOOKUP(B17,'START LİSTE'!$B$6:$F$882,3,0)),"",VLOOKUP(B17,'START LİSTE'!$B$6:$F$882,3,0))</f>
        <v>İSTANBUL-FENERBAHÇE</v>
      </c>
      <c r="E17" s="4" t="str">
        <f>IF(ISERROR(VLOOKUP(B17,'START LİSTE'!$B$6:$F$882,4,0)),"",VLOOKUP(B17,'START LİSTE'!$B$6:$F$882,4,0))</f>
        <v>T</v>
      </c>
      <c r="F17" s="5">
        <f>IF(ISERROR(VLOOKUP($B17,'START LİSTE'!$B$6:$F$882,5,0)),"",VLOOKUP($B17,'START LİSTE'!$B$6:$F$882,5,0))</f>
        <v>35235</v>
      </c>
      <c r="G17" s="161">
        <v>1425</v>
      </c>
      <c r="H17" s="6">
        <f t="shared" si="1"/>
        <v>10</v>
      </c>
    </row>
    <row r="18" spans="1:8" ht="18" customHeight="1" x14ac:dyDescent="0.2">
      <c r="A18" s="2">
        <f t="shared" si="0"/>
        <v>13</v>
      </c>
      <c r="B18" s="139">
        <v>348</v>
      </c>
      <c r="C18" s="3" t="str">
        <f>IF(ISERROR(VLOOKUP(B18,'START LİSTE'!$B$6:$F$882,2,0)),"",VLOOKUP(B18,'START LİSTE'!$B$6:$F$882,2,0))</f>
        <v>KÜBRA YEMİŞLİ</v>
      </c>
      <c r="D18" s="3" t="str">
        <f>IF(ISERROR(VLOOKUP(B18,'START LİSTE'!$B$6:$F$882,3,0)),"",VLOOKUP(B18,'START LİSTE'!$B$6:$F$882,3,0))</f>
        <v xml:space="preserve">BURSA BÜYÜKŞEHİR </v>
      </c>
      <c r="E18" s="4" t="str">
        <f>IF(ISERROR(VLOOKUP(B18,'START LİSTE'!$B$6:$F$882,4,0)),"",VLOOKUP(B18,'START LİSTE'!$B$6:$F$882,4,0))</f>
        <v>T</v>
      </c>
      <c r="F18" s="5">
        <f>IF(ISERROR(VLOOKUP($B18,'START LİSTE'!$B$6:$F$882,5,0)),"",VLOOKUP($B18,'START LİSTE'!$B$6:$F$882,5,0))</f>
        <v>0</v>
      </c>
      <c r="G18" s="161">
        <v>1426</v>
      </c>
      <c r="H18" s="6">
        <f t="shared" si="1"/>
        <v>11</v>
      </c>
    </row>
    <row r="19" spans="1:8" ht="18" customHeight="1" x14ac:dyDescent="0.2">
      <c r="A19" s="2">
        <f t="shared" si="0"/>
        <v>14</v>
      </c>
      <c r="B19" s="139">
        <v>36</v>
      </c>
      <c r="C19" s="3" t="str">
        <f>IF(ISERROR(VLOOKUP(B19,'START LİSTE'!$B$6:$F$882,2,0)),"",VLOOKUP(B19,'START LİSTE'!$B$6:$F$882,2,0))</f>
        <v>NURAN SATILMIŞ</v>
      </c>
      <c r="D19" s="3" t="str">
        <f>IF(ISERROR(VLOOKUP(B19,'START LİSTE'!$B$6:$F$882,3,0)),"",VLOOKUP(B19,'START LİSTE'!$B$6:$F$882,3,0))</f>
        <v>İSTANBUL-FENERBAHÇE</v>
      </c>
      <c r="E19" s="4" t="str">
        <f>IF(ISERROR(VLOOKUP(B19,'START LİSTE'!$B$6:$F$882,4,0)),"",VLOOKUP(B19,'START LİSTE'!$B$6:$F$882,4,0))</f>
        <v>T</v>
      </c>
      <c r="F19" s="5">
        <f>IF(ISERROR(VLOOKUP($B19,'START LİSTE'!$B$6:$F$882,5,0)),"",VLOOKUP($B19,'START LİSTE'!$B$6:$F$882,5,0))</f>
        <v>35431</v>
      </c>
      <c r="G19" s="161">
        <v>1427</v>
      </c>
      <c r="H19" s="6">
        <f t="shared" si="1"/>
        <v>12</v>
      </c>
    </row>
    <row r="20" spans="1:8" ht="18" customHeight="1" x14ac:dyDescent="0.2">
      <c r="A20" s="2">
        <f t="shared" si="0"/>
        <v>15</v>
      </c>
      <c r="B20" s="139">
        <v>246</v>
      </c>
      <c r="C20" s="3" t="str">
        <f>IF(ISERROR(VLOOKUP(B20,'START LİSTE'!$B$6:$F$882,2,0)),"",VLOOKUP(B20,'START LİSTE'!$B$6:$F$882,2,0))</f>
        <v>FADİME SARI</v>
      </c>
      <c r="D20" s="3" t="str">
        <f>IF(ISERROR(VLOOKUP(B20,'START LİSTE'!$B$6:$F$882,3,0)),"",VLOOKUP(B20,'START LİSTE'!$B$6:$F$882,3,0))</f>
        <v>AYDIN</v>
      </c>
      <c r="E20" s="4" t="str">
        <f>IF(ISERROR(VLOOKUP(B20,'START LİSTE'!$B$6:$F$882,4,0)),"",VLOOKUP(B20,'START LİSTE'!$B$6:$F$882,4,0))</f>
        <v>F</v>
      </c>
      <c r="F20" s="5">
        <f>IF(ISERROR(VLOOKUP($B20,'START LİSTE'!$B$6:$F$882,5,0)),"",VLOOKUP($B20,'START LİSTE'!$B$6:$F$882,5,0))</f>
        <v>35025</v>
      </c>
      <c r="G20" s="161">
        <v>1428</v>
      </c>
      <c r="H20" s="6">
        <f t="shared" si="1"/>
        <v>12</v>
      </c>
    </row>
    <row r="21" spans="1:8" ht="18" customHeight="1" x14ac:dyDescent="0.2">
      <c r="A21" s="2">
        <f t="shared" si="0"/>
        <v>16</v>
      </c>
      <c r="B21" s="139">
        <v>22</v>
      </c>
      <c r="C21" s="3" t="str">
        <f>IF(ISERROR(VLOOKUP(B21,'START LİSTE'!$B$6:$F$882,2,0)),"",VLOOKUP(B21,'START LİSTE'!$B$6:$F$882,2,0))</f>
        <v>BURCU SUBATAN</v>
      </c>
      <c r="D21" s="3" t="str">
        <f>IF(ISERROR(VLOOKUP(B21,'START LİSTE'!$B$6:$F$882,3,0)),"",VLOOKUP(B21,'START LİSTE'!$B$6:$F$882,3,0))</f>
        <v>GAZİANTEP ŞÖLEN SPOR</v>
      </c>
      <c r="E21" s="4" t="str">
        <f>IF(ISERROR(VLOOKUP(B21,'START LİSTE'!$B$6:$F$882,4,0)),"",VLOOKUP(B21,'START LİSTE'!$B$6:$F$882,4,0))</f>
        <v>T</v>
      </c>
      <c r="F21" s="5">
        <f>IF(ISERROR(VLOOKUP($B21,'START LİSTE'!$B$6:$F$882,5,0)),"",VLOOKUP($B21,'START LİSTE'!$B$6:$F$882,5,0))</f>
        <v>35431</v>
      </c>
      <c r="G21" s="161">
        <v>1437</v>
      </c>
      <c r="H21" s="6">
        <f t="shared" si="1"/>
        <v>13</v>
      </c>
    </row>
    <row r="22" spans="1:8" ht="18" customHeight="1" x14ac:dyDescent="0.2">
      <c r="A22" s="2">
        <f t="shared" si="0"/>
        <v>17</v>
      </c>
      <c r="B22" s="139">
        <v>23</v>
      </c>
      <c r="C22" s="3" t="str">
        <f>IF(ISERROR(VLOOKUP(B22,'START LİSTE'!$B$6:$F$882,2,0)),"",VLOOKUP(B22,'START LİSTE'!$B$6:$F$882,2,0))</f>
        <v>LATİFE GÜNEŞ</v>
      </c>
      <c r="D22" s="3" t="str">
        <f>IF(ISERROR(VLOOKUP(B22,'START LİSTE'!$B$6:$F$882,3,0)),"",VLOOKUP(B22,'START LİSTE'!$B$6:$F$882,3,0))</f>
        <v>GAZİANTEP ŞÖLEN SPOR</v>
      </c>
      <c r="E22" s="4" t="str">
        <f>IF(ISERROR(VLOOKUP(B22,'START LİSTE'!$B$6:$F$882,4,0)),"",VLOOKUP(B22,'START LİSTE'!$B$6:$F$882,4,0))</f>
        <v>T</v>
      </c>
      <c r="F22" s="5">
        <f>IF(ISERROR(VLOOKUP($B22,'START LİSTE'!$B$6:$F$882,5,0)),"",VLOOKUP($B22,'START LİSTE'!$B$6:$F$882,5,0))</f>
        <v>35796</v>
      </c>
      <c r="G22" s="161">
        <v>1441</v>
      </c>
      <c r="H22" s="6">
        <f t="shared" si="1"/>
        <v>14</v>
      </c>
    </row>
    <row r="23" spans="1:8" ht="18" customHeight="1" x14ac:dyDescent="0.2">
      <c r="A23" s="2">
        <f t="shared" si="0"/>
        <v>18</v>
      </c>
      <c r="B23" s="139">
        <v>276</v>
      </c>
      <c r="C23" s="3" t="str">
        <f>IF(ISERROR(VLOOKUP(B23,'START LİSTE'!$B$6:$F$882,2,0)),"",VLOOKUP(B23,'START LİSTE'!$B$6:$F$882,2,0))</f>
        <v>REMZİYE TEMEL</v>
      </c>
      <c r="D23" s="3" t="str">
        <f>IF(ISERROR(VLOOKUP(B23,'START LİSTE'!$B$6:$F$882,3,0)),"",VLOOKUP(B23,'START LİSTE'!$B$6:$F$882,3,0))</f>
        <v>DİYARBAKIR</v>
      </c>
      <c r="E23" s="4" t="str">
        <f>IF(ISERROR(VLOOKUP(B23,'START LİSTE'!$B$6:$F$882,4,0)),"",VLOOKUP(B23,'START LİSTE'!$B$6:$F$882,4,0))</f>
        <v>F</v>
      </c>
      <c r="F23" s="5">
        <f>IF(ISERROR(VLOOKUP($B23,'START LİSTE'!$B$6:$F$882,5,0)),"",VLOOKUP($B23,'START LİSTE'!$B$6:$F$882,5,0))</f>
        <v>35065</v>
      </c>
      <c r="G23" s="161">
        <v>1444</v>
      </c>
      <c r="H23" s="6">
        <f t="shared" si="1"/>
        <v>14</v>
      </c>
    </row>
    <row r="24" spans="1:8" ht="18" customHeight="1" x14ac:dyDescent="0.2">
      <c r="A24" s="2">
        <f t="shared" si="0"/>
        <v>19</v>
      </c>
      <c r="B24" s="139">
        <v>43</v>
      </c>
      <c r="C24" s="3" t="str">
        <f>IF(ISERROR(VLOOKUP(B24,'START LİSTE'!$B$6:$F$882,2,0)),"",VLOOKUP(B24,'START LİSTE'!$B$6:$F$882,2,0))</f>
        <v>RÜMEYSA ARICI</v>
      </c>
      <c r="D24" s="3" t="str">
        <f>IF(ISERROR(VLOOKUP(B24,'START LİSTE'!$B$6:$F$882,3,0)),"",VLOOKUP(B24,'START LİSTE'!$B$6:$F$882,3,0))</f>
        <v>ÇORUM</v>
      </c>
      <c r="E24" s="4" t="str">
        <f>IF(ISERROR(VLOOKUP(B24,'START LİSTE'!$B$6:$F$882,4,0)),"",VLOOKUP(B24,'START LİSTE'!$B$6:$F$882,4,0))</f>
        <v>F</v>
      </c>
      <c r="F24" s="5">
        <f>IF(ISERROR(VLOOKUP($B24,'START LİSTE'!$B$6:$F$882,5,0)),"",VLOOKUP($B24,'START LİSTE'!$B$6:$F$882,5,0))</f>
        <v>35332</v>
      </c>
      <c r="G24" s="161">
        <v>1445</v>
      </c>
      <c r="H24" s="6">
        <f t="shared" si="1"/>
        <v>14</v>
      </c>
    </row>
    <row r="25" spans="1:8" ht="18" customHeight="1" x14ac:dyDescent="0.2">
      <c r="A25" s="2">
        <f t="shared" si="0"/>
        <v>20</v>
      </c>
      <c r="B25" s="139">
        <v>21</v>
      </c>
      <c r="C25" s="3" t="str">
        <f>IF(ISERROR(VLOOKUP(B25,'START LİSTE'!$B$6:$F$882,2,0)),"",VLOOKUP(B25,'START LİSTE'!$B$6:$F$882,2,0))</f>
        <v>ÜMRAN SEDEF KANTEKİN</v>
      </c>
      <c r="D25" s="3" t="str">
        <f>IF(ISERROR(VLOOKUP(B25,'START LİSTE'!$B$6:$F$882,3,0)),"",VLOOKUP(B25,'START LİSTE'!$B$6:$F$882,3,0))</f>
        <v>GAZİANTEP ŞÖLEN SPOR</v>
      </c>
      <c r="E25" s="4" t="str">
        <f>IF(ISERROR(VLOOKUP(B25,'START LİSTE'!$B$6:$F$882,4,0)),"",VLOOKUP(B25,'START LİSTE'!$B$6:$F$882,4,0))</f>
        <v>T</v>
      </c>
      <c r="F25" s="5">
        <f>IF(ISERROR(VLOOKUP($B25,'START LİSTE'!$B$6:$F$882,5,0)),"",VLOOKUP($B25,'START LİSTE'!$B$6:$F$882,5,0))</f>
        <v>35065</v>
      </c>
      <c r="G25" s="161">
        <v>1450</v>
      </c>
      <c r="H25" s="6">
        <f t="shared" si="1"/>
        <v>15</v>
      </c>
    </row>
    <row r="26" spans="1:8" ht="18" customHeight="1" x14ac:dyDescent="0.2">
      <c r="A26" s="2">
        <f t="shared" si="0"/>
        <v>21</v>
      </c>
      <c r="B26" s="139">
        <v>27</v>
      </c>
      <c r="C26" s="3" t="str">
        <f>IF(ISERROR(VLOOKUP(B26,'START LİSTE'!$B$6:$F$882,2,0)),"",VLOOKUP(B26,'START LİSTE'!$B$6:$F$882,2,0))</f>
        <v>SÜMEYYE ELİF TUNA</v>
      </c>
      <c r="D26" s="3" t="str">
        <f>IF(ISERROR(VLOOKUP(B26,'START LİSTE'!$B$6:$F$882,3,0)),"",VLOOKUP(B26,'START LİSTE'!$B$6:$F$882,3,0))</f>
        <v>İSTANBUL-BEŞİKTAŞ J.K</v>
      </c>
      <c r="E26" s="4" t="str">
        <f>IF(ISERROR(VLOOKUP(B26,'START LİSTE'!$B$6:$F$882,4,0)),"",VLOOKUP(B26,'START LİSTE'!$B$6:$F$882,4,0))</f>
        <v>T</v>
      </c>
      <c r="F26" s="5">
        <f>IF(ISERROR(VLOOKUP($B26,'START LİSTE'!$B$6:$F$882,5,0)),"",VLOOKUP($B26,'START LİSTE'!$B$6:$F$882,5,0))</f>
        <v>35492</v>
      </c>
      <c r="G26" s="161">
        <v>1500</v>
      </c>
      <c r="H26" s="6">
        <f t="shared" si="1"/>
        <v>16</v>
      </c>
    </row>
    <row r="27" spans="1:8" ht="18" customHeight="1" x14ac:dyDescent="0.2">
      <c r="A27" s="2">
        <f t="shared" si="0"/>
        <v>22</v>
      </c>
      <c r="B27" s="139">
        <v>28</v>
      </c>
      <c r="C27" s="3" t="str">
        <f>IF(ISERROR(VLOOKUP(B27,'START LİSTE'!$B$6:$F$882,2,0)),"",VLOOKUP(B27,'START LİSTE'!$B$6:$F$882,2,0))</f>
        <v>AYŞENUR KARAKOÇ</v>
      </c>
      <c r="D27" s="3" t="str">
        <f>IF(ISERROR(VLOOKUP(B27,'START LİSTE'!$B$6:$F$882,3,0)),"",VLOOKUP(B27,'START LİSTE'!$B$6:$F$882,3,0))</f>
        <v>İSTANBUL-BEŞİKTAŞ J.K</v>
      </c>
      <c r="E27" s="4" t="str">
        <f>IF(ISERROR(VLOOKUP(B27,'START LİSTE'!$B$6:$F$882,4,0)),"",VLOOKUP(B27,'START LİSTE'!$B$6:$F$882,4,0))</f>
        <v>T</v>
      </c>
      <c r="F27" s="5">
        <f>IF(ISERROR(VLOOKUP($B27,'START LİSTE'!$B$6:$F$882,5,0)),"",VLOOKUP($B27,'START LİSTE'!$B$6:$F$882,5,0))</f>
        <v>35606</v>
      </c>
      <c r="G27" s="161">
        <v>1511</v>
      </c>
      <c r="H27" s="6">
        <f t="shared" si="1"/>
        <v>17</v>
      </c>
    </row>
    <row r="28" spans="1:8" ht="18" customHeight="1" x14ac:dyDescent="0.2">
      <c r="A28" s="2">
        <f t="shared" si="0"/>
        <v>23</v>
      </c>
      <c r="B28" s="139">
        <v>32</v>
      </c>
      <c r="C28" s="3" t="str">
        <f>IF(ISERROR(VLOOKUP(B28,'START LİSTE'!$B$6:$F$882,2,0)),"",VLOOKUP(B28,'START LİSTE'!$B$6:$F$882,2,0))</f>
        <v>FATMA ARIK</v>
      </c>
      <c r="D28" s="3" t="str">
        <f>IF(ISERROR(VLOOKUP(B28,'START LİSTE'!$B$6:$F$882,3,0)),"",VLOOKUP(B28,'START LİSTE'!$B$6:$F$882,3,0))</f>
        <v>İSTANBUL-FENERBAHÇE</v>
      </c>
      <c r="E28" s="4" t="str">
        <f>IF(ISERROR(VLOOKUP(B28,'START LİSTE'!$B$6:$F$882,4,0)),"",VLOOKUP(B28,'START LİSTE'!$B$6:$F$882,4,0))</f>
        <v>T</v>
      </c>
      <c r="F28" s="5">
        <f>IF(ISERROR(VLOOKUP($B28,'START LİSTE'!$B$6:$F$882,5,0)),"",VLOOKUP($B28,'START LİSTE'!$B$6:$F$882,5,0))</f>
        <v>35599</v>
      </c>
      <c r="G28" s="161">
        <v>1512</v>
      </c>
      <c r="H28" s="6">
        <f t="shared" si="1"/>
        <v>18</v>
      </c>
    </row>
    <row r="29" spans="1:8" ht="18" customHeight="1" x14ac:dyDescent="0.2">
      <c r="A29" s="2">
        <f t="shared" si="0"/>
        <v>24</v>
      </c>
      <c r="B29" s="139">
        <v>277</v>
      </c>
      <c r="C29" s="3" t="str">
        <f>IF(ISERROR(VLOOKUP(B29,'START LİSTE'!$B$6:$F$882,2,0)),"",VLOOKUP(B29,'START LİSTE'!$B$6:$F$882,2,0))</f>
        <v>SİNEM ÖZPINAR</v>
      </c>
      <c r="D29" s="3" t="str">
        <f>IF(ISERROR(VLOOKUP(B29,'START LİSTE'!$B$6:$F$882,3,0)),"",VLOOKUP(B29,'START LİSTE'!$B$6:$F$882,3,0))</f>
        <v>KAYSERİ</v>
      </c>
      <c r="E29" s="4" t="str">
        <f>IF(ISERROR(VLOOKUP(B29,'START LİSTE'!$B$6:$F$882,4,0)),"",VLOOKUP(B29,'START LİSTE'!$B$6:$F$882,4,0))</f>
        <v>F</v>
      </c>
      <c r="F29" s="5">
        <f>IF(ISERROR(VLOOKUP($B29,'START LİSTE'!$B$6:$F$882,5,0)),"",VLOOKUP($B29,'START LİSTE'!$B$6:$F$882,5,0))</f>
        <v>35825</v>
      </c>
      <c r="G29" s="161">
        <v>1514</v>
      </c>
      <c r="H29" s="6">
        <f t="shared" si="1"/>
        <v>18</v>
      </c>
    </row>
    <row r="30" spans="1:8" ht="18" customHeight="1" x14ac:dyDescent="0.2">
      <c r="A30" s="2">
        <f t="shared" si="0"/>
        <v>25</v>
      </c>
      <c r="B30" s="139">
        <v>278</v>
      </c>
      <c r="C30" s="3" t="str">
        <f>IF(ISERROR(VLOOKUP(B30,'START LİSTE'!$B$6:$F$882,2,0)),"",VLOOKUP(B30,'START LİSTE'!$B$6:$F$882,2,0))</f>
        <v>HATİCE TAŞCI</v>
      </c>
      <c r="D30" s="3" t="str">
        <f>IF(ISERROR(VLOOKUP(B30,'START LİSTE'!$B$6:$F$882,3,0)),"",VLOOKUP(B30,'START LİSTE'!$B$6:$F$882,3,0))</f>
        <v>KAYSERİ</v>
      </c>
      <c r="E30" s="4" t="str">
        <f>IF(ISERROR(VLOOKUP(B30,'START LİSTE'!$B$6:$F$882,4,0)),"",VLOOKUP(B30,'START LİSTE'!$B$6:$F$882,4,0))</f>
        <v>F</v>
      </c>
      <c r="F30" s="5">
        <f>IF(ISERROR(VLOOKUP($B30,'START LİSTE'!$B$6:$F$882,5,0)),"",VLOOKUP($B30,'START LİSTE'!$B$6:$F$882,5,0))</f>
        <v>35956</v>
      </c>
      <c r="G30" s="161">
        <v>1518</v>
      </c>
      <c r="H30" s="6">
        <f t="shared" si="1"/>
        <v>18</v>
      </c>
    </row>
    <row r="31" spans="1:8" ht="18" customHeight="1" x14ac:dyDescent="0.2">
      <c r="A31" s="2">
        <f t="shared" si="0"/>
        <v>26</v>
      </c>
      <c r="B31" s="139">
        <v>26</v>
      </c>
      <c r="C31" s="3" t="str">
        <f>IF(ISERROR(VLOOKUP(B31,'START LİSTE'!$B$6:$F$882,2,0)),"",VLOOKUP(B31,'START LİSTE'!$B$6:$F$882,2,0))</f>
        <v>FATMANUR ULUDAĞ</v>
      </c>
      <c r="D31" s="3" t="str">
        <f>IF(ISERROR(VLOOKUP(B31,'START LİSTE'!$B$6:$F$882,3,0)),"",VLOOKUP(B31,'START LİSTE'!$B$6:$F$882,3,0))</f>
        <v>İSTANBUL-BEŞİKTAŞ J.K</v>
      </c>
      <c r="E31" s="4" t="str">
        <f>IF(ISERROR(VLOOKUP(B31,'START LİSTE'!$B$6:$F$882,4,0)),"",VLOOKUP(B31,'START LİSTE'!$B$6:$F$882,4,0))</f>
        <v>T</v>
      </c>
      <c r="F31" s="5">
        <f>IF(ISERROR(VLOOKUP($B31,'START LİSTE'!$B$6:$F$882,5,0)),"",VLOOKUP($B31,'START LİSTE'!$B$6:$F$882,5,0))</f>
        <v>35538</v>
      </c>
      <c r="G31" s="161">
        <v>1519</v>
      </c>
      <c r="H31" s="6">
        <f t="shared" si="1"/>
        <v>19</v>
      </c>
    </row>
    <row r="32" spans="1:8" ht="18" customHeight="1" x14ac:dyDescent="0.2">
      <c r="A32" s="2">
        <f t="shared" si="0"/>
        <v>27</v>
      </c>
      <c r="B32" s="139">
        <v>270</v>
      </c>
      <c r="C32" s="3" t="str">
        <f>IF(ISERROR(VLOOKUP(B32,'START LİSTE'!$B$6:$F$882,2,0)),"",VLOOKUP(B32,'START LİSTE'!$B$6:$F$882,2,0))</f>
        <v>SELVİNAZ KOÇER</v>
      </c>
      <c r="D32" s="3" t="str">
        <f>IF(ISERROR(VLOOKUP(B32,'START LİSTE'!$B$6:$F$882,3,0)),"",VLOOKUP(B32,'START LİSTE'!$B$6:$F$882,3,0))</f>
        <v>KIRIKKALE</v>
      </c>
      <c r="E32" s="4" t="str">
        <f>IF(ISERROR(VLOOKUP(B32,'START LİSTE'!$B$6:$F$882,4,0)),"",VLOOKUP(B32,'START LİSTE'!$B$6:$F$882,4,0))</f>
        <v>F</v>
      </c>
      <c r="F32" s="5">
        <f>IF(ISERROR(VLOOKUP($B32,'START LİSTE'!$B$6:$F$882,5,0)),"",VLOOKUP($B32,'START LİSTE'!$B$6:$F$882,5,0))</f>
        <v>35688</v>
      </c>
      <c r="G32" s="161">
        <v>1522</v>
      </c>
      <c r="H32" s="6">
        <f t="shared" si="1"/>
        <v>19</v>
      </c>
    </row>
    <row r="33" spans="1:8" ht="18" customHeight="1" x14ac:dyDescent="0.2">
      <c r="A33" s="2">
        <f t="shared" si="0"/>
        <v>28</v>
      </c>
      <c r="B33" s="139">
        <v>263</v>
      </c>
      <c r="C33" s="3" t="str">
        <f>IF(ISERROR(VLOOKUP(B33,'START LİSTE'!$B$6:$F$882,2,0)),"",VLOOKUP(B33,'START LİSTE'!$B$6:$F$882,2,0))</f>
        <v>CEYLAN GÖKDEMİR</v>
      </c>
      <c r="D33" s="3" t="str">
        <f>IF(ISERROR(VLOOKUP(B33,'START LİSTE'!$B$6:$F$882,3,0)),"",VLOOKUP(B33,'START LİSTE'!$B$6:$F$882,3,0))</f>
        <v>İSTANBUL</v>
      </c>
      <c r="E33" s="4" t="str">
        <f>IF(ISERROR(VLOOKUP(B33,'START LİSTE'!$B$6:$F$882,4,0)),"",VLOOKUP(B33,'START LİSTE'!$B$6:$F$882,4,0))</f>
        <v>F</v>
      </c>
      <c r="F33" s="5">
        <f>IF(ISERROR(VLOOKUP($B33,'START LİSTE'!$B$6:$F$882,5,0)),"",VLOOKUP($B33,'START LİSTE'!$B$6:$F$882,5,0))</f>
        <v>35077</v>
      </c>
      <c r="G33" s="161">
        <v>1532</v>
      </c>
      <c r="H33" s="6">
        <f t="shared" si="1"/>
        <v>19</v>
      </c>
    </row>
    <row r="34" spans="1:8" ht="18" customHeight="1" x14ac:dyDescent="0.2">
      <c r="A34" s="2">
        <f t="shared" si="0"/>
        <v>29</v>
      </c>
      <c r="B34" s="139">
        <v>265</v>
      </c>
      <c r="C34" s="3" t="str">
        <f>IF(ISERROR(VLOOKUP(B34,'START LİSTE'!$B$6:$F$882,2,0)),"",VLOOKUP(B34,'START LİSTE'!$B$6:$F$882,2,0))</f>
        <v>YASEMİN ZENGİN</v>
      </c>
      <c r="D34" s="3" t="str">
        <f>IF(ISERROR(VLOOKUP(B34,'START LİSTE'!$B$6:$F$882,3,0)),"",VLOOKUP(B34,'START LİSTE'!$B$6:$F$882,3,0))</f>
        <v>BURDUR</v>
      </c>
      <c r="E34" s="4" t="str">
        <f>IF(ISERROR(VLOOKUP(B34,'START LİSTE'!$B$6:$F$882,4,0)),"",VLOOKUP(B34,'START LİSTE'!$B$6:$F$882,4,0))</f>
        <v>F</v>
      </c>
      <c r="F34" s="5">
        <f>IF(ISERROR(VLOOKUP($B34,'START LİSTE'!$B$6:$F$882,5,0)),"",VLOOKUP($B34,'START LİSTE'!$B$6:$F$882,5,0))</f>
        <v>35653</v>
      </c>
      <c r="G34" s="161">
        <v>1534</v>
      </c>
      <c r="H34" s="6">
        <f t="shared" si="1"/>
        <v>19</v>
      </c>
    </row>
    <row r="35" spans="1:8" ht="18" customHeight="1" x14ac:dyDescent="0.2">
      <c r="A35" s="2">
        <f t="shared" si="0"/>
        <v>30</v>
      </c>
      <c r="B35" s="139">
        <v>25</v>
      </c>
      <c r="C35" s="3" t="str">
        <f>IF(ISERROR(VLOOKUP(B35,'START LİSTE'!$B$6:$F$882,2,0)),"",VLOOKUP(B35,'START LİSTE'!$B$6:$F$882,2,0))</f>
        <v>SONGÜL ARSLAN</v>
      </c>
      <c r="D35" s="3" t="str">
        <f>IF(ISERROR(VLOOKUP(B35,'START LİSTE'!$B$6:$F$882,3,0)),"",VLOOKUP(B35,'START LİSTE'!$B$6:$F$882,3,0))</f>
        <v>İSTANBUL-BEŞİKTAŞ J.K</v>
      </c>
      <c r="E35" s="4" t="str">
        <f>IF(ISERROR(VLOOKUP(B35,'START LİSTE'!$B$6:$F$882,4,0)),"",VLOOKUP(B35,'START LİSTE'!$B$6:$F$882,4,0))</f>
        <v>T</v>
      </c>
      <c r="F35" s="5">
        <f>IF(ISERROR(VLOOKUP($B35,'START LİSTE'!$B$6:$F$882,5,0)),"",VLOOKUP($B35,'START LİSTE'!$B$6:$F$882,5,0))</f>
        <v>35591</v>
      </c>
      <c r="G35" s="161">
        <v>1535</v>
      </c>
      <c r="H35" s="6">
        <f t="shared" si="1"/>
        <v>20</v>
      </c>
    </row>
    <row r="36" spans="1:8" ht="18" customHeight="1" x14ac:dyDescent="0.2">
      <c r="A36" s="2">
        <f t="shared" si="0"/>
        <v>31</v>
      </c>
      <c r="B36" s="139">
        <v>44</v>
      </c>
      <c r="C36" s="3" t="str">
        <f>IF(ISERROR(VLOOKUP(B36,'START LİSTE'!$B$6:$F$882,2,0)),"",VLOOKUP(B36,'START LİSTE'!$B$6:$F$882,2,0))</f>
        <v>DERYA ÖZŞAHİN</v>
      </c>
      <c r="D36" s="3" t="str">
        <f>IF(ISERROR(VLOOKUP(B36,'START LİSTE'!$B$6:$F$882,3,0)),"",VLOOKUP(B36,'START LİSTE'!$B$6:$F$882,3,0))</f>
        <v>ÇORUM</v>
      </c>
      <c r="E36" s="4" t="str">
        <f>IF(ISERROR(VLOOKUP(B36,'START LİSTE'!$B$6:$F$882,4,0)),"",VLOOKUP(B36,'START LİSTE'!$B$6:$F$882,4,0))</f>
        <v>F</v>
      </c>
      <c r="F36" s="5">
        <f>IF(ISERROR(VLOOKUP($B36,'START LİSTE'!$B$6:$F$882,5,0)),"",VLOOKUP($B36,'START LİSTE'!$B$6:$F$882,5,0))</f>
        <v>35039</v>
      </c>
      <c r="G36" s="161">
        <v>1544</v>
      </c>
      <c r="H36" s="6">
        <f t="shared" si="1"/>
        <v>20</v>
      </c>
    </row>
    <row r="37" spans="1:8" ht="18" customHeight="1" x14ac:dyDescent="0.2">
      <c r="A37" s="2">
        <f t="shared" si="0"/>
        <v>32</v>
      </c>
      <c r="B37" s="139">
        <v>39</v>
      </c>
      <c r="C37" s="3" t="str">
        <f>IF(ISERROR(VLOOKUP(B37,'START LİSTE'!$B$6:$F$882,2,0)),"",VLOOKUP(B37,'START LİSTE'!$B$6:$F$882,2,0))</f>
        <v>ELİF ŞEN</v>
      </c>
      <c r="D37" s="3" t="str">
        <f>IF(ISERROR(VLOOKUP(B37,'START LİSTE'!$B$6:$F$882,3,0)),"",VLOOKUP(B37,'START LİSTE'!$B$6:$F$882,3,0))</f>
        <v>İSTANBUL-VELİBABA MESLEKİ VE TEKNİK AND LİS. GSK</v>
      </c>
      <c r="E37" s="4" t="str">
        <f>IF(ISERROR(VLOOKUP(B37,'START LİSTE'!$B$6:$F$882,4,0)),"",VLOOKUP(B37,'START LİSTE'!$B$6:$F$882,4,0))</f>
        <v>T</v>
      </c>
      <c r="F37" s="5">
        <f>IF(ISERROR(VLOOKUP($B37,'START LİSTE'!$B$6:$F$882,5,0)),"",VLOOKUP($B37,'START LİSTE'!$B$6:$F$882,5,0))</f>
        <v>35662</v>
      </c>
      <c r="G37" s="161">
        <v>1545</v>
      </c>
      <c r="H37" s="6">
        <f t="shared" si="1"/>
        <v>21</v>
      </c>
    </row>
    <row r="38" spans="1:8" ht="18" customHeight="1" x14ac:dyDescent="0.2">
      <c r="A38" s="2">
        <f t="shared" si="0"/>
        <v>33</v>
      </c>
      <c r="B38" s="139">
        <v>2</v>
      </c>
      <c r="C38" s="3" t="str">
        <f>IF(ISERROR(VLOOKUP(B38,'START LİSTE'!$B$6:$F$882,2,0)),"",VLOOKUP(B38,'START LİSTE'!$B$6:$F$882,2,0))</f>
        <v>GÜLİSTAN BEKMEZ</v>
      </c>
      <c r="D38" s="3" t="str">
        <f>IF(ISERROR(VLOOKUP(B38,'START LİSTE'!$B$6:$F$882,3,0)),"",VLOOKUP(B38,'START LİSTE'!$B$6:$F$882,3,0))</f>
        <v>BATMAN-PETROLSPOR</v>
      </c>
      <c r="E38" s="4" t="str">
        <f>IF(ISERROR(VLOOKUP(B38,'START LİSTE'!$B$6:$F$882,4,0)),"",VLOOKUP(B38,'START LİSTE'!$B$6:$F$882,4,0))</f>
        <v>T</v>
      </c>
      <c r="F38" s="5">
        <f>IF(ISERROR(VLOOKUP($B38,'START LİSTE'!$B$6:$F$882,5,0)),"",VLOOKUP($B38,'START LİSTE'!$B$6:$F$882,5,0))</f>
        <v>35065</v>
      </c>
      <c r="G38" s="161">
        <v>1549</v>
      </c>
      <c r="H38" s="6">
        <f t="shared" si="1"/>
        <v>22</v>
      </c>
    </row>
    <row r="39" spans="1:8" ht="18" customHeight="1" x14ac:dyDescent="0.2">
      <c r="A39" s="2">
        <f t="shared" si="0"/>
        <v>34</v>
      </c>
      <c r="B39" s="139">
        <v>30</v>
      </c>
      <c r="C39" s="3" t="str">
        <f>IF(ISERROR(VLOOKUP(B39,'START LİSTE'!$B$6:$F$882,2,0)),"",VLOOKUP(B39,'START LİSTE'!$B$6:$F$882,2,0))</f>
        <v>GİZEM YUMAK</v>
      </c>
      <c r="D39" s="3" t="str">
        <f>IF(ISERROR(VLOOKUP(B39,'START LİSTE'!$B$6:$F$882,3,0)),"",VLOOKUP(B39,'START LİSTE'!$B$6:$F$882,3,0))</f>
        <v>İSTANBUL-BEŞİKTAŞ J.K</v>
      </c>
      <c r="E39" s="4" t="str">
        <f>IF(ISERROR(VLOOKUP(B39,'START LİSTE'!$B$6:$F$882,4,0)),"",VLOOKUP(B39,'START LİSTE'!$B$6:$F$882,4,0))</f>
        <v>T</v>
      </c>
      <c r="F39" s="5">
        <f>IF(ISERROR(VLOOKUP($B39,'START LİSTE'!$B$6:$F$882,5,0)),"",VLOOKUP($B39,'START LİSTE'!$B$6:$F$882,5,0))</f>
        <v>35236</v>
      </c>
      <c r="G39" s="161">
        <v>1551</v>
      </c>
      <c r="H39" s="6">
        <f t="shared" si="1"/>
        <v>23</v>
      </c>
    </row>
    <row r="40" spans="1:8" ht="18" customHeight="1" x14ac:dyDescent="0.2">
      <c r="A40" s="2">
        <f t="shared" si="0"/>
        <v>35</v>
      </c>
      <c r="B40" s="139">
        <v>269</v>
      </c>
      <c r="C40" s="3" t="str">
        <f>IF(ISERROR(VLOOKUP(B40,'START LİSTE'!$B$6:$F$882,2,0)),"",VLOOKUP(B40,'START LİSTE'!$B$6:$F$882,2,0))</f>
        <v>BELHUDE SALMANLI</v>
      </c>
      <c r="D40" s="3" t="str">
        <f>IF(ISERROR(VLOOKUP(B40,'START LİSTE'!$B$6:$F$882,3,0)),"",VLOOKUP(B40,'START LİSTE'!$B$6:$F$882,3,0))</f>
        <v>KIRIKKALE</v>
      </c>
      <c r="E40" s="4" t="str">
        <f>IF(ISERROR(VLOOKUP(B40,'START LİSTE'!$B$6:$F$882,4,0)),"",VLOOKUP(B40,'START LİSTE'!$B$6:$F$882,4,0))</f>
        <v>F</v>
      </c>
      <c r="F40" s="5">
        <f>IF(ISERROR(VLOOKUP($B40,'START LİSTE'!$B$6:$F$882,5,0)),"",VLOOKUP($B40,'START LİSTE'!$B$6:$F$882,5,0))</f>
        <v>36159</v>
      </c>
      <c r="G40" s="161">
        <v>1552</v>
      </c>
      <c r="H40" s="6">
        <f t="shared" si="1"/>
        <v>23</v>
      </c>
    </row>
    <row r="41" spans="1:8" ht="18" customHeight="1" x14ac:dyDescent="0.2">
      <c r="A41" s="2">
        <f t="shared" si="0"/>
        <v>36</v>
      </c>
      <c r="B41" s="139">
        <v>247</v>
      </c>
      <c r="C41" s="3" t="str">
        <f>IF(ISERROR(VLOOKUP(B41,'START LİSTE'!$B$6:$F$882,2,0)),"",VLOOKUP(B41,'START LİSTE'!$B$6:$F$882,2,0))</f>
        <v>DERYA ERKAN</v>
      </c>
      <c r="D41" s="3" t="str">
        <f>IF(ISERROR(VLOOKUP(B41,'START LİSTE'!$B$6:$F$882,3,0)),"",VLOOKUP(B41,'START LİSTE'!$B$6:$F$882,3,0))</f>
        <v>AYDIN</v>
      </c>
      <c r="E41" s="4" t="str">
        <f>IF(ISERROR(VLOOKUP(B41,'START LİSTE'!$B$6:$F$882,4,0)),"",VLOOKUP(B41,'START LİSTE'!$B$6:$F$882,4,0))</f>
        <v>F</v>
      </c>
      <c r="F41" s="5">
        <f>IF(ISERROR(VLOOKUP($B41,'START LİSTE'!$B$6:$F$882,5,0)),"",VLOOKUP($B41,'START LİSTE'!$B$6:$F$882,5,0))</f>
        <v>35961</v>
      </c>
      <c r="G41" s="161">
        <v>1600</v>
      </c>
      <c r="H41" s="6">
        <f t="shared" si="1"/>
        <v>23</v>
      </c>
    </row>
    <row r="42" spans="1:8" ht="18" customHeight="1" x14ac:dyDescent="0.2">
      <c r="A42" s="2">
        <f t="shared" si="0"/>
        <v>37</v>
      </c>
      <c r="B42" s="139">
        <v>261</v>
      </c>
      <c r="C42" s="3" t="str">
        <f>IF(ISERROR(VLOOKUP(B42,'START LİSTE'!$B$6:$F$882,2,0)),"",VLOOKUP(B42,'START LİSTE'!$B$6:$F$882,2,0))</f>
        <v>SÜMEYYE ADIYAMAN</v>
      </c>
      <c r="D42" s="3" t="str">
        <f>IF(ISERROR(VLOOKUP(B42,'START LİSTE'!$B$6:$F$882,3,0)),"",VLOOKUP(B42,'START LİSTE'!$B$6:$F$882,3,0))</f>
        <v>GAZİANTEP</v>
      </c>
      <c r="E42" s="4" t="str">
        <f>IF(ISERROR(VLOOKUP(B42,'START LİSTE'!$B$6:$F$882,4,0)),"",VLOOKUP(B42,'START LİSTE'!$B$6:$F$882,4,0))</f>
        <v>F</v>
      </c>
      <c r="F42" s="5" t="str">
        <f>IF(ISERROR(VLOOKUP($B42,'START LİSTE'!$B$6:$F$882,5,0)),"",VLOOKUP($B42,'START LİSTE'!$B$6:$F$882,5,0))</f>
        <v>31,10,1997</v>
      </c>
      <c r="G42" s="161">
        <v>1607</v>
      </c>
      <c r="H42" s="6">
        <f t="shared" si="1"/>
        <v>23</v>
      </c>
    </row>
    <row r="43" spans="1:8" ht="18" customHeight="1" x14ac:dyDescent="0.2">
      <c r="A43" s="2">
        <f t="shared" si="0"/>
        <v>38</v>
      </c>
      <c r="B43" s="139">
        <v>260</v>
      </c>
      <c r="C43" s="3" t="str">
        <f>IF(ISERROR(VLOOKUP(B43,'START LİSTE'!$B$6:$F$882,2,0)),"",VLOOKUP(B43,'START LİSTE'!$B$6:$F$882,2,0))</f>
        <v>DİLAN ATAK</v>
      </c>
      <c r="D43" s="3" t="str">
        <f>IF(ISERROR(VLOOKUP(B43,'START LİSTE'!$B$6:$F$882,3,0)),"",VLOOKUP(B43,'START LİSTE'!$B$6:$F$882,3,0))</f>
        <v>AYDIN</v>
      </c>
      <c r="E43" s="4" t="str">
        <f>IF(ISERROR(VLOOKUP(B43,'START LİSTE'!$B$6:$F$882,4,0)),"",VLOOKUP(B43,'START LİSTE'!$B$6:$F$882,4,0))</f>
        <v>F</v>
      </c>
      <c r="F43" s="5">
        <f>IF(ISERROR(VLOOKUP($B43,'START LİSTE'!$B$6:$F$882,5,0)),"",VLOOKUP($B43,'START LİSTE'!$B$6:$F$882,5,0))</f>
        <v>36078</v>
      </c>
      <c r="G43" s="161">
        <v>1610</v>
      </c>
      <c r="H43" s="6">
        <f t="shared" si="1"/>
        <v>23</v>
      </c>
    </row>
    <row r="44" spans="1:8" ht="18" customHeight="1" x14ac:dyDescent="0.2">
      <c r="A44" s="2">
        <f t="shared" si="0"/>
        <v>39</v>
      </c>
      <c r="B44" s="139">
        <v>37</v>
      </c>
      <c r="C44" s="3" t="str">
        <f>IF(ISERROR(VLOOKUP(B44,'START LİSTE'!$B$6:$F$882,2,0)),"",VLOOKUP(B44,'START LİSTE'!$B$6:$F$882,2,0))</f>
        <v>NAZLI ÇAVUŞOĞLU</v>
      </c>
      <c r="D44" s="3" t="str">
        <f>IF(ISERROR(VLOOKUP(B44,'START LİSTE'!$B$6:$F$882,3,0)),"",VLOOKUP(B44,'START LİSTE'!$B$6:$F$882,3,0))</f>
        <v>İSTANBUL-VELİBABA MESLEKİ VE TEKNİK AND LİS. GSK</v>
      </c>
      <c r="E44" s="4" t="str">
        <f>IF(ISERROR(VLOOKUP(B44,'START LİSTE'!$B$6:$F$882,4,0)),"",VLOOKUP(B44,'START LİSTE'!$B$6:$F$882,4,0))</f>
        <v>T</v>
      </c>
      <c r="F44" s="5">
        <f>IF(ISERROR(VLOOKUP($B44,'START LİSTE'!$B$6:$F$882,5,0)),"",VLOOKUP($B44,'START LİSTE'!$B$6:$F$882,5,0))</f>
        <v>35465</v>
      </c>
      <c r="G44" s="161">
        <v>1626</v>
      </c>
      <c r="H44" s="6">
        <f t="shared" si="1"/>
        <v>24</v>
      </c>
    </row>
    <row r="45" spans="1:8" ht="18" customHeight="1" x14ac:dyDescent="0.2">
      <c r="A45" s="2">
        <f t="shared" si="0"/>
        <v>40</v>
      </c>
      <c r="B45" s="139">
        <v>271</v>
      </c>
      <c r="C45" s="3" t="str">
        <f>IF(ISERROR(VLOOKUP(B45,'START LİSTE'!$B$6:$F$882,2,0)),"",VLOOKUP(B45,'START LİSTE'!$B$6:$F$882,2,0))</f>
        <v>GÜLNUR ÇAĞLAR</v>
      </c>
      <c r="D45" s="3" t="str">
        <f>IF(ISERROR(VLOOKUP(B45,'START LİSTE'!$B$6:$F$882,3,0)),"",VLOOKUP(B45,'START LİSTE'!$B$6:$F$882,3,0))</f>
        <v>KIRIKKALE</v>
      </c>
      <c r="E45" s="4" t="str">
        <f>IF(ISERROR(VLOOKUP(B45,'START LİSTE'!$B$6:$F$882,4,0)),"",VLOOKUP(B45,'START LİSTE'!$B$6:$F$882,4,0))</f>
        <v>F</v>
      </c>
      <c r="F45" s="5">
        <f>IF(ISERROR(VLOOKUP($B45,'START LİSTE'!$B$6:$F$882,5,0)),"",VLOOKUP($B45,'START LİSTE'!$B$6:$F$882,5,0))</f>
        <v>35693</v>
      </c>
      <c r="G45" s="161">
        <v>1628</v>
      </c>
      <c r="H45" s="6">
        <f t="shared" si="1"/>
        <v>24</v>
      </c>
    </row>
    <row r="46" spans="1:8" ht="18" customHeight="1" x14ac:dyDescent="0.2">
      <c r="A46" s="2">
        <f t="shared" si="0"/>
        <v>41</v>
      </c>
      <c r="B46" s="139">
        <v>40</v>
      </c>
      <c r="C46" s="3" t="str">
        <f>IF(ISERROR(VLOOKUP(B46,'START LİSTE'!$B$6:$F$882,2,0)),"",VLOOKUP(B46,'START LİSTE'!$B$6:$F$882,2,0))</f>
        <v>BAŞAK ŞANLİ</v>
      </c>
      <c r="D46" s="3" t="str">
        <f>IF(ISERROR(VLOOKUP(B46,'START LİSTE'!$B$6:$F$882,3,0)),"",VLOOKUP(B46,'START LİSTE'!$B$6:$F$882,3,0))</f>
        <v>İSTANBUL-VELİBABA MESLEKİ VE TEKNİK AND LİS. GSK</v>
      </c>
      <c r="E46" s="4" t="str">
        <f>IF(ISERROR(VLOOKUP(B46,'START LİSTE'!$B$6:$F$882,4,0)),"",VLOOKUP(B46,'START LİSTE'!$B$6:$F$882,4,0))</f>
        <v>T</v>
      </c>
      <c r="F46" s="5">
        <f>IF(ISERROR(VLOOKUP($B46,'START LİSTE'!$B$6:$F$882,5,0)),"",VLOOKUP($B46,'START LİSTE'!$B$6:$F$882,5,0))</f>
        <v>35728</v>
      </c>
      <c r="G46" s="161">
        <v>1637</v>
      </c>
      <c r="H46" s="6">
        <f t="shared" si="1"/>
        <v>25</v>
      </c>
    </row>
    <row r="47" spans="1:8" ht="18" customHeight="1" x14ac:dyDescent="0.2">
      <c r="A47" s="2">
        <f t="shared" si="0"/>
        <v>42</v>
      </c>
      <c r="B47" s="139">
        <v>267</v>
      </c>
      <c r="C47" s="3" t="str">
        <f>IF(ISERROR(VLOOKUP(B47,'START LİSTE'!$B$6:$F$882,2,0)),"",VLOOKUP(B47,'START LİSTE'!$B$6:$F$882,2,0))</f>
        <v>SUNAY TOPRAK</v>
      </c>
      <c r="D47" s="3" t="str">
        <f>IF(ISERROR(VLOOKUP(B47,'START LİSTE'!$B$6:$F$882,3,0)),"",VLOOKUP(B47,'START LİSTE'!$B$6:$F$882,3,0))</f>
        <v>BURDUR</v>
      </c>
      <c r="E47" s="4" t="str">
        <f>IF(ISERROR(VLOOKUP(B47,'START LİSTE'!$B$6:$F$882,4,0)),"",VLOOKUP(B47,'START LİSTE'!$B$6:$F$882,4,0))</f>
        <v>F</v>
      </c>
      <c r="F47" s="5">
        <f>IF(ISERROR(VLOOKUP($B47,'START LİSTE'!$B$6:$F$882,5,0)),"",VLOOKUP($B47,'START LİSTE'!$B$6:$F$882,5,0))</f>
        <v>35903</v>
      </c>
      <c r="G47" s="161">
        <v>1637</v>
      </c>
      <c r="H47" s="6">
        <f t="shared" si="1"/>
        <v>25</v>
      </c>
    </row>
    <row r="48" spans="1:8" ht="18" customHeight="1" x14ac:dyDescent="0.2">
      <c r="A48" s="2">
        <f t="shared" si="0"/>
        <v>43</v>
      </c>
      <c r="B48" s="139">
        <v>279</v>
      </c>
      <c r="C48" s="3" t="str">
        <f>IF(ISERROR(VLOOKUP(B48,'START LİSTE'!$B$6:$F$882,2,0)),"",VLOOKUP(B48,'START LİSTE'!$B$6:$F$882,2,0))</f>
        <v xml:space="preserve">EDANUR ÇAKMAK </v>
      </c>
      <c r="D48" s="3" t="str">
        <f>IF(ISERROR(VLOOKUP(B48,'START LİSTE'!$B$6:$F$882,3,0)),"",VLOOKUP(B48,'START LİSTE'!$B$6:$F$882,3,0))</f>
        <v xml:space="preserve">KOCAELİ </v>
      </c>
      <c r="E48" s="4" t="str">
        <f>IF(ISERROR(VLOOKUP(B48,'START LİSTE'!$B$6:$F$882,4,0)),"",VLOOKUP(B48,'START LİSTE'!$B$6:$F$882,4,0))</f>
        <v>F</v>
      </c>
      <c r="F48" s="5">
        <f>IF(ISERROR(VLOOKUP($B48,'START LİSTE'!$B$6:$F$882,5,0)),"",VLOOKUP($B48,'START LİSTE'!$B$6:$F$882,5,0))</f>
        <v>34709</v>
      </c>
      <c r="G48" s="161">
        <v>1714</v>
      </c>
      <c r="H48" s="6">
        <f t="shared" si="1"/>
        <v>25</v>
      </c>
    </row>
    <row r="49" spans="1:8" ht="18" customHeight="1" x14ac:dyDescent="0.2">
      <c r="A49" s="2">
        <f t="shared" si="0"/>
        <v>44</v>
      </c>
      <c r="B49" s="139">
        <v>38</v>
      </c>
      <c r="C49" s="3" t="str">
        <f>IF(ISERROR(VLOOKUP(B49,'START LİSTE'!$B$6:$F$882,2,0)),"",VLOOKUP(B49,'START LİSTE'!$B$6:$F$882,2,0))</f>
        <v>AYŞE ŞİŞİK</v>
      </c>
      <c r="D49" s="3" t="str">
        <f>IF(ISERROR(VLOOKUP(B49,'START LİSTE'!$B$6:$F$882,3,0)),"",VLOOKUP(B49,'START LİSTE'!$B$6:$F$882,3,0))</f>
        <v>İSTANBUL-VELİBABA MESLEKİ VE TEKNİK AND LİS. GSK</v>
      </c>
      <c r="E49" s="4" t="str">
        <f>IF(ISERROR(VLOOKUP(B49,'START LİSTE'!$B$6:$F$882,4,0)),"",VLOOKUP(B49,'START LİSTE'!$B$6:$F$882,4,0))</f>
        <v>T</v>
      </c>
      <c r="F49" s="5">
        <f>IF(ISERROR(VLOOKUP($B49,'START LİSTE'!$B$6:$F$882,5,0)),"",VLOOKUP($B49,'START LİSTE'!$B$6:$F$882,5,0))</f>
        <v>35451</v>
      </c>
      <c r="G49" s="161">
        <v>1741</v>
      </c>
      <c r="H49" s="6">
        <f t="shared" si="1"/>
        <v>26</v>
      </c>
    </row>
    <row r="50" spans="1:8" ht="18" customHeight="1" x14ac:dyDescent="0.2">
      <c r="A50" s="2">
        <f t="shared" si="0"/>
        <v>45</v>
      </c>
      <c r="B50" s="139">
        <v>3</v>
      </c>
      <c r="C50" s="3" t="str">
        <f>IF(ISERROR(VLOOKUP(B50,'START LİSTE'!$B$6:$F$882,2,0)),"",VLOOKUP(B50,'START LİSTE'!$B$6:$F$882,2,0))</f>
        <v>FATMA AYÇİÇEK</v>
      </c>
      <c r="D50" s="3" t="str">
        <f>IF(ISERROR(VLOOKUP(B50,'START LİSTE'!$B$6:$F$882,3,0)),"",VLOOKUP(B50,'START LİSTE'!$B$6:$F$882,3,0))</f>
        <v>BATMAN-PETROLSPOR</v>
      </c>
      <c r="E50" s="4" t="str">
        <f>IF(ISERROR(VLOOKUP(B50,'START LİSTE'!$B$6:$F$882,4,0)),"",VLOOKUP(B50,'START LİSTE'!$B$6:$F$882,4,0))</f>
        <v>T</v>
      </c>
      <c r="F50" s="5">
        <f>IF(ISERROR(VLOOKUP($B50,'START LİSTE'!$B$6:$F$882,5,0)),"",VLOOKUP($B50,'START LİSTE'!$B$6:$F$882,5,0))</f>
        <v>34700</v>
      </c>
      <c r="G50" s="161">
        <v>1747</v>
      </c>
      <c r="H50" s="6">
        <f t="shared" si="1"/>
        <v>27</v>
      </c>
    </row>
    <row r="51" spans="1:8" ht="18" customHeight="1" x14ac:dyDescent="0.2">
      <c r="A51" s="2">
        <f t="shared" si="0"/>
        <v>46</v>
      </c>
      <c r="B51" s="139">
        <v>41</v>
      </c>
      <c r="C51" s="3" t="str">
        <f>IF(ISERROR(VLOOKUP(B51,'START LİSTE'!$B$6:$F$882,2,0)),"",VLOOKUP(B51,'START LİSTE'!$B$6:$F$882,2,0))</f>
        <v>SEVİLAY ÖZDEMİR</v>
      </c>
      <c r="D51" s="3" t="str">
        <f>IF(ISERROR(VLOOKUP(B51,'START LİSTE'!$B$6:$F$882,3,0)),"",VLOOKUP(B51,'START LİSTE'!$B$6:$F$882,3,0))</f>
        <v>İSTANBUL-VELİBABA MESLEKİ VE TEKNİK AND LİS. GSK</v>
      </c>
      <c r="E51" s="4" t="str">
        <f>IF(ISERROR(VLOOKUP(B51,'START LİSTE'!$B$6:$F$882,4,0)),"",VLOOKUP(B51,'START LİSTE'!$B$6:$F$882,4,0))</f>
        <v>T</v>
      </c>
      <c r="F51" s="5">
        <f>IF(ISERROR(VLOOKUP($B51,'START LİSTE'!$B$6:$F$882,5,0)),"",VLOOKUP($B51,'START LİSTE'!$B$6:$F$882,5,0))</f>
        <v>35951</v>
      </c>
      <c r="G51" s="161">
        <v>1758</v>
      </c>
      <c r="H51" s="6">
        <f t="shared" si="1"/>
        <v>28</v>
      </c>
    </row>
    <row r="52" spans="1:8" ht="18" customHeight="1" x14ac:dyDescent="0.2">
      <c r="A52" s="2">
        <f t="shared" si="0"/>
        <v>47</v>
      </c>
      <c r="B52" s="139">
        <v>14</v>
      </c>
      <c r="C52" s="3" t="str">
        <f>IF(ISERROR(VLOOKUP(B52,'START LİSTE'!$B$6:$F$882,2,0)),"",VLOOKUP(B52,'START LİSTE'!$B$6:$F$882,2,0))</f>
        <v>GÜLTEN GÜLSÜM KUZU</v>
      </c>
      <c r="D52" s="3" t="str">
        <f>IF(ISERROR(VLOOKUP(B52,'START LİSTE'!$B$6:$F$882,3,0)),"",VLOOKUP(B52,'START LİSTE'!$B$6:$F$882,3,0))</f>
        <v>DİYARBAKIR ATLETİZM</v>
      </c>
      <c r="E52" s="4" t="str">
        <f>IF(ISERROR(VLOOKUP(B52,'START LİSTE'!$B$6:$F$882,4,0)),"",VLOOKUP(B52,'START LİSTE'!$B$6:$F$882,4,0))</f>
        <v>T</v>
      </c>
      <c r="F52" s="5">
        <f>IF(ISERROR(VLOOKUP($B52,'START LİSTE'!$B$6:$F$882,5,0)),"",VLOOKUP($B52,'START LİSTE'!$B$6:$F$882,5,0))</f>
        <v>35796</v>
      </c>
      <c r="G52" s="161">
        <v>1809</v>
      </c>
      <c r="H52" s="6">
        <f t="shared" si="1"/>
        <v>29</v>
      </c>
    </row>
    <row r="53" spans="1:8" ht="18" customHeight="1" x14ac:dyDescent="0.2">
      <c r="A53" s="2">
        <f t="shared" si="0"/>
        <v>48</v>
      </c>
      <c r="B53" s="139">
        <v>4</v>
      </c>
      <c r="C53" s="3" t="str">
        <f>IF(ISERROR(VLOOKUP(B53,'START LİSTE'!$B$6:$F$882,2,0)),"",VLOOKUP(B53,'START LİSTE'!$B$6:$F$882,2,0))</f>
        <v>EMİNE GEZİCİ</v>
      </c>
      <c r="D53" s="3" t="str">
        <f>IF(ISERROR(VLOOKUP(B53,'START LİSTE'!$B$6:$F$882,3,0)),"",VLOOKUP(B53,'START LİSTE'!$B$6:$F$882,3,0))</f>
        <v>BATMAN-PETROLSPOR</v>
      </c>
      <c r="E53" s="4" t="str">
        <f>IF(ISERROR(VLOOKUP(B53,'START LİSTE'!$B$6:$F$882,4,0)),"",VLOOKUP(B53,'START LİSTE'!$B$6:$F$882,4,0))</f>
        <v>T</v>
      </c>
      <c r="F53" s="5">
        <f>IF(ISERROR(VLOOKUP($B53,'START LİSTE'!$B$6:$F$882,5,0)),"",VLOOKUP($B53,'START LİSTE'!$B$6:$F$882,5,0))</f>
        <v>35431</v>
      </c>
      <c r="G53" s="161">
        <v>1813</v>
      </c>
      <c r="H53" s="6">
        <f t="shared" si="1"/>
        <v>30</v>
      </c>
    </row>
    <row r="54" spans="1:8" ht="18" customHeight="1" x14ac:dyDescent="0.2">
      <c r="A54" s="2">
        <f t="shared" si="0"/>
        <v>49</v>
      </c>
      <c r="B54" s="139">
        <v>15</v>
      </c>
      <c r="C54" s="3" t="str">
        <f>IF(ISERROR(VLOOKUP(B54,'START LİSTE'!$B$6:$F$882,2,0)),"",VLOOKUP(B54,'START LİSTE'!$B$6:$F$882,2,0))</f>
        <v>SEVİM BATURAY</v>
      </c>
      <c r="D54" s="3" t="str">
        <f>IF(ISERROR(VLOOKUP(B54,'START LİSTE'!$B$6:$F$882,3,0)),"",VLOOKUP(B54,'START LİSTE'!$B$6:$F$882,3,0))</f>
        <v>DİYARBAKIR ATLETİZM</v>
      </c>
      <c r="E54" s="4" t="str">
        <f>IF(ISERROR(VLOOKUP(B54,'START LİSTE'!$B$6:$F$882,4,0)),"",VLOOKUP(B54,'START LİSTE'!$B$6:$F$882,4,0))</f>
        <v>T</v>
      </c>
      <c r="F54" s="5">
        <f>IF(ISERROR(VLOOKUP($B54,'START LİSTE'!$B$6:$F$882,5,0)),"",VLOOKUP($B54,'START LİSTE'!$B$6:$F$882,5,0))</f>
        <v>35796</v>
      </c>
      <c r="G54" s="161">
        <v>1834</v>
      </c>
      <c r="H54" s="6">
        <f t="shared" si="1"/>
        <v>31</v>
      </c>
    </row>
    <row r="55" spans="1:8" ht="18" customHeight="1" x14ac:dyDescent="0.2">
      <c r="A55" s="2">
        <f t="shared" si="0"/>
        <v>50</v>
      </c>
      <c r="B55" s="139">
        <v>266</v>
      </c>
      <c r="C55" s="3" t="str">
        <f>IF(ISERROR(VLOOKUP(B55,'START LİSTE'!$B$6:$F$882,2,0)),"",VLOOKUP(B55,'START LİSTE'!$B$6:$F$882,2,0))</f>
        <v>ELİF SULTAN DURUŞ</v>
      </c>
      <c r="D55" s="3" t="str">
        <f>IF(ISERROR(VLOOKUP(B55,'START LİSTE'!$B$6:$F$882,3,0)),"",VLOOKUP(B55,'START LİSTE'!$B$6:$F$882,3,0))</f>
        <v>BURDUR</v>
      </c>
      <c r="E55" s="4" t="str">
        <f>IF(ISERROR(VLOOKUP(B55,'START LİSTE'!$B$6:$F$882,4,0)),"",VLOOKUP(B55,'START LİSTE'!$B$6:$F$882,4,0))</f>
        <v>F</v>
      </c>
      <c r="F55" s="5">
        <f>IF(ISERROR(VLOOKUP($B55,'START LİSTE'!$B$6:$F$882,5,0)),"",VLOOKUP($B55,'START LİSTE'!$B$6:$F$882,5,0))</f>
        <v>36129</v>
      </c>
      <c r="G55" s="161">
        <v>1837</v>
      </c>
      <c r="H55" s="6">
        <f t="shared" si="1"/>
        <v>31</v>
      </c>
    </row>
    <row r="56" spans="1:8" ht="18" customHeight="1" x14ac:dyDescent="0.2">
      <c r="A56" s="2">
        <f t="shared" si="0"/>
        <v>51</v>
      </c>
      <c r="B56" s="139">
        <v>1</v>
      </c>
      <c r="C56" s="3" t="str">
        <f>IF(ISERROR(VLOOKUP(B56,'START LİSTE'!$B$6:$F$882,2,0)),"",VLOOKUP(B56,'START LİSTE'!$B$6:$F$882,2,0))</f>
        <v>HATİCE ADIBELLİ</v>
      </c>
      <c r="D56" s="3" t="str">
        <f>IF(ISERROR(VLOOKUP(B56,'START LİSTE'!$B$6:$F$882,3,0)),"",VLOOKUP(B56,'START LİSTE'!$B$6:$F$882,3,0))</f>
        <v>BATMAN-PETROLSPOR</v>
      </c>
      <c r="E56" s="4" t="str">
        <f>IF(ISERROR(VLOOKUP(B56,'START LİSTE'!$B$6:$F$882,4,0)),"",VLOOKUP(B56,'START LİSTE'!$B$6:$F$882,4,0))</f>
        <v>T</v>
      </c>
      <c r="F56" s="5">
        <f>IF(ISERROR(VLOOKUP($B56,'START LİSTE'!$B$6:$F$882,5,0)),"",VLOOKUP($B56,'START LİSTE'!$B$6:$F$882,5,0))</f>
        <v>34700</v>
      </c>
      <c r="G56" s="161">
        <v>1849</v>
      </c>
      <c r="H56" s="6">
        <f t="shared" si="1"/>
        <v>32</v>
      </c>
    </row>
    <row r="57" spans="1:8" ht="18" customHeight="1" x14ac:dyDescent="0.2">
      <c r="A57" s="2">
        <f t="shared" si="0"/>
        <v>52</v>
      </c>
      <c r="B57" s="139">
        <v>275</v>
      </c>
      <c r="C57" s="3" t="str">
        <f>IF(ISERROR(VLOOKUP(B57,'START LİSTE'!$B$6:$F$882,2,0)),"",VLOOKUP(B57,'START LİSTE'!$B$6:$F$882,2,0))</f>
        <v>SARA AKKOYUN</v>
      </c>
      <c r="D57" s="3" t="str">
        <f>IF(ISERROR(VLOOKUP(B57,'START LİSTE'!$B$6:$F$882,3,0)),"",VLOOKUP(B57,'START LİSTE'!$B$6:$F$882,3,0))</f>
        <v>DİYARBAKIR</v>
      </c>
      <c r="E57" s="4" t="str">
        <f>IF(ISERROR(VLOOKUP(B57,'START LİSTE'!$B$6:$F$882,4,0)),"",VLOOKUP(B57,'START LİSTE'!$B$6:$F$882,4,0))</f>
        <v>F</v>
      </c>
      <c r="F57" s="5">
        <f>IF(ISERROR(VLOOKUP($B57,'START LİSTE'!$B$6:$F$882,5,0)),"",VLOOKUP($B57,'START LİSTE'!$B$6:$F$882,5,0))</f>
        <v>35796</v>
      </c>
      <c r="G57" s="161">
        <v>1906</v>
      </c>
      <c r="H57" s="6">
        <f t="shared" si="1"/>
        <v>32</v>
      </c>
    </row>
    <row r="58" spans="1:8" ht="18" customHeight="1" x14ac:dyDescent="0.2">
      <c r="A58" s="2">
        <f t="shared" si="0"/>
        <v>53</v>
      </c>
      <c r="B58" s="139">
        <v>42</v>
      </c>
      <c r="C58" s="3" t="str">
        <f>IF(ISERROR(VLOOKUP(B58,'START LİSTE'!$B$6:$F$882,2,0)),"",VLOOKUP(B58,'START LİSTE'!$B$6:$F$882,2,0))</f>
        <v>İREM SİREKBASAN</v>
      </c>
      <c r="D58" s="3" t="str">
        <f>IF(ISERROR(VLOOKUP(B58,'START LİSTE'!$B$6:$F$882,3,0)),"",VLOOKUP(B58,'START LİSTE'!$B$6:$F$882,3,0))</f>
        <v>İSTANBUL-VELİBABA MESLEKİ VE TEKNİK AND LİS. GSK</v>
      </c>
      <c r="E58" s="4" t="str">
        <f>IF(ISERROR(VLOOKUP(B58,'START LİSTE'!$B$6:$F$882,4,0)),"",VLOOKUP(B58,'START LİSTE'!$B$6:$F$882,4,0))</f>
        <v>T</v>
      </c>
      <c r="F58" s="5">
        <f>IF(ISERROR(VLOOKUP($B58,'START LİSTE'!$B$6:$F$882,5,0)),"",VLOOKUP($B58,'START LİSTE'!$B$6:$F$882,5,0))</f>
        <v>35744</v>
      </c>
      <c r="G58" s="161">
        <v>1908</v>
      </c>
      <c r="H58" s="6">
        <f t="shared" si="1"/>
        <v>33</v>
      </c>
    </row>
    <row r="59" spans="1:8" ht="18" customHeight="1" x14ac:dyDescent="0.2">
      <c r="A59" s="2">
        <f t="shared" si="0"/>
        <v>54</v>
      </c>
      <c r="B59" s="139">
        <v>18</v>
      </c>
      <c r="C59" s="3" t="str">
        <f>IF(ISERROR(VLOOKUP(B59,'START LİSTE'!$B$6:$F$882,2,0)),"",VLOOKUP(B59,'START LİSTE'!$B$6:$F$882,2,0))</f>
        <v>MERAL KURT</v>
      </c>
      <c r="D59" s="3" t="str">
        <f>IF(ISERROR(VLOOKUP(B59,'START LİSTE'!$B$6:$F$882,3,0)),"",VLOOKUP(B59,'START LİSTE'!$B$6:$F$882,3,0))</f>
        <v>DİYARBAKIR ATLETİZM</v>
      </c>
      <c r="E59" s="4" t="str">
        <f>IF(ISERROR(VLOOKUP(B59,'START LİSTE'!$B$6:$F$882,4,0)),"",VLOOKUP(B59,'START LİSTE'!$B$6:$F$882,4,0))</f>
        <v>T</v>
      </c>
      <c r="F59" s="5">
        <f>IF(ISERROR(VLOOKUP($B59,'START LİSTE'!$B$6:$F$882,5,0)),"",VLOOKUP($B59,'START LİSTE'!$B$6:$F$882,5,0))</f>
        <v>35796</v>
      </c>
      <c r="G59" s="161">
        <v>1915</v>
      </c>
      <c r="H59" s="6">
        <f t="shared" si="1"/>
        <v>34</v>
      </c>
    </row>
    <row r="60" spans="1:8" ht="18" customHeight="1" x14ac:dyDescent="0.2">
      <c r="A60" s="2">
        <f t="shared" si="0"/>
        <v>55</v>
      </c>
      <c r="B60" s="139">
        <v>13</v>
      </c>
      <c r="C60" s="3" t="str">
        <f>IF(ISERROR(VLOOKUP(B60,'START LİSTE'!$B$6:$F$882,2,0)),"",VLOOKUP(B60,'START LİSTE'!$B$6:$F$882,2,0))</f>
        <v>BERİVA BİRSEN</v>
      </c>
      <c r="D60" s="3" t="str">
        <f>IF(ISERROR(VLOOKUP(B60,'START LİSTE'!$B$6:$F$882,3,0)),"",VLOOKUP(B60,'START LİSTE'!$B$6:$F$882,3,0))</f>
        <v>DİYARBAKIR ATLETİZM</v>
      </c>
      <c r="E60" s="4" t="str">
        <f>IF(ISERROR(VLOOKUP(B60,'START LİSTE'!$B$6:$F$882,4,0)),"",VLOOKUP(B60,'START LİSTE'!$B$6:$F$882,4,0))</f>
        <v>T</v>
      </c>
      <c r="F60" s="5">
        <f>IF(ISERROR(VLOOKUP($B60,'START LİSTE'!$B$6:$F$882,5,0)),"",VLOOKUP($B60,'START LİSTE'!$B$6:$F$882,5,0))</f>
        <v>35796</v>
      </c>
      <c r="G60" s="161">
        <v>1936</v>
      </c>
      <c r="H60" s="6">
        <f t="shared" si="1"/>
        <v>35</v>
      </c>
    </row>
    <row r="61" spans="1:8" ht="18" customHeight="1" x14ac:dyDescent="0.2">
      <c r="A61" s="2">
        <f t="shared" si="0"/>
        <v>56</v>
      </c>
      <c r="B61" s="139">
        <v>16</v>
      </c>
      <c r="C61" s="3" t="str">
        <f>IF(ISERROR(VLOOKUP(B61,'START LİSTE'!$B$6:$F$882,2,0)),"",VLOOKUP(B61,'START LİSTE'!$B$6:$F$882,2,0))</f>
        <v>LEYLA BATURAY</v>
      </c>
      <c r="D61" s="3" t="str">
        <f>IF(ISERROR(VLOOKUP(B61,'START LİSTE'!$B$6:$F$882,3,0)),"",VLOOKUP(B61,'START LİSTE'!$B$6:$F$882,3,0))</f>
        <v>DİYARBAKIR ATLETİZM</v>
      </c>
      <c r="E61" s="4" t="str">
        <f>IF(ISERROR(VLOOKUP(B61,'START LİSTE'!$B$6:$F$882,4,0)),"",VLOOKUP(B61,'START LİSTE'!$B$6:$F$882,4,0))</f>
        <v>T</v>
      </c>
      <c r="F61" s="5">
        <f>IF(ISERROR(VLOOKUP($B61,'START LİSTE'!$B$6:$F$882,5,0)),"",VLOOKUP($B61,'START LİSTE'!$B$6:$F$882,5,0))</f>
        <v>35796</v>
      </c>
      <c r="G61" s="161">
        <v>2024</v>
      </c>
      <c r="H61" s="6">
        <f t="shared" si="1"/>
        <v>36</v>
      </c>
    </row>
    <row r="62" spans="1:8" ht="18" customHeight="1" x14ac:dyDescent="0.2">
      <c r="A62" s="2" t="s">
        <v>68</v>
      </c>
      <c r="B62" s="139">
        <v>34</v>
      </c>
      <c r="C62" s="3" t="str">
        <f>IF(ISERROR(VLOOKUP(B62,'START LİSTE'!$B$6:$F$882,2,0)),"",VLOOKUP(B62,'START LİSTE'!$B$6:$F$882,2,0))</f>
        <v>GÜLŞEN KARATAŞ</v>
      </c>
      <c r="D62" s="3" t="str">
        <f>IF(ISERROR(VLOOKUP(B62,'START LİSTE'!$B$6:$F$882,3,0)),"",VLOOKUP(B62,'START LİSTE'!$B$6:$F$882,3,0))</f>
        <v>İSTANBUL-FENERBAHÇE</v>
      </c>
      <c r="E62" s="4" t="str">
        <f>IF(ISERROR(VLOOKUP(B62,'START LİSTE'!$B$6:$F$882,4,0)),"",VLOOKUP(B62,'START LİSTE'!$B$6:$F$882,4,0))</f>
        <v>T</v>
      </c>
      <c r="F62" s="5">
        <f>IF(ISERROR(VLOOKUP($B62,'START LİSTE'!$B$6:$F$882,5,0)),"",VLOOKUP($B62,'START LİSTE'!$B$6:$F$882,5,0))</f>
        <v>35712</v>
      </c>
      <c r="G62" s="161" t="s">
        <v>121</v>
      </c>
      <c r="H62" s="6" t="str">
        <f t="shared" si="1"/>
        <v>-</v>
      </c>
    </row>
    <row r="63" spans="1:8" ht="18" customHeight="1" x14ac:dyDescent="0.2">
      <c r="A63" s="2" t="s">
        <v>68</v>
      </c>
      <c r="B63" s="139">
        <v>19</v>
      </c>
      <c r="C63" s="3" t="str">
        <f>IF(ISERROR(VLOOKUP(B63,'START LİSTE'!$B$6:$F$882,2,0)),"",VLOOKUP(B63,'START LİSTE'!$B$6:$F$882,2,0))</f>
        <v>AYŞE ARGUN</v>
      </c>
      <c r="D63" s="3" t="str">
        <f>IF(ISERROR(VLOOKUP(B63,'START LİSTE'!$B$6:$F$882,3,0)),"",VLOOKUP(B63,'START LİSTE'!$B$6:$F$882,3,0))</f>
        <v>GAZİANTEP ŞÖLEN SPOR</v>
      </c>
      <c r="E63" s="4" t="str">
        <f>IF(ISERROR(VLOOKUP(B63,'START LİSTE'!$B$6:$F$882,4,0)),"",VLOOKUP(B63,'START LİSTE'!$B$6:$F$882,4,0))</f>
        <v>T</v>
      </c>
      <c r="F63" s="5">
        <f>IF(ISERROR(VLOOKUP($B63,'START LİSTE'!$B$6:$F$882,5,0)),"",VLOOKUP($B63,'START LİSTE'!$B$6:$F$882,5,0))</f>
        <v>34700</v>
      </c>
      <c r="G63" s="161" t="s">
        <v>121</v>
      </c>
      <c r="H63" s="6" t="str">
        <f t="shared" si="1"/>
        <v>-</v>
      </c>
    </row>
    <row r="64" spans="1:8" ht="18" customHeight="1" x14ac:dyDescent="0.2">
      <c r="A64" s="2" t="s">
        <v>68</v>
      </c>
      <c r="B64" s="139">
        <v>217</v>
      </c>
      <c r="C64" s="3" t="str">
        <f>IF(ISERROR(VLOOKUP(B64,'START LİSTE'!$B$6:$F$882,2,0)),"",VLOOKUP(B64,'START LİSTE'!$B$6:$F$882,2,0))</f>
        <v>MELTEM YAŞAR</v>
      </c>
      <c r="D64" s="3" t="str">
        <f>IF(ISERROR(VLOOKUP(B64,'START LİSTE'!$B$6:$F$882,3,0)),"",VLOOKUP(B64,'START LİSTE'!$B$6:$F$882,3,0))</f>
        <v>İSTANBUL</v>
      </c>
      <c r="E64" s="4" t="str">
        <f>IF(ISERROR(VLOOKUP(B64,'START LİSTE'!$B$6:$F$882,4,0)),"",VLOOKUP(B64,'START LİSTE'!$B$6:$F$882,4,0))</f>
        <v>F</v>
      </c>
      <c r="F64" s="5">
        <f>IF(ISERROR(VLOOKUP($B64,'START LİSTE'!$B$6:$F$882,5,0)),"",VLOOKUP($B64,'START LİSTE'!$B$6:$F$882,5,0))</f>
        <v>35562</v>
      </c>
      <c r="G64" s="161" t="s">
        <v>121</v>
      </c>
      <c r="H64" s="6" t="str">
        <f t="shared" si="1"/>
        <v>-</v>
      </c>
    </row>
    <row r="65" spans="1:8" ht="18" customHeight="1" x14ac:dyDescent="0.2">
      <c r="A65" s="2" t="s">
        <v>68</v>
      </c>
      <c r="B65" s="139">
        <v>225</v>
      </c>
      <c r="C65" s="3" t="str">
        <f>IF(ISERROR(VLOOKUP(B65,'START LİSTE'!$B$6:$F$882,2,0)),"",VLOOKUP(B65,'START LİSTE'!$B$6:$F$882,2,0))</f>
        <v>HATİCE ÜNZİR</v>
      </c>
      <c r="D65" s="3" t="str">
        <f>IF(ISERROR(VLOOKUP(B65,'START LİSTE'!$B$6:$F$882,3,0)),"",VLOOKUP(B65,'START LİSTE'!$B$6:$F$882,3,0))</f>
        <v>HATAY</v>
      </c>
      <c r="E65" s="4" t="str">
        <f>IF(ISERROR(VLOOKUP(B65,'START LİSTE'!$B$6:$F$882,4,0)),"",VLOOKUP(B65,'START LİSTE'!$B$6:$F$882,4,0))</f>
        <v>F</v>
      </c>
      <c r="F65" s="5">
        <f>IF(ISERROR(VLOOKUP($B65,'START LİSTE'!$B$6:$F$882,5,0)),"",VLOOKUP($B65,'START LİSTE'!$B$6:$F$882,5,0))</f>
        <v>34826</v>
      </c>
      <c r="G65" s="161" t="s">
        <v>121</v>
      </c>
      <c r="H65" s="6" t="str">
        <f t="shared" si="1"/>
        <v>-</v>
      </c>
    </row>
    <row r="66" spans="1:8" ht="18" customHeight="1" x14ac:dyDescent="0.2">
      <c r="A66" s="2" t="s">
        <v>68</v>
      </c>
      <c r="B66" s="139">
        <v>264</v>
      </c>
      <c r="C66" s="3" t="str">
        <f>IF(ISERROR(VLOOKUP(B66,'START LİSTE'!$B$6:$F$882,2,0)),"",VLOOKUP(B66,'START LİSTE'!$B$6:$F$882,2,0))</f>
        <v>ŞEYMA GÜL</v>
      </c>
      <c r="D66" s="3" t="str">
        <f>IF(ISERROR(VLOOKUP(B66,'START LİSTE'!$B$6:$F$882,3,0)),"",VLOOKUP(B66,'START LİSTE'!$B$6:$F$882,3,0))</f>
        <v>ANKARA</v>
      </c>
      <c r="E66" s="4" t="str">
        <f>IF(ISERROR(VLOOKUP(B66,'START LİSTE'!$B$6:$F$882,4,0)),"",VLOOKUP(B66,'START LİSTE'!$B$6:$F$882,4,0))</f>
        <v>F</v>
      </c>
      <c r="F66" s="5">
        <f>IF(ISERROR(VLOOKUP($B66,'START LİSTE'!$B$6:$F$882,5,0)),"",VLOOKUP($B66,'START LİSTE'!$B$6:$F$882,5,0))</f>
        <v>35752</v>
      </c>
      <c r="G66" s="161" t="s">
        <v>120</v>
      </c>
      <c r="H66" s="6" t="str">
        <f t="shared" si="1"/>
        <v>-</v>
      </c>
    </row>
    <row r="67" spans="1:8" ht="18" customHeight="1" x14ac:dyDescent="0.2">
      <c r="A67" s="2" t="s">
        <v>68</v>
      </c>
      <c r="B67" s="139">
        <v>274</v>
      </c>
      <c r="C67" s="3" t="str">
        <f>IF(ISERROR(VLOOKUP(B67,'START LİSTE'!$B$6:$F$882,2,0)),"",VLOOKUP(B67,'START LİSTE'!$B$6:$F$882,2,0))</f>
        <v>KADER ERBEK</v>
      </c>
      <c r="D67" s="3" t="str">
        <f>IF(ISERROR(VLOOKUP(B67,'START LİSTE'!$B$6:$F$882,3,0)),"",VLOOKUP(B67,'START LİSTE'!$B$6:$F$882,3,0))</f>
        <v>İSTANBUL</v>
      </c>
      <c r="E67" s="4" t="str">
        <f>IF(ISERROR(VLOOKUP(B67,'START LİSTE'!$B$6:$F$882,4,0)),"",VLOOKUP(B67,'START LİSTE'!$B$6:$F$882,4,0))</f>
        <v>F</v>
      </c>
      <c r="F67" s="5">
        <f>IF(ISERROR(VLOOKUP($B67,'START LİSTE'!$B$6:$F$882,5,0)),"",VLOOKUP($B67,'START LİSTE'!$B$6:$F$882,5,0))</f>
        <v>35512</v>
      </c>
      <c r="G67" s="161" t="s">
        <v>120</v>
      </c>
      <c r="H67" s="6" t="str">
        <f t="shared" si="1"/>
        <v>-</v>
      </c>
    </row>
    <row r="68" spans="1:8" ht="18" customHeight="1" x14ac:dyDescent="0.2">
      <c r="A68" s="2" t="s">
        <v>68</v>
      </c>
      <c r="B68" s="139">
        <v>273</v>
      </c>
      <c r="C68" s="3" t="str">
        <f>IF(ISERROR(VLOOKUP(B68,'START LİSTE'!$B$6:$F$882,2,0)),"",VLOOKUP(B68,'START LİSTE'!$B$6:$F$882,2,0))</f>
        <v>SEDANUR  UÇAN</v>
      </c>
      <c r="D68" s="3" t="str">
        <f>IF(ISERROR(VLOOKUP(B68,'START LİSTE'!$B$6:$F$882,3,0)),"",VLOOKUP(B68,'START LİSTE'!$B$6:$F$882,3,0))</f>
        <v>İSTANBUL</v>
      </c>
      <c r="E68" s="4" t="str">
        <f>IF(ISERROR(VLOOKUP(B68,'START LİSTE'!$B$6:$F$882,4,0)),"",VLOOKUP(B68,'START LİSTE'!$B$6:$F$882,4,0))</f>
        <v>F</v>
      </c>
      <c r="F68" s="5">
        <f>IF(ISERROR(VLOOKUP($B68,'START LİSTE'!$B$6:$F$882,5,0)),"",VLOOKUP($B68,'START LİSTE'!$B$6:$F$882,5,0))</f>
        <v>35445</v>
      </c>
      <c r="G68" s="161" t="s">
        <v>120</v>
      </c>
      <c r="H68" s="6" t="str">
        <f t="shared" si="1"/>
        <v>-</v>
      </c>
    </row>
    <row r="69" spans="1:8" ht="18" customHeight="1" x14ac:dyDescent="0.2">
      <c r="A69" s="2" t="s">
        <v>68</v>
      </c>
      <c r="B69" s="139">
        <v>262</v>
      </c>
      <c r="C69" s="3" t="str">
        <f>IF(ISERROR(VLOOKUP(B69,'START LİSTE'!$B$6:$F$882,2,0)),"",VLOOKUP(B69,'START LİSTE'!$B$6:$F$882,2,0))</f>
        <v>GAMZE ÇELİKKANAT</v>
      </c>
      <c r="D69" s="3" t="str">
        <f>IF(ISERROR(VLOOKUP(B69,'START LİSTE'!$B$6:$F$882,3,0)),"",VLOOKUP(B69,'START LİSTE'!$B$6:$F$882,3,0))</f>
        <v>GAZİANTEP</v>
      </c>
      <c r="E69" s="4" t="str">
        <f>IF(ISERROR(VLOOKUP(B69,'START LİSTE'!$B$6:$F$882,4,0)),"",VLOOKUP(B69,'START LİSTE'!$B$6:$F$882,4,0))</f>
        <v>F</v>
      </c>
      <c r="F69" s="5" t="str">
        <f>IF(ISERROR(VLOOKUP($B69,'START LİSTE'!$B$6:$F$882,5,0)),"",VLOOKUP($B69,'START LİSTE'!$B$6:$F$882,5,0))</f>
        <v>21,02,1996</v>
      </c>
      <c r="G69" s="161" t="s">
        <v>120</v>
      </c>
      <c r="H69" s="6" t="str">
        <f t="shared" si="1"/>
        <v>-</v>
      </c>
    </row>
    <row r="70" spans="1:8" ht="18" customHeight="1" x14ac:dyDescent="0.2">
      <c r="A70" s="2" t="s">
        <v>68</v>
      </c>
      <c r="B70" s="139">
        <v>227</v>
      </c>
      <c r="C70" s="3" t="str">
        <f>IF(ISERROR(VLOOKUP(B70,'START LİSTE'!$B$6:$F$882,2,0)),"",VLOOKUP(B70,'START LİSTE'!$B$6:$F$882,2,0))</f>
        <v>FATMA KOSTAK</v>
      </c>
      <c r="D70" s="3" t="str">
        <f>IF(ISERROR(VLOOKUP(B70,'START LİSTE'!$B$6:$F$882,3,0)),"",VLOOKUP(B70,'START LİSTE'!$B$6:$F$882,3,0))</f>
        <v>İSTANBUL</v>
      </c>
      <c r="E70" s="4" t="str">
        <f>IF(ISERROR(VLOOKUP(B70,'START LİSTE'!$B$6:$F$882,4,0)),"",VLOOKUP(B70,'START LİSTE'!$B$6:$F$882,4,0))</f>
        <v>F</v>
      </c>
      <c r="F70" s="5">
        <f>IF(ISERROR(VLOOKUP($B70,'START LİSTE'!$B$6:$F$882,5,0)),"",VLOOKUP($B70,'START LİSTE'!$B$6:$F$882,5,0))</f>
        <v>35293</v>
      </c>
      <c r="G70" s="161" t="s">
        <v>120</v>
      </c>
      <c r="H70" s="6" t="str">
        <f t="shared" si="1"/>
        <v>-</v>
      </c>
    </row>
    <row r="71" spans="1:8" ht="18" customHeight="1" x14ac:dyDescent="0.2">
      <c r="A71" s="2" t="s">
        <v>68</v>
      </c>
      <c r="B71" s="139">
        <v>29</v>
      </c>
      <c r="C71" s="3" t="str">
        <f>IF(ISERROR(VLOOKUP(B71,'START LİSTE'!$B$6:$F$882,2,0)),"",VLOOKUP(B71,'START LİSTE'!$B$6:$F$882,2,0))</f>
        <v>GAMZE YUMAK</v>
      </c>
      <c r="D71" s="3" t="str">
        <f>IF(ISERROR(VLOOKUP(B71,'START LİSTE'!$B$6:$F$882,3,0)),"",VLOOKUP(B71,'START LİSTE'!$B$6:$F$882,3,0))</f>
        <v>İSTANBUL-BEŞİKTAŞ J.K</v>
      </c>
      <c r="E71" s="4" t="str">
        <f>IF(ISERROR(VLOOKUP(B71,'START LİSTE'!$B$6:$F$882,4,0)),"",VLOOKUP(B71,'START LİSTE'!$B$6:$F$882,4,0))</f>
        <v>T</v>
      </c>
      <c r="F71" s="5">
        <f>IF(ISERROR(VLOOKUP($B71,'START LİSTE'!$B$6:$F$882,5,0)),"",VLOOKUP($B71,'START LİSTE'!$B$6:$F$882,5,0))</f>
        <v>35236</v>
      </c>
      <c r="G71" s="161" t="s">
        <v>120</v>
      </c>
      <c r="H71" s="6" t="str">
        <f t="shared" si="1"/>
        <v>-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71">
    <cfRule type="containsText" dxfId="557" priority="2" stopIfTrue="1" operator="containsText" text="$E$7=&quot;F&quot;">
      <formula>NOT(ISERROR(SEARCH("$E$7=""F""",H6)))</formula>
    </cfRule>
    <cfRule type="containsText" dxfId="556" priority="4" stopIfTrue="1" operator="containsText" text="F=E7">
      <formula>NOT(ISERROR(SEARCH("F=E7",H6)))</formula>
    </cfRule>
  </conditionalFormatting>
  <conditionalFormatting sqref="B6:B71">
    <cfRule type="duplicateValues" dxfId="555" priority="1748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rowBreaks count="1" manualBreakCount="1">
    <brk id="43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BE47"/>
  <sheetViews>
    <sheetView view="pageBreakPreview" topLeftCell="B1" zoomScaleSheetLayoutView="100" workbookViewId="0">
      <selection activeCell="G26" sqref="G26"/>
    </sheetView>
  </sheetViews>
  <sheetFormatPr defaultRowHeight="12.75" x14ac:dyDescent="0.2"/>
  <cols>
    <col min="1" max="1" width="6.140625" style="53" hidden="1" customWidth="1"/>
    <col min="2" max="2" width="8.7109375" style="54" customWidth="1"/>
    <col min="3" max="3" width="30.28515625" style="53" customWidth="1"/>
    <col min="4" max="4" width="6.7109375" style="53" customWidth="1"/>
    <col min="5" max="5" width="26.28515625" style="53" customWidth="1"/>
    <col min="6" max="6" width="6.5703125" style="53" bestFit="1" customWidth="1"/>
    <col min="7" max="7" width="7.7109375" style="53" customWidth="1"/>
    <col min="8" max="8" width="9.7109375" style="53" hidden="1" customWidth="1"/>
    <col min="9" max="9" width="7.7109375" style="53" customWidth="1"/>
    <col min="10" max="10" width="5" style="53" bestFit="1" customWidth="1"/>
    <col min="11" max="12" width="5.140625" style="53" customWidth="1"/>
    <col min="13" max="13" width="5.140625" style="53" hidden="1" customWidth="1"/>
    <col min="14" max="14" width="7.140625" style="53" customWidth="1"/>
    <col min="15" max="15" width="7.42578125" style="54" customWidth="1"/>
    <col min="16" max="16" width="8.85546875" style="53" customWidth="1"/>
    <col min="17" max="56" width="9.140625" style="53"/>
    <col min="57" max="57" width="5" style="55" bestFit="1" customWidth="1"/>
    <col min="58" max="16384" width="9.140625" style="53"/>
  </cols>
  <sheetData>
    <row r="1" spans="1:57" s="1" customFormat="1" ht="30" customHeight="1" x14ac:dyDescent="0.2">
      <c r="B1" s="182" t="str">
        <f>KAPAK!A2</f>
        <v>Türkiye Atletizm Federasyonu
İstanbul Atletizm İl Temsilciliği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BE1" s="26"/>
    </row>
    <row r="2" spans="1:57" s="1" customFormat="1" ht="15.75" x14ac:dyDescent="0.2">
      <c r="B2" s="184" t="str">
        <f>KAPAK!B26</f>
        <v>59.Ömer Besim Kır Koşusu ve Kros Ligi 7.Kademesi Yarışmaları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BE2" s="26"/>
    </row>
    <row r="3" spans="1:57" s="1" customFormat="1" ht="14.25" x14ac:dyDescent="0.2">
      <c r="B3" s="193" t="str">
        <f>KAPAK!B29</f>
        <v>İstanbul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BE3" s="26"/>
    </row>
    <row r="4" spans="1:57" s="1" customFormat="1" ht="18" customHeight="1" x14ac:dyDescent="0.2">
      <c r="B4" s="119" t="str">
        <f>KAPAK!B28</f>
        <v>Genç Kadınlar</v>
      </c>
      <c r="C4" s="119"/>
      <c r="D4" s="194" t="str">
        <f>KAPAK!B27</f>
        <v>4 km.</v>
      </c>
      <c r="E4" s="194"/>
      <c r="F4" s="120"/>
      <c r="G4" s="192">
        <f>KAPAK!B30</f>
        <v>41965.416666666664</v>
      </c>
      <c r="H4" s="192"/>
      <c r="I4" s="192"/>
      <c r="J4" s="192"/>
      <c r="K4" s="192"/>
      <c r="L4" s="192"/>
      <c r="M4" s="192"/>
      <c r="N4" s="192"/>
      <c r="O4" s="192"/>
      <c r="BE4" s="26"/>
    </row>
    <row r="5" spans="1:57" s="27" customFormat="1" ht="72.75" customHeight="1" x14ac:dyDescent="0.2">
      <c r="A5" s="56" t="s">
        <v>5</v>
      </c>
      <c r="B5" s="128" t="s">
        <v>5</v>
      </c>
      <c r="C5" s="129" t="s">
        <v>17</v>
      </c>
      <c r="D5" s="130" t="s">
        <v>1</v>
      </c>
      <c r="E5" s="129" t="s">
        <v>3</v>
      </c>
      <c r="F5" s="129" t="s">
        <v>8</v>
      </c>
      <c r="G5" s="129" t="s">
        <v>7</v>
      </c>
      <c r="H5" s="129" t="s">
        <v>9</v>
      </c>
      <c r="I5" s="129" t="s">
        <v>15</v>
      </c>
      <c r="J5" s="131" t="s">
        <v>16</v>
      </c>
      <c r="K5" s="159" t="s">
        <v>20</v>
      </c>
      <c r="L5" s="159" t="s">
        <v>21</v>
      </c>
      <c r="M5" s="159" t="s">
        <v>22</v>
      </c>
      <c r="N5" s="129" t="s">
        <v>6</v>
      </c>
      <c r="O5" s="129" t="s">
        <v>23</v>
      </c>
      <c r="P5" s="28"/>
      <c r="Q5" s="28"/>
      <c r="R5" s="28"/>
      <c r="BE5" s="29"/>
    </row>
    <row r="6" spans="1:57" s="37" customFormat="1" ht="15" customHeight="1" x14ac:dyDescent="0.2">
      <c r="B6" s="30"/>
      <c r="C6" s="32"/>
      <c r="D6" s="140">
        <v>31</v>
      </c>
      <c r="E6" s="33" t="str">
        <f>IF(ISERROR(VLOOKUP($D6,'START LİSTE'!$B$6:$G$654,2,0)),"",VLOOKUP($D6,'START LİSTE'!$B$6:$G$654,2,0))</f>
        <v>PINAR DEMİRTAŞ</v>
      </c>
      <c r="F6" s="34" t="str">
        <f>IF(ISERROR(VLOOKUP($D6,'START LİSTE'!$B$6:$G$654,4,0)),"",VLOOKUP($D6,'START LİSTE'!$B$6:$G$654,4,0))</f>
        <v>T</v>
      </c>
      <c r="G6" s="113">
        <f>IF(ISERROR(VLOOKUP($D6,'FERDİ SONUÇ'!$B$6:$H$810,6,0)),"",VLOOKUP($D6,'FERDİ SONUÇ'!$B$6:$H$810,6,0))</f>
        <v>1415</v>
      </c>
      <c r="H6" s="35">
        <f>IF(OR(F6="",G6="DQ", G6="DNF", G6="DNS", G6=""),"-",VLOOKUP(D6,'FERDİ SONUÇ'!$B$6:$H$810,7,0))</f>
        <v>7</v>
      </c>
      <c r="I6" s="35">
        <f>IF(OR(F6="",F6="F",G6="DQ", G6="DNF", G6="DNS", G6=""),"-",VLOOKUP(D6,'FERDİ SONUÇ'!$B$6:$H$810,7,0))</f>
        <v>7</v>
      </c>
      <c r="J6" s="36">
        <f>IF(ISERROR(SMALL(I6:I11,1)),"-",SMALL(I6:I11,1))</f>
        <v>6</v>
      </c>
      <c r="K6" s="99"/>
      <c r="L6" s="99"/>
      <c r="M6" s="99"/>
      <c r="N6" s="99"/>
      <c r="O6" s="31"/>
      <c r="BE6" s="38">
        <v>1000</v>
      </c>
    </row>
    <row r="7" spans="1:57" s="37" customFormat="1" ht="15" customHeight="1" x14ac:dyDescent="0.2">
      <c r="B7" s="39"/>
      <c r="C7" s="41"/>
      <c r="D7" s="141">
        <v>32</v>
      </c>
      <c r="E7" s="42" t="str">
        <f>IF(ISERROR(VLOOKUP($D7,'START LİSTE'!$B$6:$G$654,2,0)),"",VLOOKUP($D7,'START LİSTE'!$B$6:$G$654,2,0))</f>
        <v>FATMA ARIK</v>
      </c>
      <c r="F7" s="43" t="str">
        <f>IF(ISERROR(VLOOKUP($D7,'START LİSTE'!$B$6:$G$654,4,0)),"",VLOOKUP($D7,'START LİSTE'!$B$6:$G$654,4,0))</f>
        <v>T</v>
      </c>
      <c r="G7" s="114">
        <f>IF(ISERROR(VLOOKUP($D7,'FERDİ SONUÇ'!$B$6:$H$810,6,0)),"",VLOOKUP($D7,'FERDİ SONUÇ'!$B$6:$H$810,6,0))</f>
        <v>1512</v>
      </c>
      <c r="H7" s="44">
        <f>IF(OR(F7="",G7="DQ", G7="DNF", G7="DNS", G7=""),"-",VLOOKUP(D7,'FERDİ SONUÇ'!$B$6:$H$810,7,0))</f>
        <v>18</v>
      </c>
      <c r="I7" s="44">
        <f>IF(OR(F7="",F7="F",G7="DQ", G7="DNF", G7="DNS", G7=""),"-",VLOOKUP(D7,'FERDİ SONUÇ'!$B$6:$H$810,7,0))</f>
        <v>18</v>
      </c>
      <c r="J7" s="45">
        <f>IF(ISERROR(SMALL(I6:I11,2)),"-",SMALL(I6:I11,2))</f>
        <v>7</v>
      </c>
      <c r="K7" s="100"/>
      <c r="L7" s="100"/>
      <c r="M7" s="100"/>
      <c r="N7" s="100"/>
      <c r="O7" s="40"/>
      <c r="BE7" s="38">
        <v>1001</v>
      </c>
    </row>
    <row r="8" spans="1:57" s="37" customFormat="1" ht="15" customHeight="1" x14ac:dyDescent="0.2">
      <c r="A8" s="90">
        <f>IF(AND(C8&lt;&gt;"",O8&lt;&gt;"DQ"),COUNT(O$6:O$47)-(RANK(O8,O$6:O$47)+COUNTIF(O$6:O8,O8))+2,IF(D6&lt;&gt;"",BE8,""))</f>
        <v>3</v>
      </c>
      <c r="B8" s="90">
        <f>IF(AND(C8&lt;&gt;"",N8&lt;&gt;"DQ"),COUNT(N$6:N$47)-(RANK(N8,N$6:N$47)+COUNTIF(N$6:N8,N8))+2,IF(D6&lt;&gt;"",BE8,""))</f>
        <v>2</v>
      </c>
      <c r="C8" s="41" t="str">
        <f>IF(ISERROR(VLOOKUP(D6,'START LİSTE'!$B$6:$G$654,3,0)),"",VLOOKUP(D6,'START LİSTE'!$B$6:$G$654,3,0))</f>
        <v>İSTANBUL-FENERBAHÇE</v>
      </c>
      <c r="D8" s="141">
        <v>33</v>
      </c>
      <c r="E8" s="42" t="str">
        <f>IF(ISERROR(VLOOKUP($D8,'START LİSTE'!$B$6:$G$654,2,0)),"",VLOOKUP($D8,'START LİSTE'!$B$6:$G$654,2,0))</f>
        <v>BÜŞRA NUR KOKU</v>
      </c>
      <c r="F8" s="43" t="str">
        <f>IF(ISERROR(VLOOKUP($D8,'START LİSTE'!$B$6:$G$654,4,0)),"",VLOOKUP($D8,'START LİSTE'!$B$6:$G$654,4,0))</f>
        <v>T</v>
      </c>
      <c r="G8" s="114">
        <f>IF(ISERROR(VLOOKUP($D8,'FERDİ SONUÇ'!$B$6:$H$810,6,0)),"",VLOOKUP($D8,'FERDİ SONUÇ'!$B$6:$H$810,6,0))</f>
        <v>1425</v>
      </c>
      <c r="H8" s="44">
        <f>IF(OR(F8="",G8="DQ", G8="DNF", G8="DNS", G8=""),"-",VLOOKUP(D8,'FERDİ SONUÇ'!$B$6:$H$810,7,0))</f>
        <v>10</v>
      </c>
      <c r="I8" s="44">
        <f>IF(OR(F8="",F8="F",G8="DQ", G8="DNF", G8="DNS", G8=""),"-",VLOOKUP(D8,'FERDİ SONUÇ'!$B$6:$H$810,7,0))</f>
        <v>10</v>
      </c>
      <c r="J8" s="45">
        <f>IF(ISERROR(SMALL(I6:I11,3)),"-",SMALL(I6:I11,3))</f>
        <v>10</v>
      </c>
      <c r="K8" s="100">
        <v>49</v>
      </c>
      <c r="L8" s="100">
        <v>21</v>
      </c>
      <c r="M8" s="160"/>
      <c r="N8" s="102">
        <f>IFERROR(IF(C8="","",IF(OR(J6="-",J7="-",J8="-",J9="-"),"DQ",SUM(J6,J7,J8,J9)))+(J9*0.0001),"DQ")</f>
        <v>35.001199999999997</v>
      </c>
      <c r="O8" s="102">
        <f>IF(C8="","",IF(OR(K8="DQ",L8="DQ",M8="DQ",N8="DQ"),"DQ",SUM(K8,L8,M8,N8)))</f>
        <v>105.0012</v>
      </c>
      <c r="BE8" s="38">
        <v>1002</v>
      </c>
    </row>
    <row r="9" spans="1:57" s="37" customFormat="1" ht="15" customHeight="1" x14ac:dyDescent="0.2">
      <c r="B9" s="39"/>
      <c r="C9" s="41"/>
      <c r="D9" s="141">
        <v>34</v>
      </c>
      <c r="E9" s="42" t="str">
        <f>IF(ISERROR(VLOOKUP($D9,'START LİSTE'!$B$6:$G$654,2,0)),"",VLOOKUP($D9,'START LİSTE'!$B$6:$G$654,2,0))</f>
        <v>GÜLŞEN KARATAŞ</v>
      </c>
      <c r="F9" s="43" t="str">
        <f>IF(ISERROR(VLOOKUP($D9,'START LİSTE'!$B$6:$G$654,4,0)),"",VLOOKUP($D9,'START LİSTE'!$B$6:$G$654,4,0))</f>
        <v>T</v>
      </c>
      <c r="G9" s="114" t="str">
        <f>IF(ISERROR(VLOOKUP($D9,'FERDİ SONUÇ'!$B$6:$H$810,6,0)),"",VLOOKUP($D9,'FERDİ SONUÇ'!$B$6:$H$810,6,0))</f>
        <v>DNF</v>
      </c>
      <c r="H9" s="44" t="str">
        <f>IF(OR(F9="",G9="DQ", G9="DNF", G9="DNS", G9=""),"-",VLOOKUP(D9,'FERDİ SONUÇ'!$B$6:$H$810,7,0))</f>
        <v>-</v>
      </c>
      <c r="I9" s="44" t="str">
        <f>IF(OR(F9="",F9="F",G9="DQ", G9="DNF", G9="DNS", G9=""),"-",VLOOKUP(D9,'FERDİ SONUÇ'!$B$6:$H$810,7,0))</f>
        <v>-</v>
      </c>
      <c r="J9" s="45">
        <f>IF(ISERROR(SMALL(I6:I11,4)),"-",SMALL(I6:I11,4))</f>
        <v>12</v>
      </c>
      <c r="K9" s="100"/>
      <c r="L9" s="100"/>
      <c r="M9" s="100"/>
      <c r="N9" s="100"/>
      <c r="O9" s="40"/>
      <c r="BE9" s="38">
        <v>1003</v>
      </c>
    </row>
    <row r="10" spans="1:57" s="37" customFormat="1" ht="15" customHeight="1" x14ac:dyDescent="0.2">
      <c r="B10" s="39"/>
      <c r="C10" s="41"/>
      <c r="D10" s="141">
        <v>35</v>
      </c>
      <c r="E10" s="42" t="str">
        <f>IF(ISERROR(VLOOKUP($D10,'START LİSTE'!$B$6:$G$654,2,0)),"",VLOOKUP($D10,'START LİSTE'!$B$6:$G$654,2,0))</f>
        <v>FATMA DEMİR</v>
      </c>
      <c r="F10" s="43" t="str">
        <f>IF(ISERROR(VLOOKUP($D10,'START LİSTE'!$B$6:$G$654,4,0)),"",VLOOKUP($D10,'START LİSTE'!$B$6:$G$654,4,0))</f>
        <v>T</v>
      </c>
      <c r="G10" s="114">
        <f>IF(ISERROR(VLOOKUP($D10,'FERDİ SONUÇ'!$B$6:$H$810,6,0)),"",VLOOKUP($D10,'FERDİ SONUÇ'!$B$6:$H$810,6,0))</f>
        <v>1412</v>
      </c>
      <c r="H10" s="44">
        <f>IF(OR(F10="",G10="DQ", G10="DNF", G10="DNS", G10=""),"-",VLOOKUP(D10,'FERDİ SONUÇ'!$B$6:$H$810,7,0))</f>
        <v>6</v>
      </c>
      <c r="I10" s="44">
        <f>IF(OR(F10="",F10="F",G10="DQ", G10="DNF", G10="DNS", G10=""),"-",VLOOKUP(D10,'FERDİ SONUÇ'!$B$6:$H$810,7,0))</f>
        <v>6</v>
      </c>
      <c r="J10" s="45">
        <f>IF(ISERROR(SMALL(I6:I11,5)),"-",SMALL(I6:I11,5))</f>
        <v>18</v>
      </c>
      <c r="K10" s="100"/>
      <c r="L10" s="100"/>
      <c r="M10" s="100"/>
      <c r="N10" s="100"/>
      <c r="O10" s="40"/>
      <c r="BE10" s="38">
        <v>1004</v>
      </c>
    </row>
    <row r="11" spans="1:57" s="37" customFormat="1" ht="15" customHeight="1" x14ac:dyDescent="0.2">
      <c r="B11" s="46"/>
      <c r="C11" s="48"/>
      <c r="D11" s="142">
        <v>36</v>
      </c>
      <c r="E11" s="49" t="str">
        <f>IF(ISERROR(VLOOKUP($D11,'START LİSTE'!$B$6:$G$654,2,0)),"",VLOOKUP($D11,'START LİSTE'!$B$6:$G$654,2,0))</f>
        <v>NURAN SATILMIŞ</v>
      </c>
      <c r="F11" s="50" t="str">
        <f>IF(ISERROR(VLOOKUP($D11,'START LİSTE'!$B$6:$G$654,4,0)),"",VLOOKUP($D11,'START LİSTE'!$B$6:$G$654,4,0))</f>
        <v>T</v>
      </c>
      <c r="G11" s="115">
        <f>IF(ISERROR(VLOOKUP($D11,'FERDİ SONUÇ'!$B$6:$H$810,6,0)),"",VLOOKUP($D11,'FERDİ SONUÇ'!$B$6:$H$810,6,0))</f>
        <v>1427</v>
      </c>
      <c r="H11" s="51">
        <f>IF(OR(F11="",G11="DQ", G11="DNF", G11="DNS", G11=""),"-",VLOOKUP(D11,'FERDİ SONUÇ'!$B$6:$H$810,7,0))</f>
        <v>12</v>
      </c>
      <c r="I11" s="51">
        <f>IF(OR(F11="",F11="F",G11="DQ", G11="DNF", G11="DNS", G11=""),"-",VLOOKUP(D11,'FERDİ SONUÇ'!$B$6:$H$810,7,0))</f>
        <v>12</v>
      </c>
      <c r="J11" s="52" t="str">
        <f>IF(ISERROR(SMALL(I6:I11,6)),"-",SMALL(I6:I11,6))</f>
        <v>-</v>
      </c>
      <c r="K11" s="101"/>
      <c r="L11" s="101"/>
      <c r="M11" s="101"/>
      <c r="N11" s="101"/>
      <c r="O11" s="47"/>
      <c r="BE11" s="38">
        <v>1005</v>
      </c>
    </row>
    <row r="12" spans="1:57" ht="15" customHeight="1" x14ac:dyDescent="0.2">
      <c r="B12" s="30"/>
      <c r="C12" s="32"/>
      <c r="D12" s="143">
        <v>37</v>
      </c>
      <c r="E12" s="33" t="str">
        <f>IF(ISERROR(VLOOKUP($D12,'START LİSTE'!$B$6:$G$654,2,0)),"",VLOOKUP($D12,'START LİSTE'!$B$6:$G$654,2,0))</f>
        <v>NAZLI ÇAVUŞOĞLU</v>
      </c>
      <c r="F12" s="34" t="str">
        <f>IF(ISERROR(VLOOKUP($D12,'START LİSTE'!$B$6:$G$654,4,0)),"",VLOOKUP($D12,'START LİSTE'!$B$6:$G$654,4,0))</f>
        <v>T</v>
      </c>
      <c r="G12" s="113">
        <f>IF(ISERROR(VLOOKUP($D12,'FERDİ SONUÇ'!$B$6:$H$810,6,0)),"",VLOOKUP($D12,'FERDİ SONUÇ'!$B$6:$H$810,6,0))</f>
        <v>1626</v>
      </c>
      <c r="H12" s="35">
        <f>IF(OR(F12="",G12="DQ", G12="DNF", G12="DNS", G12=""),"-",VLOOKUP(D12,'FERDİ SONUÇ'!$B$6:$H$810,7,0))</f>
        <v>24</v>
      </c>
      <c r="I12" s="35">
        <f>IF(OR(F12="",F12="F",G12="DQ", G12="DNF", G12="DNS", G12=""),"-",VLOOKUP(D12,'FERDİ SONUÇ'!$B$6:$H$810,7,0))</f>
        <v>24</v>
      </c>
      <c r="J12" s="36">
        <f>IF(ISERROR(SMALL(I12:I17,1)),"-",SMALL(I12:I17,1))</f>
        <v>21</v>
      </c>
      <c r="K12" s="99"/>
      <c r="L12" s="99"/>
      <c r="M12" s="99"/>
      <c r="N12" s="99"/>
      <c r="O12" s="31"/>
      <c r="BE12" s="38">
        <v>1006</v>
      </c>
    </row>
    <row r="13" spans="1:57" ht="15" customHeight="1" x14ac:dyDescent="0.2">
      <c r="B13" s="39"/>
      <c r="C13" s="41"/>
      <c r="D13" s="141">
        <v>38</v>
      </c>
      <c r="E13" s="42" t="str">
        <f>IF(ISERROR(VLOOKUP($D13,'START LİSTE'!$B$6:$G$654,2,0)),"",VLOOKUP($D13,'START LİSTE'!$B$6:$G$654,2,0))</f>
        <v>AYŞE ŞİŞİK</v>
      </c>
      <c r="F13" s="43" t="str">
        <f>IF(ISERROR(VLOOKUP($D13,'START LİSTE'!$B$6:$G$654,4,0)),"",VLOOKUP($D13,'START LİSTE'!$B$6:$G$654,4,0))</f>
        <v>T</v>
      </c>
      <c r="G13" s="114">
        <f>IF(ISERROR(VLOOKUP($D13,'FERDİ SONUÇ'!$B$6:$H$810,6,0)),"",VLOOKUP($D13,'FERDİ SONUÇ'!$B$6:$H$810,6,0))</f>
        <v>1741</v>
      </c>
      <c r="H13" s="44">
        <f>IF(OR(F13="",G13="DQ", G13="DNF", G13="DNS", G13=""),"-",VLOOKUP(D13,'FERDİ SONUÇ'!$B$6:$H$810,7,0))</f>
        <v>26</v>
      </c>
      <c r="I13" s="44">
        <f>IF(OR(F13="",F13="F",G13="DQ", G13="DNF", G13="DNS", G13=""),"-",VLOOKUP(D13,'FERDİ SONUÇ'!$B$6:$H$810,7,0))</f>
        <v>26</v>
      </c>
      <c r="J13" s="45">
        <f>IF(ISERROR(SMALL(I12:I17,2)),"-",SMALL(I12:I17,2))</f>
        <v>24</v>
      </c>
      <c r="K13" s="100"/>
      <c r="L13" s="100"/>
      <c r="M13" s="100"/>
      <c r="N13" s="100"/>
      <c r="O13" s="40"/>
      <c r="BE13" s="38">
        <v>1007</v>
      </c>
    </row>
    <row r="14" spans="1:57" ht="15" customHeight="1" x14ac:dyDescent="0.2">
      <c r="A14" s="90">
        <f>IF(AND(C14&lt;&gt;"",O14&lt;&gt;"DQ"),COUNT(O$6:O$47)-(RANK(O14,O$6:O$47)+COUNTIF(O$6:O14,O14))+2,IF(D12&lt;&gt;"",BE14,""))</f>
        <v>5</v>
      </c>
      <c r="B14" s="90">
        <f>IF(AND(C14&lt;&gt;"",N14&lt;&gt;"DQ"),COUNT(N$6:N$47)-(RANK(N14,N$6:N$47)+COUNTIF(N$6:N14,N14))+2,IF(D12&lt;&gt;"",BE14,""))</f>
        <v>5</v>
      </c>
      <c r="C14" s="41" t="str">
        <f>IF(ISERROR(VLOOKUP(D12,'START LİSTE'!$B$6:$G$654,3,0)),"",VLOOKUP(D12,'START LİSTE'!$B$6:$G$654,3,0))</f>
        <v>İSTANBUL-VELİBABA MESLEKİ VE TEKNİK AND LİS. GSK</v>
      </c>
      <c r="D14" s="141">
        <v>39</v>
      </c>
      <c r="E14" s="42" t="str">
        <f>IF(ISERROR(VLOOKUP($D14,'START LİSTE'!$B$6:$G$654,2,0)),"",VLOOKUP($D14,'START LİSTE'!$B$6:$G$654,2,0))</f>
        <v>ELİF ŞEN</v>
      </c>
      <c r="F14" s="43" t="str">
        <f>IF(ISERROR(VLOOKUP($D14,'START LİSTE'!$B$6:$G$654,4,0)),"",VLOOKUP($D14,'START LİSTE'!$B$6:$G$654,4,0))</f>
        <v>T</v>
      </c>
      <c r="G14" s="114">
        <f>IF(ISERROR(VLOOKUP($D14,'FERDİ SONUÇ'!$B$6:$H$810,6,0)),"",VLOOKUP($D14,'FERDİ SONUÇ'!$B$6:$H$810,6,0))</f>
        <v>1545</v>
      </c>
      <c r="H14" s="44">
        <f>IF(OR(F14="",G14="DQ", G14="DNF", G14="DNS", G14=""),"-",VLOOKUP(D14,'FERDİ SONUÇ'!$B$6:$H$810,7,0))</f>
        <v>21</v>
      </c>
      <c r="I14" s="44">
        <f>IF(OR(F14="",F14="F",G14="DQ", G14="DNF", G14="DNS", G14=""),"-",VLOOKUP(D14,'FERDİ SONUÇ'!$B$6:$H$810,7,0))</f>
        <v>21</v>
      </c>
      <c r="J14" s="45">
        <f>IF(ISERROR(SMALL(I12:I17,3)),"-",SMALL(I12:I17,3))</f>
        <v>25</v>
      </c>
      <c r="K14" s="100">
        <v>95</v>
      </c>
      <c r="L14" s="100">
        <v>114</v>
      </c>
      <c r="M14" s="100"/>
      <c r="N14" s="102">
        <f>IFERROR(IF(C14="","",IF(OR(J12="-",J13="-",J14="-",J15="-"),"DQ",SUM(J12,J13,J14,J15)))+(J15*0.0001),"DQ")</f>
        <v>96.002600000000001</v>
      </c>
      <c r="O14" s="102">
        <f>IF(C14="","",IF(OR(K14="DQ",L14="DQ",M14="DQ",N14="DQ"),"DQ",SUM(K14,L14,M14,N14)))</f>
        <v>305.00260000000003</v>
      </c>
      <c r="BE14" s="38">
        <v>1008</v>
      </c>
    </row>
    <row r="15" spans="1:57" ht="15" customHeight="1" x14ac:dyDescent="0.2">
      <c r="B15" s="39"/>
      <c r="C15" s="41"/>
      <c r="D15" s="141">
        <v>40</v>
      </c>
      <c r="E15" s="42" t="str">
        <f>IF(ISERROR(VLOOKUP($D15,'START LİSTE'!$B$6:$G$654,2,0)),"",VLOOKUP($D15,'START LİSTE'!$B$6:$G$654,2,0))</f>
        <v>BAŞAK ŞANLİ</v>
      </c>
      <c r="F15" s="43" t="str">
        <f>IF(ISERROR(VLOOKUP($D15,'START LİSTE'!$B$6:$G$654,4,0)),"",VLOOKUP($D15,'START LİSTE'!$B$6:$G$654,4,0))</f>
        <v>T</v>
      </c>
      <c r="G15" s="114">
        <f>IF(ISERROR(VLOOKUP($D15,'FERDİ SONUÇ'!$B$6:$H$810,6,0)),"",VLOOKUP($D15,'FERDİ SONUÇ'!$B$6:$H$810,6,0))</f>
        <v>1637</v>
      </c>
      <c r="H15" s="44">
        <f>IF(OR(F15="",G15="DQ", G15="DNF", G15="DNS", G15=""),"-",VLOOKUP(D15,'FERDİ SONUÇ'!$B$6:$H$810,7,0))</f>
        <v>25</v>
      </c>
      <c r="I15" s="44">
        <f>IF(OR(F15="",F15="F",G15="DQ", G15="DNF", G15="DNS", G15=""),"-",VLOOKUP(D15,'FERDİ SONUÇ'!$B$6:$H$810,7,0))</f>
        <v>25</v>
      </c>
      <c r="J15" s="45">
        <f>IF(ISERROR(SMALL(I12:I17,4)),"-",SMALL(I12:I17,4))</f>
        <v>26</v>
      </c>
      <c r="K15" s="100"/>
      <c r="L15" s="100"/>
      <c r="M15" s="100"/>
      <c r="N15" s="100"/>
      <c r="O15" s="40"/>
      <c r="BE15" s="38">
        <v>1009</v>
      </c>
    </row>
    <row r="16" spans="1:57" ht="15" customHeight="1" x14ac:dyDescent="0.2">
      <c r="B16" s="39"/>
      <c r="C16" s="41"/>
      <c r="D16" s="141">
        <v>41</v>
      </c>
      <c r="E16" s="42" t="str">
        <f>IF(ISERROR(VLOOKUP($D16,'START LİSTE'!$B$6:$G$654,2,0)),"",VLOOKUP($D16,'START LİSTE'!$B$6:$G$654,2,0))</f>
        <v>SEVİLAY ÖZDEMİR</v>
      </c>
      <c r="F16" s="43" t="str">
        <f>IF(ISERROR(VLOOKUP($D16,'START LİSTE'!$B$6:$G$654,4,0)),"",VLOOKUP($D16,'START LİSTE'!$B$6:$G$654,4,0))</f>
        <v>T</v>
      </c>
      <c r="G16" s="114">
        <f>IF(ISERROR(VLOOKUP($D16,'FERDİ SONUÇ'!$B$6:$H$810,6,0)),"",VLOOKUP($D16,'FERDİ SONUÇ'!$B$6:$H$810,6,0))</f>
        <v>1758</v>
      </c>
      <c r="H16" s="44">
        <f>IF(OR(F16="",G16="DQ", G16="DNF", G16="DNS", G16=""),"-",VLOOKUP(D16,'FERDİ SONUÇ'!$B$6:$H$810,7,0))</f>
        <v>28</v>
      </c>
      <c r="I16" s="44">
        <f>IF(OR(F16="",F16="F",G16="DQ", G16="DNF", G16="DNS", G16=""),"-",VLOOKUP(D16,'FERDİ SONUÇ'!$B$6:$H$810,7,0))</f>
        <v>28</v>
      </c>
      <c r="J16" s="45">
        <f>IF(ISERROR(SMALL(I12:I17,5)),"-",SMALL(I12:I17,5))</f>
        <v>28</v>
      </c>
      <c r="K16" s="100"/>
      <c r="L16" s="100"/>
      <c r="M16" s="100"/>
      <c r="N16" s="100"/>
      <c r="O16" s="40"/>
      <c r="BE16" s="38">
        <v>1010</v>
      </c>
    </row>
    <row r="17" spans="1:57" ht="15" customHeight="1" x14ac:dyDescent="0.2">
      <c r="B17" s="46"/>
      <c r="C17" s="48"/>
      <c r="D17" s="142">
        <v>42</v>
      </c>
      <c r="E17" s="49" t="str">
        <f>IF(ISERROR(VLOOKUP($D17,'START LİSTE'!$B$6:$G$654,2,0)),"",VLOOKUP($D17,'START LİSTE'!$B$6:$G$654,2,0))</f>
        <v>İREM SİREKBASAN</v>
      </c>
      <c r="F17" s="50" t="str">
        <f>IF(ISERROR(VLOOKUP($D17,'START LİSTE'!$B$6:$G$654,4,0)),"",VLOOKUP($D17,'START LİSTE'!$B$6:$G$654,4,0))</f>
        <v>T</v>
      </c>
      <c r="G17" s="115">
        <f>IF(ISERROR(VLOOKUP($D17,'FERDİ SONUÇ'!$B$6:$H$810,6,0)),"",VLOOKUP($D17,'FERDİ SONUÇ'!$B$6:$H$810,6,0))</f>
        <v>1908</v>
      </c>
      <c r="H17" s="51">
        <f>IF(OR(F17="",G17="DQ", G17="DNF", G17="DNS", G17=""),"-",VLOOKUP(D17,'FERDİ SONUÇ'!$B$6:$H$810,7,0))</f>
        <v>33</v>
      </c>
      <c r="I17" s="51">
        <f>IF(OR(F17="",F17="F",G17="DQ", G17="DNF", G17="DNS", G17=""),"-",VLOOKUP(D17,'FERDİ SONUÇ'!$B$6:$H$810,7,0))</f>
        <v>33</v>
      </c>
      <c r="J17" s="52">
        <f>IF(ISERROR(SMALL(I12:I17,6)),"-",SMALL(I12:I17,6))</f>
        <v>33</v>
      </c>
      <c r="K17" s="101"/>
      <c r="L17" s="101"/>
      <c r="M17" s="101"/>
      <c r="N17" s="101"/>
      <c r="O17" s="47"/>
      <c r="BE17" s="38">
        <v>1011</v>
      </c>
    </row>
    <row r="18" spans="1:57" ht="15" customHeight="1" x14ac:dyDescent="0.2">
      <c r="B18" s="30"/>
      <c r="C18" s="32"/>
      <c r="D18" s="143">
        <v>25</v>
      </c>
      <c r="E18" s="33" t="str">
        <f>IF(ISERROR(VLOOKUP($D18,'START LİSTE'!$B$6:$G$654,2,0)),"",VLOOKUP($D18,'START LİSTE'!$B$6:$G$654,2,0))</f>
        <v>SONGÜL ARSLAN</v>
      </c>
      <c r="F18" s="34" t="str">
        <f>IF(ISERROR(VLOOKUP($D18,'START LİSTE'!$B$6:$G$654,4,0)),"",VLOOKUP($D18,'START LİSTE'!$B$6:$G$654,4,0))</f>
        <v>T</v>
      </c>
      <c r="G18" s="113">
        <f>IF(ISERROR(VLOOKUP($D18,'FERDİ SONUÇ'!$B$6:$H$810,6,0)),"",VLOOKUP($D18,'FERDİ SONUÇ'!$B$6:$H$810,6,0))</f>
        <v>1535</v>
      </c>
      <c r="H18" s="35">
        <f>IF(OR(F18="",G18="DQ", G18="DNF", G18="DNS", G18=""),"-",VLOOKUP(D18,'FERDİ SONUÇ'!$B$6:$H$810,7,0))</f>
        <v>20</v>
      </c>
      <c r="I18" s="35">
        <f>IF(OR(F18="",F18="F",G18="DQ", G18="DNF", G18="DNS", G18=""),"-",VLOOKUP(D18,'FERDİ SONUÇ'!$B$6:$H$810,7,0))</f>
        <v>20</v>
      </c>
      <c r="J18" s="36">
        <f>IF(ISERROR(SMALL(I18:I23,1)),"-",SMALL(I18:I23,1))</f>
        <v>16</v>
      </c>
      <c r="K18" s="99"/>
      <c r="L18" s="99"/>
      <c r="M18" s="99"/>
      <c r="N18" s="99"/>
      <c r="O18" s="31"/>
      <c r="BE18" s="38">
        <v>1012</v>
      </c>
    </row>
    <row r="19" spans="1:57" ht="15" customHeight="1" x14ac:dyDescent="0.2">
      <c r="B19" s="39"/>
      <c r="C19" s="41"/>
      <c r="D19" s="141">
        <v>26</v>
      </c>
      <c r="E19" s="42" t="str">
        <f>IF(ISERROR(VLOOKUP($D19,'START LİSTE'!$B$6:$G$654,2,0)),"",VLOOKUP($D19,'START LİSTE'!$B$6:$G$654,2,0))</f>
        <v>FATMANUR ULUDAĞ</v>
      </c>
      <c r="F19" s="43" t="str">
        <f>IF(ISERROR(VLOOKUP($D19,'START LİSTE'!$B$6:$G$654,4,0)),"",VLOOKUP($D19,'START LİSTE'!$B$6:$G$654,4,0))</f>
        <v>T</v>
      </c>
      <c r="G19" s="114">
        <f>IF(ISERROR(VLOOKUP($D19,'FERDİ SONUÇ'!$B$6:$H$810,6,0)),"",VLOOKUP($D19,'FERDİ SONUÇ'!$B$6:$H$810,6,0))</f>
        <v>1519</v>
      </c>
      <c r="H19" s="44">
        <f>IF(OR(F19="",G19="DQ", G19="DNF", G19="DNS", G19=""),"-",VLOOKUP(D19,'FERDİ SONUÇ'!$B$6:$H$810,7,0))</f>
        <v>19</v>
      </c>
      <c r="I19" s="44">
        <f>IF(OR(F19="",F19="F",G19="DQ", G19="DNF", G19="DNS", G19=""),"-",VLOOKUP(D19,'FERDİ SONUÇ'!$B$6:$H$810,7,0))</f>
        <v>19</v>
      </c>
      <c r="J19" s="45">
        <f>IF(ISERROR(SMALL(I18:I23,2)),"-",SMALL(I18:I23,2))</f>
        <v>17</v>
      </c>
      <c r="K19" s="100"/>
      <c r="L19" s="100"/>
      <c r="M19" s="100"/>
      <c r="N19" s="100"/>
      <c r="O19" s="40"/>
      <c r="BE19" s="38">
        <v>1013</v>
      </c>
    </row>
    <row r="20" spans="1:57" ht="15" customHeight="1" x14ac:dyDescent="0.2">
      <c r="A20" s="90">
        <f>IF(AND(C20&lt;&gt;"",O20&lt;&gt;"DQ"),COUNT(O$6:O$47)-(RANK(O20,O$6:O$47)+COUNTIF(O$6:O20,O20))+2,IF(D18&lt;&gt;"",BE20,""))</f>
        <v>4</v>
      </c>
      <c r="B20" s="90">
        <f>IF(AND(C20&lt;&gt;"",N20&lt;&gt;"DQ"),COUNT(N$6:N$47)-(RANK(N20,N$6:N$47)+COUNTIF(N$6:N20,N20))+2,IF(D18&lt;&gt;"",BE20,""))</f>
        <v>4</v>
      </c>
      <c r="C20" s="41" t="str">
        <f>IF(ISERROR(VLOOKUP(D18,'START LİSTE'!$B$6:$G$654,3,0)),"",VLOOKUP(D18,'START LİSTE'!$B$6:$G$654,3,0))</f>
        <v>İSTANBUL-BEŞİKTAŞ J.K</v>
      </c>
      <c r="D20" s="141">
        <v>27</v>
      </c>
      <c r="E20" s="42" t="str">
        <f>IF(ISERROR(VLOOKUP($D20,'START LİSTE'!$B$6:$G$654,2,0)),"",VLOOKUP($D20,'START LİSTE'!$B$6:$G$654,2,0))</f>
        <v>SÜMEYYE ELİF TUNA</v>
      </c>
      <c r="F20" s="43" t="str">
        <f>IF(ISERROR(VLOOKUP($D20,'START LİSTE'!$B$6:$G$654,4,0)),"",VLOOKUP($D20,'START LİSTE'!$B$6:$G$654,4,0))</f>
        <v>T</v>
      </c>
      <c r="G20" s="114">
        <f>IF(ISERROR(VLOOKUP($D20,'FERDİ SONUÇ'!$B$6:$H$810,6,0)),"",VLOOKUP($D20,'FERDİ SONUÇ'!$B$6:$H$810,6,0))</f>
        <v>1500</v>
      </c>
      <c r="H20" s="44">
        <f>IF(OR(F20="",G20="DQ", G20="DNF", G20="DNS", G20=""),"-",VLOOKUP(D20,'FERDİ SONUÇ'!$B$6:$H$810,7,0))</f>
        <v>16</v>
      </c>
      <c r="I20" s="44">
        <f>IF(OR(F20="",F20="F",G20="DQ", G20="DNF", G20="DNS", G20=""),"-",VLOOKUP(D20,'FERDİ SONUÇ'!$B$6:$H$810,7,0))</f>
        <v>16</v>
      </c>
      <c r="J20" s="45">
        <f>IF(ISERROR(SMALL(I18:I23,3)),"-",SMALL(I18:I23,3))</f>
        <v>19</v>
      </c>
      <c r="K20" s="100">
        <v>62</v>
      </c>
      <c r="L20" s="100">
        <v>64</v>
      </c>
      <c r="M20" s="100"/>
      <c r="N20" s="102">
        <f>IFERROR(IF(C20="","",IF(OR(J18="-",J19="-",J20="-",J21="-"),"DQ",SUM(J18,J19,J20,J21)))+(J21*0.0001),"DQ")</f>
        <v>72.001999999999995</v>
      </c>
      <c r="O20" s="102">
        <f>IF(C20="","",IF(OR(K20="DQ",L20="DQ",M20="DQ",N20="DQ"),"DQ",SUM(K20,L20,M20,N20)))</f>
        <v>198.00200000000001</v>
      </c>
      <c r="BE20" s="38">
        <v>1014</v>
      </c>
    </row>
    <row r="21" spans="1:57" ht="15" customHeight="1" x14ac:dyDescent="0.2">
      <c r="B21" s="39"/>
      <c r="C21" s="41"/>
      <c r="D21" s="141">
        <v>28</v>
      </c>
      <c r="E21" s="42" t="str">
        <f>IF(ISERROR(VLOOKUP($D21,'START LİSTE'!$B$6:$G$654,2,0)),"",VLOOKUP($D21,'START LİSTE'!$B$6:$G$654,2,0))</f>
        <v>AYŞENUR KARAKOÇ</v>
      </c>
      <c r="F21" s="43" t="str">
        <f>IF(ISERROR(VLOOKUP($D21,'START LİSTE'!$B$6:$G$654,4,0)),"",VLOOKUP($D21,'START LİSTE'!$B$6:$G$654,4,0))</f>
        <v>T</v>
      </c>
      <c r="G21" s="114">
        <f>IF(ISERROR(VLOOKUP($D21,'FERDİ SONUÇ'!$B$6:$H$810,6,0)),"",VLOOKUP($D21,'FERDİ SONUÇ'!$B$6:$H$810,6,0))</f>
        <v>1511</v>
      </c>
      <c r="H21" s="44">
        <f>IF(OR(F21="",G21="DQ", G21="DNF", G21="DNS", G21=""),"-",VLOOKUP(D21,'FERDİ SONUÇ'!$B$6:$H$810,7,0))</f>
        <v>17</v>
      </c>
      <c r="I21" s="44">
        <f>IF(OR(F21="",F21="F",G21="DQ", G21="DNF", G21="DNS", G21=""),"-",VLOOKUP(D21,'FERDİ SONUÇ'!$B$6:$H$810,7,0))</f>
        <v>17</v>
      </c>
      <c r="J21" s="45">
        <f>IF(ISERROR(SMALL(I18:I23,4)),"-",SMALL(I18:I23,4))</f>
        <v>20</v>
      </c>
      <c r="K21" s="100"/>
      <c r="L21" s="100"/>
      <c r="M21" s="100"/>
      <c r="N21" s="100"/>
      <c r="O21" s="40"/>
      <c r="BE21" s="38">
        <v>1015</v>
      </c>
    </row>
    <row r="22" spans="1:57" ht="15" customHeight="1" x14ac:dyDescent="0.2">
      <c r="B22" s="39"/>
      <c r="C22" s="41"/>
      <c r="D22" s="141">
        <v>29</v>
      </c>
      <c r="E22" s="42" t="str">
        <f>IF(ISERROR(VLOOKUP($D22,'START LİSTE'!$B$6:$G$654,2,0)),"",VLOOKUP($D22,'START LİSTE'!$B$6:$G$654,2,0))</f>
        <v>GAMZE YUMAK</v>
      </c>
      <c r="F22" s="43" t="str">
        <f>IF(ISERROR(VLOOKUP($D22,'START LİSTE'!$B$6:$G$654,4,0)),"",VLOOKUP($D22,'START LİSTE'!$B$6:$G$654,4,0))</f>
        <v>T</v>
      </c>
      <c r="G22" s="114" t="str">
        <f>IF(ISERROR(VLOOKUP($D22,'FERDİ SONUÇ'!$B$6:$H$810,6,0)),"",VLOOKUP($D22,'FERDİ SONUÇ'!$B$6:$H$810,6,0))</f>
        <v>DNS</v>
      </c>
      <c r="H22" s="44" t="str">
        <f>IF(OR(F22="",G22="DQ", G22="DNF", G22="DNS", G22=""),"-",VLOOKUP(D22,'FERDİ SONUÇ'!$B$6:$H$810,7,0))</f>
        <v>-</v>
      </c>
      <c r="I22" s="44" t="str">
        <f>IF(OR(F22="",F22="F",G22="DQ", G22="DNF", G22="DNS", G22=""),"-",VLOOKUP(D22,'FERDİ SONUÇ'!$B$6:$H$810,7,0))</f>
        <v>-</v>
      </c>
      <c r="J22" s="45">
        <f>IF(ISERROR(SMALL(I18:I23,5)),"-",SMALL(I18:I23,5))</f>
        <v>23</v>
      </c>
      <c r="K22" s="100"/>
      <c r="L22" s="100"/>
      <c r="M22" s="100"/>
      <c r="N22" s="100"/>
      <c r="O22" s="40"/>
      <c r="BE22" s="38">
        <v>1016</v>
      </c>
    </row>
    <row r="23" spans="1:57" ht="15" customHeight="1" x14ac:dyDescent="0.2">
      <c r="B23" s="46"/>
      <c r="C23" s="48"/>
      <c r="D23" s="142">
        <v>30</v>
      </c>
      <c r="E23" s="49" t="str">
        <f>IF(ISERROR(VLOOKUP($D23,'START LİSTE'!$B$6:$G$654,2,0)),"",VLOOKUP($D23,'START LİSTE'!$B$6:$G$654,2,0))</f>
        <v>GİZEM YUMAK</v>
      </c>
      <c r="F23" s="50" t="str">
        <f>IF(ISERROR(VLOOKUP($D23,'START LİSTE'!$B$6:$G$654,4,0)),"",VLOOKUP($D23,'START LİSTE'!$B$6:$G$654,4,0))</f>
        <v>T</v>
      </c>
      <c r="G23" s="115">
        <f>IF(ISERROR(VLOOKUP($D23,'FERDİ SONUÇ'!$B$6:$H$810,6,0)),"",VLOOKUP($D23,'FERDİ SONUÇ'!$B$6:$H$810,6,0))</f>
        <v>1551</v>
      </c>
      <c r="H23" s="51">
        <f>IF(OR(F23="",G23="DQ", G23="DNF", G23="DNS", G23=""),"-",VLOOKUP(D23,'FERDİ SONUÇ'!$B$6:$H$810,7,0))</f>
        <v>23</v>
      </c>
      <c r="I23" s="51">
        <f>IF(OR(F23="",F23="F",G23="DQ", G23="DNF", G23="DNS", G23=""),"-",VLOOKUP(D23,'FERDİ SONUÇ'!$B$6:$H$810,7,0))</f>
        <v>23</v>
      </c>
      <c r="J23" s="52" t="str">
        <f>IF(ISERROR(SMALL(I18:I23,6)),"-",SMALL(I18:I23,6))</f>
        <v>-</v>
      </c>
      <c r="K23" s="101"/>
      <c r="L23" s="101"/>
      <c r="M23" s="101"/>
      <c r="N23" s="101"/>
      <c r="O23" s="47"/>
      <c r="BE23" s="38">
        <v>1017</v>
      </c>
    </row>
    <row r="24" spans="1:57" ht="15" customHeight="1" x14ac:dyDescent="0.2">
      <c r="B24" s="30"/>
      <c r="C24" s="32"/>
      <c r="D24" s="143">
        <v>19</v>
      </c>
      <c r="E24" s="33" t="str">
        <f>IF(ISERROR(VLOOKUP($D24,'START LİSTE'!$B$6:$G$654,2,0)),"",VLOOKUP($D24,'START LİSTE'!$B$6:$G$654,2,0))</f>
        <v>AYŞE ARGUN</v>
      </c>
      <c r="F24" s="34" t="str">
        <f>IF(ISERROR(VLOOKUP($D24,'START LİSTE'!$B$6:$G$654,4,0)),"",VLOOKUP($D24,'START LİSTE'!$B$6:$G$654,4,0))</f>
        <v>T</v>
      </c>
      <c r="G24" s="113" t="str">
        <f>IF(ISERROR(VLOOKUP($D24,'FERDİ SONUÇ'!$B$6:$H$810,6,0)),"",VLOOKUP($D24,'FERDİ SONUÇ'!$B$6:$H$810,6,0))</f>
        <v>DNF</v>
      </c>
      <c r="H24" s="34" t="str">
        <f>IF(OR(F24="",G24="DQ", G24="DNF", G24="DNS", G24=""),"-",VLOOKUP(D24,'FERDİ SONUÇ'!$B$6:$H$810,7,0))</f>
        <v>-</v>
      </c>
      <c r="I24" s="34" t="str">
        <f>IF(OR(F24="",F24="F",G24="DQ", G24="DNF", G24="DNS", G24=""),"-",VLOOKUP(D24,'FERDİ SONUÇ'!$B$6:$H$810,7,0))</f>
        <v>-</v>
      </c>
      <c r="J24" s="36">
        <f>IF(ISERROR(SMALL(I24:I29,1)),"-",SMALL(I24:I29,1))</f>
        <v>8</v>
      </c>
      <c r="K24" s="99"/>
      <c r="L24" s="99"/>
      <c r="M24" s="99"/>
      <c r="N24" s="99"/>
      <c r="O24" s="31"/>
      <c r="BE24" s="38">
        <v>1018</v>
      </c>
    </row>
    <row r="25" spans="1:57" ht="15" customHeight="1" x14ac:dyDescent="0.2">
      <c r="B25" s="39"/>
      <c r="C25" s="41"/>
      <c r="D25" s="141">
        <v>20</v>
      </c>
      <c r="E25" s="42" t="str">
        <f>IF(ISERROR(VLOOKUP($D25,'START LİSTE'!$B$6:$G$654,2,0)),"",VLOOKUP($D25,'START LİSTE'!$B$6:$G$654,2,0))</f>
        <v>HAFİZE ÜNALER</v>
      </c>
      <c r="F25" s="43" t="str">
        <f>IF(ISERROR(VLOOKUP($D25,'START LİSTE'!$B$6:$G$654,4,0)),"",VLOOKUP($D25,'START LİSTE'!$B$6:$G$654,4,0))</f>
        <v>T</v>
      </c>
      <c r="G25" s="114">
        <f>IF(ISERROR(VLOOKUP($D25,'FERDİ SONUÇ'!$B$6:$H$810,6,0)),"",VLOOKUP($D25,'FERDİ SONUÇ'!$B$6:$H$810,6,0))</f>
        <v>1417</v>
      </c>
      <c r="H25" s="43">
        <f>IF(OR(F25="",G25="DQ", G25="DNF", G25="DNS", G25=""),"-",VLOOKUP(D25,'FERDİ SONUÇ'!$B$6:$H$810,7,0))</f>
        <v>8</v>
      </c>
      <c r="I25" s="43">
        <f>IF(OR(F25="",F25="F",G25="DQ", G25="DNF", G25="DNS", G25=""),"-",VLOOKUP(D25,'FERDİ SONUÇ'!$B$6:$H$810,7,0))</f>
        <v>8</v>
      </c>
      <c r="J25" s="45">
        <f>IF(ISERROR(SMALL(I24:I29,2)),"-",SMALL(I24:I29,2))</f>
        <v>9</v>
      </c>
      <c r="K25" s="100"/>
      <c r="L25" s="100"/>
      <c r="M25" s="100"/>
      <c r="N25" s="100"/>
      <c r="O25" s="40"/>
      <c r="BE25" s="38">
        <v>1019</v>
      </c>
    </row>
    <row r="26" spans="1:57" ht="15" customHeight="1" x14ac:dyDescent="0.2">
      <c r="A26" s="90">
        <f>IF(AND(C26&lt;&gt;"",O26&lt;&gt;"DQ"),COUNT(O$6:O$47)-(RANK(O26,O$6:O$47)+COUNTIF(O$6:O26,O26))+2,IF(D24&lt;&gt;"",BE26,""))</f>
        <v>2</v>
      </c>
      <c r="B26" s="90">
        <f>IF(AND(C26&lt;&gt;"",N26&lt;&gt;"DQ"),COUNT(N$6:N$47)-(RANK(N26,N$6:N$47)+COUNTIF(N$6:N26,N26))+2,IF(D24&lt;&gt;"",BE26,""))</f>
        <v>3</v>
      </c>
      <c r="C26" s="41" t="str">
        <f>IF(ISERROR(VLOOKUP(D24,'START LİSTE'!$B$6:$G$654,3,0)),"",VLOOKUP(D24,'START LİSTE'!$B$6:$G$654,3,0))</f>
        <v>GAZİANTEP ŞÖLEN SPOR</v>
      </c>
      <c r="D26" s="141">
        <v>21</v>
      </c>
      <c r="E26" s="42" t="str">
        <f>IF(ISERROR(VLOOKUP($D26,'START LİSTE'!$B$6:$G$654,2,0)),"",VLOOKUP($D26,'START LİSTE'!$B$6:$G$654,2,0))</f>
        <v>ÜMRAN SEDEF KANTEKİN</v>
      </c>
      <c r="F26" s="43" t="str">
        <f>IF(ISERROR(VLOOKUP($D26,'START LİSTE'!$B$6:$G$654,4,0)),"",VLOOKUP($D26,'START LİSTE'!$B$6:$G$654,4,0))</f>
        <v>T</v>
      </c>
      <c r="G26" s="114">
        <f>IF(ISERROR(VLOOKUP($D26,'FERDİ SONUÇ'!$B$6:$H$810,6,0)),"",VLOOKUP($D26,'FERDİ SONUÇ'!$B$6:$H$810,6,0))</f>
        <v>1450</v>
      </c>
      <c r="H26" s="43">
        <f>IF(OR(F26="",G26="DQ", G26="DNF", G26="DNS", G26=""),"-",VLOOKUP(D26,'FERDİ SONUÇ'!$B$6:$H$810,7,0))</f>
        <v>15</v>
      </c>
      <c r="I26" s="43">
        <f>IF(OR(F26="",F26="F",G26="DQ", G26="DNF", G26="DNS", G26=""),"-",VLOOKUP(D26,'FERDİ SONUÇ'!$B$6:$H$810,7,0))</f>
        <v>15</v>
      </c>
      <c r="J26" s="45">
        <f>IF(ISERROR(SMALL(I24:I29,3)),"-",SMALL(I24:I29,3))</f>
        <v>13</v>
      </c>
      <c r="K26" s="100">
        <v>24</v>
      </c>
      <c r="L26" s="100">
        <v>30</v>
      </c>
      <c r="M26" s="100"/>
      <c r="N26" s="102">
        <f>IFERROR(IF(C26="","",IF(OR(J24="-",J25="-",J26="-",J27="-"),"DQ",SUM(J24,J25,J26,J27)))+(J27*0.0001),"DQ")</f>
        <v>44.001399999999997</v>
      </c>
      <c r="O26" s="102">
        <f>IF(C26="","",IF(OR(K26="DQ",L26="DQ",M26="DQ",N26="DQ"),"DQ",SUM(K26,L26,M26,N26)))</f>
        <v>98.00139999999999</v>
      </c>
      <c r="BE26" s="38">
        <v>1020</v>
      </c>
    </row>
    <row r="27" spans="1:57" ht="15" customHeight="1" x14ac:dyDescent="0.2">
      <c r="B27" s="39"/>
      <c r="C27" s="41"/>
      <c r="D27" s="141">
        <v>22</v>
      </c>
      <c r="E27" s="42" t="str">
        <f>IF(ISERROR(VLOOKUP($D27,'START LİSTE'!$B$6:$G$654,2,0)),"",VLOOKUP($D27,'START LİSTE'!$B$6:$G$654,2,0))</f>
        <v>BURCU SUBATAN</v>
      </c>
      <c r="F27" s="43" t="str">
        <f>IF(ISERROR(VLOOKUP($D27,'START LİSTE'!$B$6:$G$654,4,0)),"",VLOOKUP($D27,'START LİSTE'!$B$6:$G$654,4,0))</f>
        <v>T</v>
      </c>
      <c r="G27" s="114">
        <f>IF(ISERROR(VLOOKUP($D27,'FERDİ SONUÇ'!$B$6:$H$810,6,0)),"",VLOOKUP($D27,'FERDİ SONUÇ'!$B$6:$H$810,6,0))</f>
        <v>1437</v>
      </c>
      <c r="H27" s="43">
        <f>IF(OR(F27="",G27="DQ", G27="DNF", G27="DNS", G27=""),"-",VLOOKUP(D27,'FERDİ SONUÇ'!$B$6:$H$810,7,0))</f>
        <v>13</v>
      </c>
      <c r="I27" s="43">
        <f>IF(OR(F27="",F27="F",G27="DQ", G27="DNF", G27="DNS", G27=""),"-",VLOOKUP(D27,'FERDİ SONUÇ'!$B$6:$H$810,7,0))</f>
        <v>13</v>
      </c>
      <c r="J27" s="45">
        <f>IF(ISERROR(SMALL(I24:I29,4)),"-",SMALL(I24:I29,4))</f>
        <v>14</v>
      </c>
      <c r="K27" s="100"/>
      <c r="L27" s="100"/>
      <c r="M27" s="100"/>
      <c r="N27" s="100"/>
      <c r="O27" s="40"/>
      <c r="BE27" s="38">
        <v>1021</v>
      </c>
    </row>
    <row r="28" spans="1:57" ht="15" customHeight="1" x14ac:dyDescent="0.2">
      <c r="B28" s="39"/>
      <c r="C28" s="41"/>
      <c r="D28" s="141">
        <v>23</v>
      </c>
      <c r="E28" s="42" t="str">
        <f>IF(ISERROR(VLOOKUP($D28,'START LİSTE'!$B$6:$G$654,2,0)),"",VLOOKUP($D28,'START LİSTE'!$B$6:$G$654,2,0))</f>
        <v>LATİFE GÜNEŞ</v>
      </c>
      <c r="F28" s="43" t="str">
        <f>IF(ISERROR(VLOOKUP($D28,'START LİSTE'!$B$6:$G$654,4,0)),"",VLOOKUP($D28,'START LİSTE'!$B$6:$G$654,4,0))</f>
        <v>T</v>
      </c>
      <c r="G28" s="114">
        <f>IF(ISERROR(VLOOKUP($D28,'FERDİ SONUÇ'!$B$6:$H$810,6,0)),"",VLOOKUP($D28,'FERDİ SONUÇ'!$B$6:$H$810,6,0))</f>
        <v>1441</v>
      </c>
      <c r="H28" s="43">
        <f>IF(OR(F28="",G28="DQ", G28="DNF", G28="DNS", G28=""),"-",VLOOKUP(D28,'FERDİ SONUÇ'!$B$6:$H$810,7,0))</f>
        <v>14</v>
      </c>
      <c r="I28" s="43">
        <f>IF(OR(F28="",F28="F",G28="DQ", G28="DNF", G28="DNS", G28=""),"-",VLOOKUP(D28,'FERDİ SONUÇ'!$B$6:$H$810,7,0))</f>
        <v>14</v>
      </c>
      <c r="J28" s="45">
        <f>IF(ISERROR(SMALL(I24:I29,5)),"-",SMALL(I24:I29,5))</f>
        <v>15</v>
      </c>
      <c r="K28" s="100"/>
      <c r="L28" s="100"/>
      <c r="M28" s="100"/>
      <c r="N28" s="100"/>
      <c r="O28" s="40"/>
      <c r="BE28" s="38">
        <v>1022</v>
      </c>
    </row>
    <row r="29" spans="1:57" ht="15" customHeight="1" x14ac:dyDescent="0.2">
      <c r="B29" s="46"/>
      <c r="C29" s="48"/>
      <c r="D29" s="142">
        <v>24</v>
      </c>
      <c r="E29" s="49" t="str">
        <f>IF(ISERROR(VLOOKUP($D29,'START LİSTE'!$B$6:$G$654,2,0)),"",VLOOKUP($D29,'START LİSTE'!$B$6:$G$654,2,0))</f>
        <v>YAYLA KILIÇ</v>
      </c>
      <c r="F29" s="50" t="str">
        <f>IF(ISERROR(VLOOKUP($D29,'START LİSTE'!$B$6:$G$654,4,0)),"",VLOOKUP($D29,'START LİSTE'!$B$6:$G$654,4,0))</f>
        <v>T</v>
      </c>
      <c r="G29" s="115">
        <f>IF(ISERROR(VLOOKUP($D29,'FERDİ SONUÇ'!$B$6:$H$810,6,0)),"",VLOOKUP($D29,'FERDİ SONUÇ'!$B$6:$H$810,6,0))</f>
        <v>1419</v>
      </c>
      <c r="H29" s="50">
        <f>IF(OR(F29="",G29="DQ", G29="DNF", G29="DNS", G29=""),"-",VLOOKUP(D29,'FERDİ SONUÇ'!$B$6:$H$810,7,0))</f>
        <v>9</v>
      </c>
      <c r="I29" s="50">
        <f>IF(OR(F29="",F29="F",G29="DQ", G29="DNF", G29="DNS", G29=""),"-",VLOOKUP(D29,'FERDİ SONUÇ'!$B$6:$H$810,7,0))</f>
        <v>9</v>
      </c>
      <c r="J29" s="52" t="str">
        <f>IF(ISERROR(SMALL(I24:I29,6)),"-",SMALL(I24:I29,6))</f>
        <v>-</v>
      </c>
      <c r="K29" s="101"/>
      <c r="L29" s="101"/>
      <c r="M29" s="101"/>
      <c r="N29" s="101"/>
      <c r="O29" s="47"/>
      <c r="BE29" s="38">
        <v>1023</v>
      </c>
    </row>
    <row r="30" spans="1:57" ht="15" customHeight="1" x14ac:dyDescent="0.2">
      <c r="B30" s="30"/>
      <c r="C30" s="32"/>
      <c r="D30" s="143">
        <v>346</v>
      </c>
      <c r="E30" s="33" t="str">
        <f>IF(ISERROR(VLOOKUP($D30,'START LİSTE'!$B$6:$G$654,2,0)),"",VLOOKUP($D30,'START LİSTE'!$B$6:$G$654,2,0))</f>
        <v xml:space="preserve">BAHAR ATALAY </v>
      </c>
      <c r="F30" s="34" t="str">
        <f>IF(ISERROR(VLOOKUP($D30,'START LİSTE'!$B$6:$G$654,4,0)),"",VLOOKUP($D30,'START LİSTE'!$B$6:$G$654,4,0))</f>
        <v>T</v>
      </c>
      <c r="G30" s="113">
        <f>IF(ISERROR(VLOOKUP($D30,'FERDİ SONUÇ'!$B$6:$H$810,6,0)),"",VLOOKUP($D30,'FERDİ SONUÇ'!$B$6:$H$810,6,0))</f>
        <v>1358</v>
      </c>
      <c r="H30" s="34">
        <f>IF(OR(F30="",G30="DQ", G30="DNF", G30="DNS", G30=""),"-",VLOOKUP(D30,'FERDİ SONUÇ'!$B$6:$H$810,7,0))</f>
        <v>3</v>
      </c>
      <c r="I30" s="34">
        <f>IF(OR(F30="",F30="F",G30="DQ", G30="DNF", G30="DNS", G30=""),"-",VLOOKUP(D30,'FERDİ SONUÇ'!$B$6:$H$810,7,0))</f>
        <v>3</v>
      </c>
      <c r="J30" s="36">
        <f>IF(ISERROR(SMALL(I30:I35,1)),"-",SMALL(I30:I35,1))</f>
        <v>1</v>
      </c>
      <c r="K30" s="99"/>
      <c r="L30" s="99"/>
      <c r="M30" s="99"/>
      <c r="N30" s="99"/>
      <c r="O30" s="31"/>
      <c r="BE30" s="38">
        <v>1024</v>
      </c>
    </row>
    <row r="31" spans="1:57" ht="15" customHeight="1" x14ac:dyDescent="0.2">
      <c r="B31" s="39"/>
      <c r="C31" s="41"/>
      <c r="D31" s="141">
        <v>347</v>
      </c>
      <c r="E31" s="42" t="str">
        <f>IF(ISERROR(VLOOKUP($D31,'START LİSTE'!$B$6:$G$654,2,0)),"",VLOOKUP($D31,'START LİSTE'!$B$6:$G$654,2,0))</f>
        <v>TUBAY ERDAL</v>
      </c>
      <c r="F31" s="43" t="str">
        <f>IF(ISERROR(VLOOKUP($D31,'START LİSTE'!$B$6:$G$654,4,0)),"",VLOOKUP($D31,'START LİSTE'!$B$6:$G$654,4,0))</f>
        <v>T</v>
      </c>
      <c r="G31" s="114">
        <f>IF(ISERROR(VLOOKUP($D31,'FERDİ SONUÇ'!$B$6:$H$810,6,0)),"",VLOOKUP($D31,'FERDİ SONUÇ'!$B$6:$H$810,6,0))</f>
        <v>1404</v>
      </c>
      <c r="H31" s="43">
        <f>IF(OR(F31="",G31="DQ", G31="DNF", G31="DNS", G31=""),"-",VLOOKUP(D31,'FERDİ SONUÇ'!$B$6:$H$810,7,0))</f>
        <v>4</v>
      </c>
      <c r="I31" s="43">
        <f>IF(OR(F31="",F31="F",G31="DQ", G31="DNF", G31="DNS", G31=""),"-",VLOOKUP(D31,'FERDİ SONUÇ'!$B$6:$H$810,7,0))</f>
        <v>4</v>
      </c>
      <c r="J31" s="45">
        <f>IF(ISERROR(SMALL(I30:I35,2)),"-",SMALL(I30:I35,2))</f>
        <v>2</v>
      </c>
      <c r="K31" s="100"/>
      <c r="L31" s="100"/>
      <c r="M31" s="100"/>
      <c r="N31" s="100"/>
      <c r="O31" s="40"/>
      <c r="BE31" s="38">
        <v>1025</v>
      </c>
    </row>
    <row r="32" spans="1:57" ht="15" customHeight="1" x14ac:dyDescent="0.2">
      <c r="A32" s="90">
        <f>IF(AND(C32&lt;&gt;"",O32&lt;&gt;"DQ"),COUNT(O$6:O$47)-(RANK(O32,O$6:O$47)+COUNTIF(O$6:O32,O32))+2,IF(D30&lt;&gt;"",BE32,""))</f>
        <v>1</v>
      </c>
      <c r="B32" s="90">
        <f>IF(AND(C32&lt;&gt;"",N32&lt;&gt;"DQ"),COUNT(N$6:N$47)-(RANK(N32,N$6:N$47)+COUNTIF(N$6:N32,N32))+2,IF(D30&lt;&gt;"",BE32,""))</f>
        <v>1</v>
      </c>
      <c r="C32" s="41" t="str">
        <f>IF(ISERROR(VLOOKUP(D30,'START LİSTE'!$B$6:$G$654,3,0)),"",VLOOKUP(D30,'START LİSTE'!$B$6:$G$654,3,0))</f>
        <v xml:space="preserve">BURSA BÜYÜKŞEHİR </v>
      </c>
      <c r="D32" s="141">
        <v>348</v>
      </c>
      <c r="E32" s="42" t="str">
        <f>IF(ISERROR(VLOOKUP($D32,'START LİSTE'!$B$6:$G$654,2,0)),"",VLOOKUP($D32,'START LİSTE'!$B$6:$G$654,2,0))</f>
        <v>KÜBRA YEMİŞLİ</v>
      </c>
      <c r="F32" s="43" t="str">
        <f>IF(ISERROR(VLOOKUP($D32,'START LİSTE'!$B$6:$G$654,4,0)),"",VLOOKUP($D32,'START LİSTE'!$B$6:$G$654,4,0))</f>
        <v>T</v>
      </c>
      <c r="G32" s="114">
        <f>IF(ISERROR(VLOOKUP($D32,'FERDİ SONUÇ'!$B$6:$H$810,6,0)),"",VLOOKUP($D32,'FERDİ SONUÇ'!$B$6:$H$810,6,0))</f>
        <v>1426</v>
      </c>
      <c r="H32" s="43">
        <f>IF(OR(F32="",G32="DQ", G32="DNF", G32="DNS", G32=""),"-",VLOOKUP(D32,'FERDİ SONUÇ'!$B$6:$H$810,7,0))</f>
        <v>11</v>
      </c>
      <c r="I32" s="43">
        <f>IF(OR(F32="",F32="F",G32="DQ", G32="DNF", G32="DNS", G32=""),"-",VLOOKUP(D32,'FERDİ SONUÇ'!$B$6:$H$810,7,0))</f>
        <v>11</v>
      </c>
      <c r="J32" s="45">
        <f>IF(ISERROR(SMALL(I30:I35,3)),"-",SMALL(I30:I35,3))</f>
        <v>3</v>
      </c>
      <c r="K32" s="100">
        <v>14</v>
      </c>
      <c r="L32" s="100">
        <v>30</v>
      </c>
      <c r="M32" s="100"/>
      <c r="N32" s="102">
        <f>IFERROR(IF(C32="","",IF(OR(J30="-",J31="-",J32="-",J33="-"),"DQ",SUM(J30,J31,J32,J33)))+(J33*0.0001),"DQ")</f>
        <v>10.000400000000001</v>
      </c>
      <c r="O32" s="102">
        <f>IF(C32="","",IF(OR(K32="DQ",L32="DQ",M32="DQ",N32="DQ"),"DQ",SUM(K32,L32,M32,N32)))</f>
        <v>54.000399999999999</v>
      </c>
      <c r="BE32" s="38">
        <v>1026</v>
      </c>
    </row>
    <row r="33" spans="1:57" ht="15" customHeight="1" x14ac:dyDescent="0.2">
      <c r="B33" s="39"/>
      <c r="C33" s="41"/>
      <c r="D33" s="141">
        <v>349</v>
      </c>
      <c r="E33" s="42" t="str">
        <f>IF(ISERROR(VLOOKUP($D33,'START LİSTE'!$B$6:$G$654,2,0)),"",VLOOKUP($D33,'START LİSTE'!$B$6:$G$654,2,0))</f>
        <v xml:space="preserve">EKİN ESRA KALIR </v>
      </c>
      <c r="F33" s="43" t="str">
        <f>IF(ISERROR(VLOOKUP($D33,'START LİSTE'!$B$6:$G$654,4,0)),"",VLOOKUP($D33,'START LİSTE'!$B$6:$G$654,4,0))</f>
        <v>T</v>
      </c>
      <c r="G33" s="114">
        <f>IF(ISERROR(VLOOKUP($D33,'FERDİ SONUÇ'!$B$6:$H$810,6,0)),"",VLOOKUP($D33,'FERDİ SONUÇ'!$B$6:$H$810,6,0))</f>
        <v>1407</v>
      </c>
      <c r="H33" s="43">
        <f>IF(OR(F33="",G33="DQ", G33="DNF", G33="DNS", G33=""),"-",VLOOKUP(D33,'FERDİ SONUÇ'!$B$6:$H$810,7,0))</f>
        <v>5</v>
      </c>
      <c r="I33" s="43">
        <f>IF(OR(F33="",F33="F",G33="DQ", G33="DNF", G33="DNS", G33=""),"-",VLOOKUP(D33,'FERDİ SONUÇ'!$B$6:$H$810,7,0))</f>
        <v>5</v>
      </c>
      <c r="J33" s="45">
        <f>IF(ISERROR(SMALL(I30:I35,4)),"-",SMALL(I30:I35,4))</f>
        <v>4</v>
      </c>
      <c r="K33" s="100"/>
      <c r="L33" s="100"/>
      <c r="M33" s="100"/>
      <c r="N33" s="100"/>
      <c r="O33" s="40"/>
      <c r="BE33" s="38">
        <v>1027</v>
      </c>
    </row>
    <row r="34" spans="1:57" ht="15" customHeight="1" x14ac:dyDescent="0.2">
      <c r="B34" s="39"/>
      <c r="C34" s="41"/>
      <c r="D34" s="141">
        <v>350</v>
      </c>
      <c r="E34" s="42" t="str">
        <f>IF(ISERROR(VLOOKUP($D34,'START LİSTE'!$B$6:$G$654,2,0)),"",VLOOKUP($D34,'START LİSTE'!$B$6:$G$654,2,0))</f>
        <v>SÜMEYYE EROL</v>
      </c>
      <c r="F34" s="43" t="str">
        <f>IF(ISERROR(VLOOKUP($D34,'START LİSTE'!$B$6:$G$654,4,0)),"",VLOOKUP($D34,'START LİSTE'!$B$6:$G$654,4,0))</f>
        <v>T</v>
      </c>
      <c r="G34" s="114">
        <f>IF(ISERROR(VLOOKUP($D34,'FERDİ SONUÇ'!$B$6:$H$810,6,0)),"",VLOOKUP($D34,'FERDİ SONUÇ'!$B$6:$H$810,6,0))</f>
        <v>1354</v>
      </c>
      <c r="H34" s="43">
        <f>IF(OR(F34="",G34="DQ", G34="DNF", G34="DNS", G34=""),"-",VLOOKUP(D34,'FERDİ SONUÇ'!$B$6:$H$810,7,0))</f>
        <v>2</v>
      </c>
      <c r="I34" s="43">
        <f>IF(OR(F34="",F34="F",G34="DQ", G34="DNF", G34="DNS", G34=""),"-",VLOOKUP(D34,'FERDİ SONUÇ'!$B$6:$H$810,7,0))</f>
        <v>2</v>
      </c>
      <c r="J34" s="45">
        <f>IF(ISERROR(SMALL(I30:I35,5)),"-",SMALL(I30:I35,5))</f>
        <v>5</v>
      </c>
      <c r="K34" s="100"/>
      <c r="L34" s="100"/>
      <c r="M34" s="100"/>
      <c r="N34" s="100"/>
      <c r="O34" s="40"/>
      <c r="BE34" s="38">
        <v>1028</v>
      </c>
    </row>
    <row r="35" spans="1:57" ht="15" customHeight="1" x14ac:dyDescent="0.2">
      <c r="B35" s="46"/>
      <c r="C35" s="48"/>
      <c r="D35" s="142">
        <v>351</v>
      </c>
      <c r="E35" s="49" t="str">
        <f>IF(ISERROR(VLOOKUP($D35,'START LİSTE'!$B$6:$G$654,2,0)),"",VLOOKUP($D35,'START LİSTE'!$B$6:$G$654,2,0))</f>
        <v>ASLI ARIK</v>
      </c>
      <c r="F35" s="50" t="str">
        <f>IF(ISERROR(VLOOKUP($D35,'START LİSTE'!$B$6:$G$654,4,0)),"",VLOOKUP($D35,'START LİSTE'!$B$6:$G$654,4,0))</f>
        <v>T</v>
      </c>
      <c r="G35" s="115">
        <f>IF(ISERROR(VLOOKUP($D35,'FERDİ SONUÇ'!$B$6:$H$810,6,0)),"",VLOOKUP($D35,'FERDİ SONUÇ'!$B$6:$H$810,6,0))</f>
        <v>1350</v>
      </c>
      <c r="H35" s="50">
        <f>IF(OR(F35="",G35="DQ", G35="DNF", G35="DNS", G35=""),"-",VLOOKUP(D35,'FERDİ SONUÇ'!$B$6:$H$810,7,0))</f>
        <v>1</v>
      </c>
      <c r="I35" s="50">
        <f>IF(OR(F35="",F35="F",G35="DQ", G35="DNF", G35="DNS", G35=""),"-",VLOOKUP(D35,'FERDİ SONUÇ'!$B$6:$H$810,7,0))</f>
        <v>1</v>
      </c>
      <c r="J35" s="52">
        <f>IF(ISERROR(SMALL(I30:I35,6)),"-",SMALL(I30:I35,6))</f>
        <v>11</v>
      </c>
      <c r="K35" s="101"/>
      <c r="L35" s="101"/>
      <c r="M35" s="101"/>
      <c r="N35" s="101"/>
      <c r="O35" s="47"/>
      <c r="BE35" s="38">
        <v>1029</v>
      </c>
    </row>
    <row r="36" spans="1:57" ht="15" customHeight="1" x14ac:dyDescent="0.2">
      <c r="B36" s="30"/>
      <c r="C36" s="32"/>
      <c r="D36" s="143">
        <v>1</v>
      </c>
      <c r="E36" s="33" t="str">
        <f>IF(ISERROR(VLOOKUP($D36,'START LİSTE'!$B$6:$G$654,2,0)),"",VLOOKUP($D36,'START LİSTE'!$B$6:$G$654,2,0))</f>
        <v>HATİCE ADIBELLİ</v>
      </c>
      <c r="F36" s="34" t="str">
        <f>IF(ISERROR(VLOOKUP($D36,'START LİSTE'!$B$6:$G$654,4,0)),"",VLOOKUP($D36,'START LİSTE'!$B$6:$G$654,4,0))</f>
        <v>T</v>
      </c>
      <c r="G36" s="113">
        <f>IF(ISERROR(VLOOKUP($D36,'FERDİ SONUÇ'!$B$6:$H$810,6,0)),"",VLOOKUP($D36,'FERDİ SONUÇ'!$B$6:$H$810,6,0))</f>
        <v>1849</v>
      </c>
      <c r="H36" s="34">
        <f>IF(OR(F36="",G36="DQ", G36="DNF", G36="DNS", G36=""),"-",VLOOKUP(D36,'FERDİ SONUÇ'!$B$6:$H$810,7,0))</f>
        <v>32</v>
      </c>
      <c r="I36" s="34">
        <f>IF(OR(F36="",F36="F",G36="DQ", G36="DNF", G36="DNS", G36=""),"-",VLOOKUP(D36,'FERDİ SONUÇ'!$B$6:$H$810,7,0))</f>
        <v>32</v>
      </c>
      <c r="J36" s="36">
        <f>IF(ISERROR(SMALL(I36:I41,1)),"-",SMALL(I36:I41,1))</f>
        <v>22</v>
      </c>
      <c r="K36" s="99"/>
      <c r="L36" s="99"/>
      <c r="M36" s="99"/>
      <c r="N36" s="99"/>
      <c r="O36" s="31"/>
      <c r="BE36" s="38">
        <v>1030</v>
      </c>
    </row>
    <row r="37" spans="1:57" ht="15" customHeight="1" x14ac:dyDescent="0.2">
      <c r="B37" s="39"/>
      <c r="C37" s="41"/>
      <c r="D37" s="141">
        <v>2</v>
      </c>
      <c r="E37" s="42" t="str">
        <f>IF(ISERROR(VLOOKUP($D37,'START LİSTE'!$B$6:$G$654,2,0)),"",VLOOKUP($D37,'START LİSTE'!$B$6:$G$654,2,0))</f>
        <v>GÜLİSTAN BEKMEZ</v>
      </c>
      <c r="F37" s="43" t="str">
        <f>IF(ISERROR(VLOOKUP($D37,'START LİSTE'!$B$6:$G$654,4,0)),"",VLOOKUP($D37,'START LİSTE'!$B$6:$G$654,4,0))</f>
        <v>T</v>
      </c>
      <c r="G37" s="114">
        <f>IF(ISERROR(VLOOKUP($D37,'FERDİ SONUÇ'!$B$6:$H$810,6,0)),"",VLOOKUP($D37,'FERDİ SONUÇ'!$B$6:$H$810,6,0))</f>
        <v>1549</v>
      </c>
      <c r="H37" s="43">
        <f>IF(OR(F37="",G37="DQ", G37="DNF", G37="DNS", G37=""),"-",VLOOKUP(D37,'FERDİ SONUÇ'!$B$6:$H$810,7,0))</f>
        <v>22</v>
      </c>
      <c r="I37" s="43">
        <f>IF(OR(F37="",F37="F",G37="DQ", G37="DNF", G37="DNS", G37=""),"-",VLOOKUP(D37,'FERDİ SONUÇ'!$B$6:$H$810,7,0))</f>
        <v>22</v>
      </c>
      <c r="J37" s="45">
        <f>IF(ISERROR(SMALL(I36:I41,2)),"-",SMALL(I36:I41,2))</f>
        <v>27</v>
      </c>
      <c r="K37" s="100"/>
      <c r="L37" s="100"/>
      <c r="M37" s="100"/>
      <c r="N37" s="100"/>
      <c r="O37" s="40"/>
      <c r="BE37" s="38">
        <v>1031</v>
      </c>
    </row>
    <row r="38" spans="1:57" ht="15" customHeight="1" x14ac:dyDescent="0.2">
      <c r="A38" s="90">
        <f>IF(AND(C38&lt;&gt;"",O38&lt;&gt;"DQ"),COUNT(O$6:O$47)-(RANK(O38,O$6:O$47)+COUNTIF(O$6:O38,O38))+2,IF(D36&lt;&gt;"",BE38,""))</f>
        <v>6</v>
      </c>
      <c r="B38" s="90">
        <f>IF(AND(C38&lt;&gt;"",N38&lt;&gt;"DQ"),COUNT(N$6:N$47)-(RANK(N38,N$6:N$47)+COUNTIF(N$6:N38,N38))+2,IF(D36&lt;&gt;"",BE38,""))</f>
        <v>6</v>
      </c>
      <c r="C38" s="41" t="str">
        <f>IF(ISERROR(VLOOKUP(D36,'START LİSTE'!$B$6:$G$654,3,0)),"",VLOOKUP(D36,'START LİSTE'!$B$6:$G$654,3,0))</f>
        <v>BATMAN-PETROLSPOR</v>
      </c>
      <c r="D38" s="141">
        <v>3</v>
      </c>
      <c r="E38" s="42" t="str">
        <f>IF(ISERROR(VLOOKUP($D38,'START LİSTE'!$B$6:$G$654,2,0)),"",VLOOKUP($D38,'START LİSTE'!$B$6:$G$654,2,0))</f>
        <v>FATMA AYÇİÇEK</v>
      </c>
      <c r="F38" s="43" t="str">
        <f>IF(ISERROR(VLOOKUP($D38,'START LİSTE'!$B$6:$G$654,4,0)),"",VLOOKUP($D38,'START LİSTE'!$B$6:$G$654,4,0))</f>
        <v>T</v>
      </c>
      <c r="G38" s="114">
        <f>IF(ISERROR(VLOOKUP($D38,'FERDİ SONUÇ'!$B$6:$H$810,6,0)),"",VLOOKUP($D38,'FERDİ SONUÇ'!$B$6:$H$810,6,0))</f>
        <v>1747</v>
      </c>
      <c r="H38" s="43">
        <f>IF(OR(F38="",G38="DQ", G38="DNF", G38="DNS", G38=""),"-",VLOOKUP(D38,'FERDİ SONUÇ'!$B$6:$H$810,7,0))</f>
        <v>27</v>
      </c>
      <c r="I38" s="43">
        <f>IF(OR(F38="",F38="F",G38="DQ", G38="DNF", G38="DNS", G38=""),"-",VLOOKUP(D38,'FERDİ SONUÇ'!$B$6:$H$810,7,0))</f>
        <v>27</v>
      </c>
      <c r="J38" s="45">
        <f>IF(ISERROR(SMALL(I36:I41,3)),"-",SMALL(I36:I41,3))</f>
        <v>30</v>
      </c>
      <c r="K38" s="100">
        <v>106</v>
      </c>
      <c r="L38" s="100">
        <v>114</v>
      </c>
      <c r="M38" s="100"/>
      <c r="N38" s="102">
        <f>IFERROR(IF(C38="","",IF(OR(J36="-",J37="-",J38="-",J39="-"),"DQ",SUM(J36,J37,J38,J39)))+(J39*0.0001),"DQ")</f>
        <v>111.00320000000001</v>
      </c>
      <c r="O38" s="102">
        <f>IF(C38="","",IF(OR(K38="DQ",L38="DQ",M38="DQ",N38="DQ"),"DQ",SUM(K38,L38,M38,N38)))</f>
        <v>331.00319999999999</v>
      </c>
      <c r="BE38" s="38">
        <v>1032</v>
      </c>
    </row>
    <row r="39" spans="1:57" ht="15" customHeight="1" x14ac:dyDescent="0.2">
      <c r="B39" s="39"/>
      <c r="C39" s="41"/>
      <c r="D39" s="141">
        <v>4</v>
      </c>
      <c r="E39" s="42" t="str">
        <f>IF(ISERROR(VLOOKUP($D39,'START LİSTE'!$B$6:$G$654,2,0)),"",VLOOKUP($D39,'START LİSTE'!$B$6:$G$654,2,0))</f>
        <v>EMİNE GEZİCİ</v>
      </c>
      <c r="F39" s="43" t="str">
        <f>IF(ISERROR(VLOOKUP($D39,'START LİSTE'!$B$6:$G$654,4,0)),"",VLOOKUP($D39,'START LİSTE'!$B$6:$G$654,4,0))</f>
        <v>T</v>
      </c>
      <c r="G39" s="114">
        <f>IF(ISERROR(VLOOKUP($D39,'FERDİ SONUÇ'!$B$6:$H$810,6,0)),"",VLOOKUP($D39,'FERDİ SONUÇ'!$B$6:$H$810,6,0))</f>
        <v>1813</v>
      </c>
      <c r="H39" s="43">
        <f>IF(OR(F39="",G39="DQ", G39="DNF", G39="DNS", G39=""),"-",VLOOKUP(D39,'FERDİ SONUÇ'!$B$6:$H$810,7,0))</f>
        <v>30</v>
      </c>
      <c r="I39" s="43">
        <f>IF(OR(F39="",F39="F",G39="DQ", G39="DNF", G39="DNS", G39=""),"-",VLOOKUP(D39,'FERDİ SONUÇ'!$B$6:$H$810,7,0))</f>
        <v>30</v>
      </c>
      <c r="J39" s="45">
        <f>IF(ISERROR(SMALL(I36:I41,4)),"-",SMALL(I36:I41,4))</f>
        <v>32</v>
      </c>
      <c r="K39" s="100"/>
      <c r="L39" s="100"/>
      <c r="M39" s="100"/>
      <c r="N39" s="100"/>
      <c r="O39" s="40"/>
      <c r="BE39" s="38">
        <v>1033</v>
      </c>
    </row>
    <row r="40" spans="1:57" ht="15" customHeight="1" x14ac:dyDescent="0.2">
      <c r="B40" s="39"/>
      <c r="C40" s="41"/>
      <c r="D40" s="141">
        <v>5</v>
      </c>
      <c r="E40" s="42" t="str">
        <f>IF(ISERROR(VLOOKUP($D40,'START LİSTE'!$B$6:$G$654,2,0)),"",VLOOKUP($D40,'START LİSTE'!$B$6:$G$654,2,0))</f>
        <v>-</v>
      </c>
      <c r="F40" s="43" t="str">
        <f>IF(ISERROR(VLOOKUP($D40,'START LİSTE'!$B$6:$G$654,4,0)),"",VLOOKUP($D40,'START LİSTE'!$B$6:$G$654,4,0))</f>
        <v>T</v>
      </c>
      <c r="G40" s="114" t="str">
        <f>IF(ISERROR(VLOOKUP($D40,'FERDİ SONUÇ'!$B$6:$H$810,6,0)),"",VLOOKUP($D40,'FERDİ SONUÇ'!$B$6:$H$810,6,0))</f>
        <v/>
      </c>
      <c r="H40" s="43" t="str">
        <f>IF(OR(F40="",G40="DQ", G40="DNF", G40="DNS", G40=""),"-",VLOOKUP(D40,'FERDİ SONUÇ'!$B$6:$H$810,7,0))</f>
        <v>-</v>
      </c>
      <c r="I40" s="43" t="str">
        <f>IF(OR(F40="",F40="F",G40="DQ", G40="DNF", G40="DNS", G40=""),"-",VLOOKUP(D40,'FERDİ SONUÇ'!$B$6:$H$810,7,0))</f>
        <v>-</v>
      </c>
      <c r="J40" s="45" t="str">
        <f>IF(ISERROR(SMALL(I36:I41,5)),"-",SMALL(I36:I41,5))</f>
        <v>-</v>
      </c>
      <c r="K40" s="100"/>
      <c r="L40" s="100"/>
      <c r="M40" s="100"/>
      <c r="N40" s="100"/>
      <c r="O40" s="40"/>
      <c r="BE40" s="38">
        <v>1034</v>
      </c>
    </row>
    <row r="41" spans="1:57" ht="15" customHeight="1" x14ac:dyDescent="0.2">
      <c r="B41" s="46"/>
      <c r="C41" s="48"/>
      <c r="D41" s="142">
        <v>6</v>
      </c>
      <c r="E41" s="49" t="str">
        <f>IF(ISERROR(VLOOKUP($D41,'START LİSTE'!$B$6:$G$654,2,0)),"",VLOOKUP($D41,'START LİSTE'!$B$6:$G$654,2,0))</f>
        <v>-</v>
      </c>
      <c r="F41" s="50" t="str">
        <f>IF(ISERROR(VLOOKUP($D41,'START LİSTE'!$B$6:$G$654,4,0)),"",VLOOKUP($D41,'START LİSTE'!$B$6:$G$654,4,0))</f>
        <v>T</v>
      </c>
      <c r="G41" s="115" t="str">
        <f>IF(ISERROR(VLOOKUP($D41,'FERDİ SONUÇ'!$B$6:$H$810,6,0)),"",VLOOKUP($D41,'FERDİ SONUÇ'!$B$6:$H$810,6,0))</f>
        <v/>
      </c>
      <c r="H41" s="50" t="str">
        <f>IF(OR(F41="",G41="DQ", G41="DNF", G41="DNS", G41=""),"-",VLOOKUP(D41,'FERDİ SONUÇ'!$B$6:$H$810,7,0))</f>
        <v>-</v>
      </c>
      <c r="I41" s="50" t="str">
        <f>IF(OR(F41="",F41="F",G41="DQ", G41="DNF", G41="DNS", G41=""),"-",VLOOKUP(D41,'FERDİ SONUÇ'!$B$6:$H$810,7,0))</f>
        <v>-</v>
      </c>
      <c r="J41" s="52" t="str">
        <f>IF(ISERROR(SMALL(I36:I41,6)),"-",SMALL(I36:I41,6))</f>
        <v>-</v>
      </c>
      <c r="K41" s="101"/>
      <c r="L41" s="101"/>
      <c r="M41" s="101"/>
      <c r="N41" s="101"/>
      <c r="O41" s="47"/>
      <c r="BE41" s="38">
        <v>1035</v>
      </c>
    </row>
    <row r="42" spans="1:57" ht="15" customHeight="1" x14ac:dyDescent="0.2">
      <c r="B42" s="30"/>
      <c r="C42" s="32"/>
      <c r="D42" s="143">
        <v>13</v>
      </c>
      <c r="E42" s="33" t="str">
        <f>IF(ISERROR(VLOOKUP($D42,'START LİSTE'!$B$6:$G$654,2,0)),"",VLOOKUP($D42,'START LİSTE'!$B$6:$G$654,2,0))</f>
        <v>BERİVA BİRSEN</v>
      </c>
      <c r="F42" s="34" t="str">
        <f>IF(ISERROR(VLOOKUP($D42,'START LİSTE'!$B$6:$G$654,4,0)),"",VLOOKUP($D42,'START LİSTE'!$B$6:$G$654,4,0))</f>
        <v>T</v>
      </c>
      <c r="G42" s="113">
        <f>IF(ISERROR(VLOOKUP($D42,'FERDİ SONUÇ'!$B$6:$H$810,6,0)),"",VLOOKUP($D42,'FERDİ SONUÇ'!$B$6:$H$810,6,0))</f>
        <v>1936</v>
      </c>
      <c r="H42" s="34">
        <f>IF(OR(F42="",G42="DQ", G42="DNF", G42="DNS", G42=""),"-",VLOOKUP(D42,'FERDİ SONUÇ'!$B$6:$H$810,7,0))</f>
        <v>35</v>
      </c>
      <c r="I42" s="34">
        <f>IF(OR(F42="",F42="F",G42="DQ", G42="DNF", G42="DNS", G42=""),"-",VLOOKUP(D42,'FERDİ SONUÇ'!$B$6:$H$810,7,0))</f>
        <v>35</v>
      </c>
      <c r="J42" s="36">
        <f>IF(ISERROR(SMALL(I42:I47,1)),"-",SMALL(I42:I47,1))</f>
        <v>29</v>
      </c>
      <c r="K42" s="99"/>
      <c r="L42" s="99"/>
      <c r="M42" s="99"/>
      <c r="N42" s="99"/>
      <c r="O42" s="31"/>
      <c r="BE42" s="38">
        <v>1036</v>
      </c>
    </row>
    <row r="43" spans="1:57" ht="15" customHeight="1" x14ac:dyDescent="0.2">
      <c r="B43" s="39"/>
      <c r="C43" s="41"/>
      <c r="D43" s="141">
        <v>14</v>
      </c>
      <c r="E43" s="42" t="str">
        <f>IF(ISERROR(VLOOKUP($D43,'START LİSTE'!$B$6:$G$654,2,0)),"",VLOOKUP($D43,'START LİSTE'!$B$6:$G$654,2,0))</f>
        <v>GÜLTEN GÜLSÜM KUZU</v>
      </c>
      <c r="F43" s="43" t="str">
        <f>IF(ISERROR(VLOOKUP($D43,'START LİSTE'!$B$6:$G$654,4,0)),"",VLOOKUP($D43,'START LİSTE'!$B$6:$G$654,4,0))</f>
        <v>T</v>
      </c>
      <c r="G43" s="114">
        <f>IF(ISERROR(VLOOKUP($D43,'FERDİ SONUÇ'!$B$6:$H$810,6,0)),"",VLOOKUP($D43,'FERDİ SONUÇ'!$B$6:$H$810,6,0))</f>
        <v>1809</v>
      </c>
      <c r="H43" s="43">
        <f>IF(OR(F43="",G43="DQ", G43="DNF", G43="DNS", G43=""),"-",VLOOKUP(D43,'FERDİ SONUÇ'!$B$6:$H$810,7,0))</f>
        <v>29</v>
      </c>
      <c r="I43" s="43">
        <f>IF(OR(F43="",F43="F",G43="DQ", G43="DNF", G43="DNS", G43=""),"-",VLOOKUP(D43,'FERDİ SONUÇ'!$B$6:$H$810,7,0))</f>
        <v>29</v>
      </c>
      <c r="J43" s="45">
        <f>IF(ISERROR(SMALL(I42:I47,2)),"-",SMALL(I42:I47,2))</f>
        <v>31</v>
      </c>
      <c r="K43" s="100"/>
      <c r="L43" s="100"/>
      <c r="M43" s="100"/>
      <c r="N43" s="100"/>
      <c r="O43" s="40"/>
      <c r="BE43" s="38">
        <v>1037</v>
      </c>
    </row>
    <row r="44" spans="1:57" ht="15" customHeight="1" x14ac:dyDescent="0.2">
      <c r="A44" s="90">
        <f>IF(AND(C44&lt;&gt;"",O44&lt;&gt;"DQ"),COUNT(O$6:O$47)-(RANK(O44,O$6:O$47)+COUNTIF(O$6:O44,O44))+2,IF(D42&lt;&gt;"",BE44,""))</f>
        <v>7</v>
      </c>
      <c r="B44" s="90">
        <f>IF(AND(C44&lt;&gt;"",N44&lt;&gt;"DQ"),COUNT(N$6:N$47)-(RANK(N44,N$6:N$47)+COUNTIF(N$6:N44,N44))+2,IF(D42&lt;&gt;"",BE44,""))</f>
        <v>7</v>
      </c>
      <c r="C44" s="41" t="str">
        <f>IF(ISERROR(VLOOKUP(D42,'START LİSTE'!$B$6:$G$654,3,0)),"",VLOOKUP(D42,'START LİSTE'!$B$6:$G$654,3,0))</f>
        <v>DİYARBAKIR ATLETİZM</v>
      </c>
      <c r="D44" s="141">
        <v>15</v>
      </c>
      <c r="E44" s="42" t="str">
        <f>IF(ISERROR(VLOOKUP($D44,'START LİSTE'!$B$6:$G$654,2,0)),"",VLOOKUP($D44,'START LİSTE'!$B$6:$G$654,2,0))</f>
        <v>SEVİM BATURAY</v>
      </c>
      <c r="F44" s="43" t="str">
        <f>IF(ISERROR(VLOOKUP($D44,'START LİSTE'!$B$6:$G$654,4,0)),"",VLOOKUP($D44,'START LİSTE'!$B$6:$G$654,4,0))</f>
        <v>T</v>
      </c>
      <c r="G44" s="114">
        <f>IF(ISERROR(VLOOKUP($D44,'FERDİ SONUÇ'!$B$6:$H$810,6,0)),"",VLOOKUP($D44,'FERDİ SONUÇ'!$B$6:$H$810,6,0))</f>
        <v>1834</v>
      </c>
      <c r="H44" s="43">
        <f>IF(OR(F44="",G44="DQ", G44="DNF", G44="DNS", G44=""),"-",VLOOKUP(D44,'FERDİ SONUÇ'!$B$6:$H$810,7,0))</f>
        <v>31</v>
      </c>
      <c r="I44" s="43">
        <f>IF(OR(F44="",F44="F",G44="DQ", G44="DNF", G44="DNS", G44=""),"-",VLOOKUP(D44,'FERDİ SONUÇ'!$B$6:$H$810,7,0))</f>
        <v>31</v>
      </c>
      <c r="J44" s="45">
        <f>IF(ISERROR(SMALL(I42:I47,3)),"-",SMALL(I42:I47,3))</f>
        <v>34</v>
      </c>
      <c r="K44" s="100">
        <v>136</v>
      </c>
      <c r="L44" s="100">
        <v>144</v>
      </c>
      <c r="M44" s="100"/>
      <c r="N44" s="102">
        <f>IFERROR(IF(C44="","",IF(OR(J42="-",J43="-",J44="-",J45="-"),"DQ",SUM(J42,J43,J44,J45)))+(J45*0.0001),"DQ")</f>
        <v>129.0035</v>
      </c>
      <c r="O44" s="102">
        <f>IF(C44="","",IF(OR(K44="DQ",L44="DQ",M44="DQ",N44="DQ"),"DQ",SUM(K44,L44,M44,N44)))</f>
        <v>409.00350000000003</v>
      </c>
      <c r="BE44" s="38">
        <v>1038</v>
      </c>
    </row>
    <row r="45" spans="1:57" ht="15" customHeight="1" x14ac:dyDescent="0.2">
      <c r="B45" s="39"/>
      <c r="C45" s="41"/>
      <c r="D45" s="141">
        <v>16</v>
      </c>
      <c r="E45" s="42" t="str">
        <f>IF(ISERROR(VLOOKUP($D45,'START LİSTE'!$B$6:$G$654,2,0)),"",VLOOKUP($D45,'START LİSTE'!$B$6:$G$654,2,0))</f>
        <v>LEYLA BATURAY</v>
      </c>
      <c r="F45" s="43" t="str">
        <f>IF(ISERROR(VLOOKUP($D45,'START LİSTE'!$B$6:$G$654,4,0)),"",VLOOKUP($D45,'START LİSTE'!$B$6:$G$654,4,0))</f>
        <v>T</v>
      </c>
      <c r="G45" s="114">
        <f>IF(ISERROR(VLOOKUP($D45,'FERDİ SONUÇ'!$B$6:$H$810,6,0)),"",VLOOKUP($D45,'FERDİ SONUÇ'!$B$6:$H$810,6,0))</f>
        <v>2024</v>
      </c>
      <c r="H45" s="43">
        <f>IF(OR(F45="",G45="DQ", G45="DNF", G45="DNS", G45=""),"-",VLOOKUP(D45,'FERDİ SONUÇ'!$B$6:$H$810,7,0))</f>
        <v>36</v>
      </c>
      <c r="I45" s="43">
        <f>IF(OR(F45="",F45="F",G45="DQ", G45="DNF", G45="DNS", G45=""),"-",VLOOKUP(D45,'FERDİ SONUÇ'!$B$6:$H$810,7,0))</f>
        <v>36</v>
      </c>
      <c r="J45" s="45">
        <f>IF(ISERROR(SMALL(I42:I47,4)),"-",SMALL(I42:I47,4))</f>
        <v>35</v>
      </c>
      <c r="K45" s="100"/>
      <c r="L45" s="100"/>
      <c r="M45" s="100"/>
      <c r="N45" s="100"/>
      <c r="O45" s="40"/>
      <c r="BE45" s="38">
        <v>1039</v>
      </c>
    </row>
    <row r="46" spans="1:57" ht="15" customHeight="1" x14ac:dyDescent="0.2">
      <c r="B46" s="39"/>
      <c r="C46" s="41"/>
      <c r="D46" s="141">
        <v>18</v>
      </c>
      <c r="E46" s="42" t="str">
        <f>IF(ISERROR(VLOOKUP($D46,'START LİSTE'!$B$6:$G$654,2,0)),"",VLOOKUP($D46,'START LİSTE'!$B$6:$G$654,2,0))</f>
        <v>MERAL KURT</v>
      </c>
      <c r="F46" s="43" t="str">
        <f>IF(ISERROR(VLOOKUP($D46,'START LİSTE'!$B$6:$G$654,4,0)),"",VLOOKUP($D46,'START LİSTE'!$B$6:$G$654,4,0))</f>
        <v>T</v>
      </c>
      <c r="G46" s="114">
        <f>IF(ISERROR(VLOOKUP($D46,'FERDİ SONUÇ'!$B$6:$H$810,6,0)),"",VLOOKUP($D46,'FERDİ SONUÇ'!$B$6:$H$810,6,0))</f>
        <v>1915</v>
      </c>
      <c r="H46" s="43">
        <f>IF(OR(F46="",G46="DQ", G46="DNF", G46="DNS", G46=""),"-",VLOOKUP(D46,'FERDİ SONUÇ'!$B$6:$H$810,7,0))</f>
        <v>34</v>
      </c>
      <c r="I46" s="43">
        <f>IF(OR(F46="",F46="F",G46="DQ", G46="DNF", G46="DNS", G46=""),"-",VLOOKUP(D46,'FERDİ SONUÇ'!$B$6:$H$810,7,0))</f>
        <v>34</v>
      </c>
      <c r="J46" s="45">
        <f>IF(ISERROR(SMALL(I42:I47,5)),"-",SMALL(I42:I47,5))</f>
        <v>36</v>
      </c>
      <c r="K46" s="100"/>
      <c r="L46" s="100"/>
      <c r="M46" s="100"/>
      <c r="N46" s="100"/>
      <c r="O46" s="40"/>
      <c r="BE46" s="38">
        <v>1040</v>
      </c>
    </row>
    <row r="47" spans="1:57" ht="15" customHeight="1" x14ac:dyDescent="0.2">
      <c r="B47" s="46"/>
      <c r="C47" s="48"/>
      <c r="D47" s="142">
        <v>17</v>
      </c>
      <c r="E47" s="49" t="str">
        <f>IF(ISERROR(VLOOKUP($D47,'START LİSTE'!$B$6:$G$654,2,0)),"",VLOOKUP($D47,'START LİSTE'!$B$6:$G$654,2,0))</f>
        <v>-</v>
      </c>
      <c r="F47" s="50" t="str">
        <f>IF(ISERROR(VLOOKUP($D47,'START LİSTE'!$B$6:$G$654,4,0)),"",VLOOKUP($D47,'START LİSTE'!$B$6:$G$654,4,0))</f>
        <v>T</v>
      </c>
      <c r="G47" s="115" t="str">
        <f>IF(ISERROR(VLOOKUP($D47,'FERDİ SONUÇ'!$B$6:$H$810,6,0)),"",VLOOKUP($D47,'FERDİ SONUÇ'!$B$6:$H$810,6,0))</f>
        <v/>
      </c>
      <c r="H47" s="50" t="str">
        <f>IF(OR(F47="",G47="DQ", G47="DNF", G47="DNS", G47=""),"-",VLOOKUP(D47,'FERDİ SONUÇ'!$B$6:$H$810,7,0))</f>
        <v>-</v>
      </c>
      <c r="I47" s="50" t="str">
        <f>IF(OR(F47="",F47="F",G47="DQ", G47="DNF", G47="DNS", G47=""),"-",VLOOKUP(D47,'FERDİ SONUÇ'!$B$6:$H$810,7,0))</f>
        <v>-</v>
      </c>
      <c r="J47" s="52" t="str">
        <f>IF(ISERROR(SMALL(I42:I47,6)),"-",SMALL(I42:I47,6))</f>
        <v>-</v>
      </c>
      <c r="K47" s="101"/>
      <c r="L47" s="101"/>
      <c r="M47" s="101"/>
      <c r="N47" s="101"/>
      <c r="O47" s="47"/>
      <c r="BE47" s="38">
        <v>1041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G4:O4"/>
    <mergeCell ref="B1:O1"/>
    <mergeCell ref="B2:O2"/>
    <mergeCell ref="B3:O3"/>
    <mergeCell ref="D4:E4"/>
  </mergeCells>
  <phoneticPr fontId="3" type="noConversion"/>
  <conditionalFormatting sqref="C5">
    <cfRule type="duplicateValues" dxfId="554" priority="1747" stopIfTrue="1"/>
  </conditionalFormatting>
  <conditionalFormatting sqref="B6:B7 B9:B47">
    <cfRule type="cellIs" dxfId="553" priority="1737" operator="greaterThan">
      <formula>1000</formula>
    </cfRule>
  </conditionalFormatting>
  <conditionalFormatting sqref="B8">
    <cfRule type="cellIs" dxfId="552" priority="1736" operator="greaterThan">
      <formula>1000</formula>
    </cfRule>
  </conditionalFormatting>
  <conditionalFormatting sqref="B8">
    <cfRule type="cellIs" dxfId="551" priority="1735" operator="greaterThan">
      <formula>1000</formula>
    </cfRule>
  </conditionalFormatting>
  <conditionalFormatting sqref="B8">
    <cfRule type="cellIs" dxfId="550" priority="1734" operator="greaterThan">
      <formula>1000</formula>
    </cfRule>
  </conditionalFormatting>
  <conditionalFormatting sqref="B14">
    <cfRule type="cellIs" dxfId="549" priority="1733" operator="greaterThan">
      <formula>1000</formula>
    </cfRule>
  </conditionalFormatting>
  <conditionalFormatting sqref="B14">
    <cfRule type="cellIs" dxfId="548" priority="1732" operator="greaterThan">
      <formula>1000</formula>
    </cfRule>
  </conditionalFormatting>
  <conditionalFormatting sqref="B14">
    <cfRule type="cellIs" dxfId="547" priority="1731" operator="greaterThan">
      <formula>1000</formula>
    </cfRule>
  </conditionalFormatting>
  <conditionalFormatting sqref="B20">
    <cfRule type="cellIs" dxfId="546" priority="1730" operator="greaterThan">
      <formula>1000</formula>
    </cfRule>
  </conditionalFormatting>
  <conditionalFormatting sqref="B20">
    <cfRule type="cellIs" dxfId="545" priority="1729" operator="greaterThan">
      <formula>1000</formula>
    </cfRule>
  </conditionalFormatting>
  <conditionalFormatting sqref="B20">
    <cfRule type="cellIs" dxfId="544" priority="1728" operator="greaterThan">
      <formula>1000</formula>
    </cfRule>
  </conditionalFormatting>
  <conditionalFormatting sqref="B26">
    <cfRule type="cellIs" dxfId="543" priority="1727" operator="greaterThan">
      <formula>1000</formula>
    </cfRule>
  </conditionalFormatting>
  <conditionalFormatting sqref="B26">
    <cfRule type="cellIs" dxfId="542" priority="1726" operator="greaterThan">
      <formula>1000</formula>
    </cfRule>
  </conditionalFormatting>
  <conditionalFormatting sqref="B26">
    <cfRule type="cellIs" dxfId="541" priority="1725" operator="greaterThan">
      <formula>1000</formula>
    </cfRule>
  </conditionalFormatting>
  <conditionalFormatting sqref="B32">
    <cfRule type="cellIs" dxfId="540" priority="1724" operator="greaterThan">
      <formula>1000</formula>
    </cfRule>
  </conditionalFormatting>
  <conditionalFormatting sqref="B32">
    <cfRule type="cellIs" dxfId="539" priority="1723" operator="greaterThan">
      <formula>1000</formula>
    </cfRule>
  </conditionalFormatting>
  <conditionalFormatting sqref="B32">
    <cfRule type="cellIs" dxfId="538" priority="1722" operator="greaterThan">
      <formula>1000</formula>
    </cfRule>
  </conditionalFormatting>
  <conditionalFormatting sqref="B38">
    <cfRule type="cellIs" dxfId="537" priority="1721" operator="greaterThan">
      <formula>1000</formula>
    </cfRule>
  </conditionalFormatting>
  <conditionalFormatting sqref="B38">
    <cfRule type="cellIs" dxfId="536" priority="1720" operator="greaterThan">
      <formula>1000</formula>
    </cfRule>
  </conditionalFormatting>
  <conditionalFormatting sqref="B38">
    <cfRule type="cellIs" dxfId="535" priority="1719" operator="greaterThan">
      <formula>1000</formula>
    </cfRule>
  </conditionalFormatting>
  <conditionalFormatting sqref="B44">
    <cfRule type="cellIs" dxfId="534" priority="1718" operator="greaterThan">
      <formula>1000</formula>
    </cfRule>
  </conditionalFormatting>
  <conditionalFormatting sqref="B44">
    <cfRule type="cellIs" dxfId="533" priority="1717" operator="greaterThan">
      <formula>1000</formula>
    </cfRule>
  </conditionalFormatting>
  <conditionalFormatting sqref="B44">
    <cfRule type="cellIs" dxfId="532" priority="1716" operator="greaterThan">
      <formula>1000</formula>
    </cfRule>
  </conditionalFormatting>
  <conditionalFormatting sqref="O8">
    <cfRule type="duplicateValues" dxfId="531" priority="1681"/>
    <cfRule type="duplicateValues" dxfId="530" priority="1682" stopIfTrue="1"/>
  </conditionalFormatting>
  <conditionalFormatting sqref="O8">
    <cfRule type="duplicateValues" dxfId="529" priority="1680" stopIfTrue="1"/>
  </conditionalFormatting>
  <conditionalFormatting sqref="O8">
    <cfRule type="duplicateValues" dxfId="528" priority="1679" stopIfTrue="1"/>
  </conditionalFormatting>
  <conditionalFormatting sqref="O8">
    <cfRule type="duplicateValues" dxfId="527" priority="1678" stopIfTrue="1"/>
  </conditionalFormatting>
  <conditionalFormatting sqref="O8">
    <cfRule type="duplicateValues" dxfId="526" priority="1677" stopIfTrue="1"/>
  </conditionalFormatting>
  <conditionalFormatting sqref="O8">
    <cfRule type="duplicateValues" dxfId="525" priority="1676" stopIfTrue="1"/>
  </conditionalFormatting>
  <conditionalFormatting sqref="O8">
    <cfRule type="duplicateValues" dxfId="524" priority="1675" stopIfTrue="1"/>
  </conditionalFormatting>
  <conditionalFormatting sqref="O8">
    <cfRule type="duplicateValues" dxfId="523" priority="1674" stopIfTrue="1"/>
  </conditionalFormatting>
  <conditionalFormatting sqref="O14">
    <cfRule type="duplicateValues" dxfId="522" priority="1672"/>
    <cfRule type="duplicateValues" dxfId="521" priority="1673" stopIfTrue="1"/>
  </conditionalFormatting>
  <conditionalFormatting sqref="O14">
    <cfRule type="duplicateValues" dxfId="520" priority="1671" stopIfTrue="1"/>
  </conditionalFormatting>
  <conditionalFormatting sqref="O14">
    <cfRule type="duplicateValues" dxfId="519" priority="1670" stopIfTrue="1"/>
  </conditionalFormatting>
  <conditionalFormatting sqref="O14">
    <cfRule type="duplicateValues" dxfId="518" priority="1669" stopIfTrue="1"/>
  </conditionalFormatting>
  <conditionalFormatting sqref="O14">
    <cfRule type="duplicateValues" dxfId="517" priority="1668" stopIfTrue="1"/>
  </conditionalFormatting>
  <conditionalFormatting sqref="O14">
    <cfRule type="duplicateValues" dxfId="516" priority="1667" stopIfTrue="1"/>
  </conditionalFormatting>
  <conditionalFormatting sqref="O14">
    <cfRule type="duplicateValues" dxfId="515" priority="1666" stopIfTrue="1"/>
  </conditionalFormatting>
  <conditionalFormatting sqref="O14">
    <cfRule type="duplicateValues" dxfId="514" priority="1665" stopIfTrue="1"/>
  </conditionalFormatting>
  <conditionalFormatting sqref="O20">
    <cfRule type="duplicateValues" dxfId="513" priority="1663"/>
    <cfRule type="duplicateValues" dxfId="512" priority="1664" stopIfTrue="1"/>
  </conditionalFormatting>
  <conditionalFormatting sqref="O20">
    <cfRule type="duplicateValues" dxfId="511" priority="1662" stopIfTrue="1"/>
  </conditionalFormatting>
  <conditionalFormatting sqref="O20">
    <cfRule type="duplicateValues" dxfId="510" priority="1661" stopIfTrue="1"/>
  </conditionalFormatting>
  <conditionalFormatting sqref="O20">
    <cfRule type="duplicateValues" dxfId="509" priority="1660" stopIfTrue="1"/>
  </conditionalFormatting>
  <conditionalFormatting sqref="O20">
    <cfRule type="duplicateValues" dxfId="508" priority="1659" stopIfTrue="1"/>
  </conditionalFormatting>
  <conditionalFormatting sqref="O20">
    <cfRule type="duplicateValues" dxfId="507" priority="1658" stopIfTrue="1"/>
  </conditionalFormatting>
  <conditionalFormatting sqref="O20">
    <cfRule type="duplicateValues" dxfId="506" priority="1657" stopIfTrue="1"/>
  </conditionalFormatting>
  <conditionalFormatting sqref="O20">
    <cfRule type="duplicateValues" dxfId="505" priority="1656" stopIfTrue="1"/>
  </conditionalFormatting>
  <conditionalFormatting sqref="O26">
    <cfRule type="duplicateValues" dxfId="504" priority="1654"/>
    <cfRule type="duplicateValues" dxfId="503" priority="1655" stopIfTrue="1"/>
  </conditionalFormatting>
  <conditionalFormatting sqref="O26">
    <cfRule type="duplicateValues" dxfId="502" priority="1653" stopIfTrue="1"/>
  </conditionalFormatting>
  <conditionalFormatting sqref="O26">
    <cfRule type="duplicateValues" dxfId="501" priority="1652" stopIfTrue="1"/>
  </conditionalFormatting>
  <conditionalFormatting sqref="O26">
    <cfRule type="duplicateValues" dxfId="500" priority="1651" stopIfTrue="1"/>
  </conditionalFormatting>
  <conditionalFormatting sqref="O26">
    <cfRule type="duplicateValues" dxfId="499" priority="1650" stopIfTrue="1"/>
  </conditionalFormatting>
  <conditionalFormatting sqref="O26">
    <cfRule type="duplicateValues" dxfId="498" priority="1649" stopIfTrue="1"/>
  </conditionalFormatting>
  <conditionalFormatting sqref="O26">
    <cfRule type="duplicateValues" dxfId="497" priority="1648" stopIfTrue="1"/>
  </conditionalFormatting>
  <conditionalFormatting sqref="O26">
    <cfRule type="duplicateValues" dxfId="496" priority="1647" stopIfTrue="1"/>
  </conditionalFormatting>
  <conditionalFormatting sqref="O32">
    <cfRule type="duplicateValues" dxfId="495" priority="1645"/>
    <cfRule type="duplicateValues" dxfId="494" priority="1646" stopIfTrue="1"/>
  </conditionalFormatting>
  <conditionalFormatting sqref="O32">
    <cfRule type="duplicateValues" dxfId="493" priority="1644" stopIfTrue="1"/>
  </conditionalFormatting>
  <conditionalFormatting sqref="O32">
    <cfRule type="duplicateValues" dxfId="492" priority="1643" stopIfTrue="1"/>
  </conditionalFormatting>
  <conditionalFormatting sqref="O32">
    <cfRule type="duplicateValues" dxfId="491" priority="1642" stopIfTrue="1"/>
  </conditionalFormatting>
  <conditionalFormatting sqref="O32">
    <cfRule type="duplicateValues" dxfId="490" priority="1641" stopIfTrue="1"/>
  </conditionalFormatting>
  <conditionalFormatting sqref="O32">
    <cfRule type="duplicateValues" dxfId="489" priority="1640" stopIfTrue="1"/>
  </conditionalFormatting>
  <conditionalFormatting sqref="O32">
    <cfRule type="duplicateValues" dxfId="488" priority="1639" stopIfTrue="1"/>
  </conditionalFormatting>
  <conditionalFormatting sqref="O32">
    <cfRule type="duplicateValues" dxfId="487" priority="1638" stopIfTrue="1"/>
  </conditionalFormatting>
  <conditionalFormatting sqref="O38">
    <cfRule type="duplicateValues" dxfId="486" priority="1636"/>
    <cfRule type="duplicateValues" dxfId="485" priority="1637" stopIfTrue="1"/>
  </conditionalFormatting>
  <conditionalFormatting sqref="O38">
    <cfRule type="duplicateValues" dxfId="484" priority="1635" stopIfTrue="1"/>
  </conditionalFormatting>
  <conditionalFormatting sqref="O38">
    <cfRule type="duplicateValues" dxfId="483" priority="1634" stopIfTrue="1"/>
  </conditionalFormatting>
  <conditionalFormatting sqref="O38">
    <cfRule type="duplicateValues" dxfId="482" priority="1633" stopIfTrue="1"/>
  </conditionalFormatting>
  <conditionalFormatting sqref="O38">
    <cfRule type="duplicateValues" dxfId="481" priority="1632" stopIfTrue="1"/>
  </conditionalFormatting>
  <conditionalFormatting sqref="O38">
    <cfRule type="duplicateValues" dxfId="480" priority="1631" stopIfTrue="1"/>
  </conditionalFormatting>
  <conditionalFormatting sqref="O38">
    <cfRule type="duplicateValues" dxfId="479" priority="1630" stopIfTrue="1"/>
  </conditionalFormatting>
  <conditionalFormatting sqref="O38">
    <cfRule type="duplicateValues" dxfId="478" priority="1629" stopIfTrue="1"/>
  </conditionalFormatting>
  <conditionalFormatting sqref="O32">
    <cfRule type="duplicateValues" dxfId="477" priority="1627"/>
    <cfRule type="duplicateValues" dxfId="476" priority="1628" stopIfTrue="1"/>
  </conditionalFormatting>
  <conditionalFormatting sqref="O32">
    <cfRule type="duplicateValues" dxfId="475" priority="1626" stopIfTrue="1"/>
  </conditionalFormatting>
  <conditionalFormatting sqref="O32">
    <cfRule type="duplicateValues" dxfId="474" priority="1625" stopIfTrue="1"/>
  </conditionalFormatting>
  <conditionalFormatting sqref="O32">
    <cfRule type="duplicateValues" dxfId="473" priority="1624" stopIfTrue="1"/>
  </conditionalFormatting>
  <conditionalFormatting sqref="O32">
    <cfRule type="duplicateValues" dxfId="472" priority="1623" stopIfTrue="1"/>
  </conditionalFormatting>
  <conditionalFormatting sqref="O32">
    <cfRule type="duplicateValues" dxfId="471" priority="1622" stopIfTrue="1"/>
  </conditionalFormatting>
  <conditionalFormatting sqref="O32">
    <cfRule type="duplicateValues" dxfId="470" priority="1621" stopIfTrue="1"/>
  </conditionalFormatting>
  <conditionalFormatting sqref="O32">
    <cfRule type="duplicateValues" dxfId="469" priority="1620" stopIfTrue="1"/>
  </conditionalFormatting>
  <conditionalFormatting sqref="O26">
    <cfRule type="duplicateValues" dxfId="468" priority="1618"/>
    <cfRule type="duplicateValues" dxfId="467" priority="1619" stopIfTrue="1"/>
  </conditionalFormatting>
  <conditionalFormatting sqref="O26">
    <cfRule type="duplicateValues" dxfId="466" priority="1617" stopIfTrue="1"/>
  </conditionalFormatting>
  <conditionalFormatting sqref="O26">
    <cfRule type="duplicateValues" dxfId="465" priority="1616" stopIfTrue="1"/>
  </conditionalFormatting>
  <conditionalFormatting sqref="O26">
    <cfRule type="duplicateValues" dxfId="464" priority="1615" stopIfTrue="1"/>
  </conditionalFormatting>
  <conditionalFormatting sqref="O26">
    <cfRule type="duplicateValues" dxfId="463" priority="1614" stopIfTrue="1"/>
  </conditionalFormatting>
  <conditionalFormatting sqref="O26">
    <cfRule type="duplicateValues" dxfId="462" priority="1613" stopIfTrue="1"/>
  </conditionalFormatting>
  <conditionalFormatting sqref="O26">
    <cfRule type="duplicateValues" dxfId="461" priority="1612" stopIfTrue="1"/>
  </conditionalFormatting>
  <conditionalFormatting sqref="O26">
    <cfRule type="duplicateValues" dxfId="460" priority="1611" stopIfTrue="1"/>
  </conditionalFormatting>
  <conditionalFormatting sqref="O20">
    <cfRule type="duplicateValues" dxfId="459" priority="1609"/>
    <cfRule type="duplicateValues" dxfId="458" priority="1610" stopIfTrue="1"/>
  </conditionalFormatting>
  <conditionalFormatting sqref="O20">
    <cfRule type="duplicateValues" dxfId="457" priority="1608" stopIfTrue="1"/>
  </conditionalFormatting>
  <conditionalFormatting sqref="O20">
    <cfRule type="duplicateValues" dxfId="456" priority="1607" stopIfTrue="1"/>
  </conditionalFormatting>
  <conditionalFormatting sqref="O20">
    <cfRule type="duplicateValues" dxfId="455" priority="1606" stopIfTrue="1"/>
  </conditionalFormatting>
  <conditionalFormatting sqref="O20">
    <cfRule type="duplicateValues" dxfId="454" priority="1605" stopIfTrue="1"/>
  </conditionalFormatting>
  <conditionalFormatting sqref="O20">
    <cfRule type="duplicateValues" dxfId="453" priority="1604" stopIfTrue="1"/>
  </conditionalFormatting>
  <conditionalFormatting sqref="O20">
    <cfRule type="duplicateValues" dxfId="452" priority="1603" stopIfTrue="1"/>
  </conditionalFormatting>
  <conditionalFormatting sqref="O20">
    <cfRule type="duplicateValues" dxfId="451" priority="1602" stopIfTrue="1"/>
  </conditionalFormatting>
  <conditionalFormatting sqref="O14">
    <cfRule type="duplicateValues" dxfId="450" priority="1600"/>
    <cfRule type="duplicateValues" dxfId="449" priority="1601" stopIfTrue="1"/>
  </conditionalFormatting>
  <conditionalFormatting sqref="O14">
    <cfRule type="duplicateValues" dxfId="448" priority="1599" stopIfTrue="1"/>
  </conditionalFormatting>
  <conditionalFormatting sqref="O14">
    <cfRule type="duplicateValues" dxfId="447" priority="1598" stopIfTrue="1"/>
  </conditionalFormatting>
  <conditionalFormatting sqref="O14">
    <cfRule type="duplicateValues" dxfId="446" priority="1597" stopIfTrue="1"/>
  </conditionalFormatting>
  <conditionalFormatting sqref="O14">
    <cfRule type="duplicateValues" dxfId="445" priority="1596" stopIfTrue="1"/>
  </conditionalFormatting>
  <conditionalFormatting sqref="O14">
    <cfRule type="duplicateValues" dxfId="444" priority="1595" stopIfTrue="1"/>
  </conditionalFormatting>
  <conditionalFormatting sqref="O14">
    <cfRule type="duplicateValues" dxfId="443" priority="1594" stopIfTrue="1"/>
  </conditionalFormatting>
  <conditionalFormatting sqref="O14">
    <cfRule type="duplicateValues" dxfId="442" priority="1593" stopIfTrue="1"/>
  </conditionalFormatting>
  <conditionalFormatting sqref="O8">
    <cfRule type="duplicateValues" dxfId="441" priority="1591"/>
    <cfRule type="duplicateValues" dxfId="440" priority="1592" stopIfTrue="1"/>
  </conditionalFormatting>
  <conditionalFormatting sqref="O8">
    <cfRule type="duplicateValues" dxfId="439" priority="1590" stopIfTrue="1"/>
  </conditionalFormatting>
  <conditionalFormatting sqref="O8">
    <cfRule type="duplicateValues" dxfId="438" priority="1589" stopIfTrue="1"/>
  </conditionalFormatting>
  <conditionalFormatting sqref="O8">
    <cfRule type="duplicateValues" dxfId="437" priority="1588" stopIfTrue="1"/>
  </conditionalFormatting>
  <conditionalFormatting sqref="O8">
    <cfRule type="duplicateValues" dxfId="436" priority="1587" stopIfTrue="1"/>
  </conditionalFormatting>
  <conditionalFormatting sqref="O8">
    <cfRule type="duplicateValues" dxfId="435" priority="1586" stopIfTrue="1"/>
  </conditionalFormatting>
  <conditionalFormatting sqref="O8">
    <cfRule type="duplicateValues" dxfId="434" priority="1585" stopIfTrue="1"/>
  </conditionalFormatting>
  <conditionalFormatting sqref="O8">
    <cfRule type="duplicateValues" dxfId="433" priority="1584" stopIfTrue="1"/>
  </conditionalFormatting>
  <conditionalFormatting sqref="O44">
    <cfRule type="duplicateValues" dxfId="432" priority="1582"/>
    <cfRule type="duplicateValues" dxfId="431" priority="1583" stopIfTrue="1"/>
  </conditionalFormatting>
  <conditionalFormatting sqref="O44">
    <cfRule type="duplicateValues" dxfId="430" priority="1581" stopIfTrue="1"/>
  </conditionalFormatting>
  <conditionalFormatting sqref="O44">
    <cfRule type="duplicateValues" dxfId="429" priority="1580" stopIfTrue="1"/>
  </conditionalFormatting>
  <conditionalFormatting sqref="O44">
    <cfRule type="duplicateValues" dxfId="428" priority="1579" stopIfTrue="1"/>
  </conditionalFormatting>
  <conditionalFormatting sqref="O44">
    <cfRule type="duplicateValues" dxfId="427" priority="1578" stopIfTrue="1"/>
  </conditionalFormatting>
  <conditionalFormatting sqref="O44">
    <cfRule type="duplicateValues" dxfId="426" priority="1577" stopIfTrue="1"/>
  </conditionalFormatting>
  <conditionalFormatting sqref="O44">
    <cfRule type="duplicateValues" dxfId="425" priority="1576" stopIfTrue="1"/>
  </conditionalFormatting>
  <conditionalFormatting sqref="O44">
    <cfRule type="duplicateValues" dxfId="424" priority="1575" stopIfTrue="1"/>
  </conditionalFormatting>
  <conditionalFormatting sqref="B8">
    <cfRule type="cellIs" dxfId="423" priority="1328" operator="greaterThan">
      <formula>1000</formula>
    </cfRule>
  </conditionalFormatting>
  <conditionalFormatting sqref="A8">
    <cfRule type="cellIs" dxfId="422" priority="1327" operator="greaterThan">
      <formula>1000</formula>
    </cfRule>
  </conditionalFormatting>
  <conditionalFormatting sqref="A8">
    <cfRule type="cellIs" dxfId="421" priority="1326" operator="greaterThan">
      <formula>1000</formula>
    </cfRule>
  </conditionalFormatting>
  <conditionalFormatting sqref="A8">
    <cfRule type="cellIs" dxfId="420" priority="1325" operator="greaterThan">
      <formula>1000</formula>
    </cfRule>
  </conditionalFormatting>
  <conditionalFormatting sqref="N8">
    <cfRule type="duplicateValues" dxfId="419" priority="1324" stopIfTrue="1"/>
  </conditionalFormatting>
  <conditionalFormatting sqref="N8">
    <cfRule type="duplicateValues" dxfId="418" priority="1322"/>
    <cfRule type="duplicateValues" dxfId="417" priority="1323" stopIfTrue="1"/>
  </conditionalFormatting>
  <conditionalFormatting sqref="N8">
    <cfRule type="duplicateValues" dxfId="416" priority="1321" stopIfTrue="1"/>
  </conditionalFormatting>
  <conditionalFormatting sqref="N8">
    <cfRule type="duplicateValues" dxfId="415" priority="1320" stopIfTrue="1"/>
  </conditionalFormatting>
  <conditionalFormatting sqref="N8">
    <cfRule type="duplicateValues" dxfId="414" priority="1319" stopIfTrue="1"/>
  </conditionalFormatting>
  <conditionalFormatting sqref="N8">
    <cfRule type="duplicateValues" dxfId="413" priority="1318" stopIfTrue="1"/>
  </conditionalFormatting>
  <conditionalFormatting sqref="N8">
    <cfRule type="duplicateValues" dxfId="412" priority="1317" stopIfTrue="1"/>
  </conditionalFormatting>
  <conditionalFormatting sqref="N8">
    <cfRule type="duplicateValues" dxfId="411" priority="1316" stopIfTrue="1"/>
  </conditionalFormatting>
  <conditionalFormatting sqref="N8">
    <cfRule type="duplicateValues" dxfId="410" priority="1315" stopIfTrue="1"/>
  </conditionalFormatting>
  <conditionalFormatting sqref="N8">
    <cfRule type="duplicateValues" dxfId="409" priority="1313"/>
    <cfRule type="duplicateValues" dxfId="408" priority="1314" stopIfTrue="1"/>
  </conditionalFormatting>
  <conditionalFormatting sqref="N8">
    <cfRule type="duplicateValues" dxfId="407" priority="1312" stopIfTrue="1"/>
  </conditionalFormatting>
  <conditionalFormatting sqref="N8">
    <cfRule type="duplicateValues" dxfId="406" priority="1311" stopIfTrue="1"/>
  </conditionalFormatting>
  <conditionalFormatting sqref="N8">
    <cfRule type="duplicateValues" dxfId="405" priority="1310" stopIfTrue="1"/>
  </conditionalFormatting>
  <conditionalFormatting sqref="N8">
    <cfRule type="duplicateValues" dxfId="404" priority="1309" stopIfTrue="1"/>
  </conditionalFormatting>
  <conditionalFormatting sqref="N8">
    <cfRule type="duplicateValues" dxfId="403" priority="1308" stopIfTrue="1"/>
  </conditionalFormatting>
  <conditionalFormatting sqref="N8">
    <cfRule type="duplicateValues" dxfId="402" priority="1307" stopIfTrue="1"/>
  </conditionalFormatting>
  <conditionalFormatting sqref="N8">
    <cfRule type="duplicateValues" dxfId="401" priority="1306" stopIfTrue="1"/>
  </conditionalFormatting>
  <conditionalFormatting sqref="N14">
    <cfRule type="duplicateValues" dxfId="400" priority="1305" stopIfTrue="1"/>
  </conditionalFormatting>
  <conditionalFormatting sqref="N14">
    <cfRule type="duplicateValues" dxfId="399" priority="1303"/>
    <cfRule type="duplicateValues" dxfId="398" priority="1304" stopIfTrue="1"/>
  </conditionalFormatting>
  <conditionalFormatting sqref="N14">
    <cfRule type="duplicateValues" dxfId="397" priority="1302" stopIfTrue="1"/>
  </conditionalFormatting>
  <conditionalFormatting sqref="N14">
    <cfRule type="duplicateValues" dxfId="396" priority="1301" stopIfTrue="1"/>
  </conditionalFormatting>
  <conditionalFormatting sqref="N14">
    <cfRule type="duplicateValues" dxfId="395" priority="1300" stopIfTrue="1"/>
  </conditionalFormatting>
  <conditionalFormatting sqref="N14">
    <cfRule type="duplicateValues" dxfId="394" priority="1299" stopIfTrue="1"/>
  </conditionalFormatting>
  <conditionalFormatting sqref="N14">
    <cfRule type="duplicateValues" dxfId="393" priority="1298" stopIfTrue="1"/>
  </conditionalFormatting>
  <conditionalFormatting sqref="N14">
    <cfRule type="duplicateValues" dxfId="392" priority="1297" stopIfTrue="1"/>
  </conditionalFormatting>
  <conditionalFormatting sqref="N14">
    <cfRule type="duplicateValues" dxfId="391" priority="1296" stopIfTrue="1"/>
  </conditionalFormatting>
  <conditionalFormatting sqref="N14">
    <cfRule type="duplicateValues" dxfId="390" priority="1294"/>
    <cfRule type="duplicateValues" dxfId="389" priority="1295" stopIfTrue="1"/>
  </conditionalFormatting>
  <conditionalFormatting sqref="N14">
    <cfRule type="duplicateValues" dxfId="388" priority="1293" stopIfTrue="1"/>
  </conditionalFormatting>
  <conditionalFormatting sqref="N14">
    <cfRule type="duplicateValues" dxfId="387" priority="1292" stopIfTrue="1"/>
  </conditionalFormatting>
  <conditionalFormatting sqref="N14">
    <cfRule type="duplicateValues" dxfId="386" priority="1291" stopIfTrue="1"/>
  </conditionalFormatting>
  <conditionalFormatting sqref="N14">
    <cfRule type="duplicateValues" dxfId="385" priority="1290" stopIfTrue="1"/>
  </conditionalFormatting>
  <conditionalFormatting sqref="N14">
    <cfRule type="duplicateValues" dxfId="384" priority="1289" stopIfTrue="1"/>
  </conditionalFormatting>
  <conditionalFormatting sqref="N14">
    <cfRule type="duplicateValues" dxfId="383" priority="1288" stopIfTrue="1"/>
  </conditionalFormatting>
  <conditionalFormatting sqref="N14">
    <cfRule type="duplicateValues" dxfId="382" priority="1287" stopIfTrue="1"/>
  </conditionalFormatting>
  <conditionalFormatting sqref="N20">
    <cfRule type="duplicateValues" dxfId="381" priority="1286" stopIfTrue="1"/>
  </conditionalFormatting>
  <conditionalFormatting sqref="N20">
    <cfRule type="duplicateValues" dxfId="380" priority="1284"/>
    <cfRule type="duplicateValues" dxfId="379" priority="1285" stopIfTrue="1"/>
  </conditionalFormatting>
  <conditionalFormatting sqref="N20">
    <cfRule type="duplicateValues" dxfId="378" priority="1283" stopIfTrue="1"/>
  </conditionalFormatting>
  <conditionalFormatting sqref="N20">
    <cfRule type="duplicateValues" dxfId="377" priority="1282" stopIfTrue="1"/>
  </conditionalFormatting>
  <conditionalFormatting sqref="N20">
    <cfRule type="duplicateValues" dxfId="376" priority="1281" stopIfTrue="1"/>
  </conditionalFormatting>
  <conditionalFormatting sqref="N20">
    <cfRule type="duplicateValues" dxfId="375" priority="1280" stopIfTrue="1"/>
  </conditionalFormatting>
  <conditionalFormatting sqref="N20">
    <cfRule type="duplicateValues" dxfId="374" priority="1279" stopIfTrue="1"/>
  </conditionalFormatting>
  <conditionalFormatting sqref="N20">
    <cfRule type="duplicateValues" dxfId="373" priority="1278" stopIfTrue="1"/>
  </conditionalFormatting>
  <conditionalFormatting sqref="N20">
    <cfRule type="duplicateValues" dxfId="372" priority="1277" stopIfTrue="1"/>
  </conditionalFormatting>
  <conditionalFormatting sqref="N20">
    <cfRule type="duplicateValues" dxfId="371" priority="1275"/>
    <cfRule type="duplicateValues" dxfId="370" priority="1276" stopIfTrue="1"/>
  </conditionalFormatting>
  <conditionalFormatting sqref="N20">
    <cfRule type="duplicateValues" dxfId="369" priority="1274" stopIfTrue="1"/>
  </conditionalFormatting>
  <conditionalFormatting sqref="N20">
    <cfRule type="duplicateValues" dxfId="368" priority="1273" stopIfTrue="1"/>
  </conditionalFormatting>
  <conditionalFormatting sqref="N20">
    <cfRule type="duplicateValues" dxfId="367" priority="1272" stopIfTrue="1"/>
  </conditionalFormatting>
  <conditionalFormatting sqref="N20">
    <cfRule type="duplicateValues" dxfId="366" priority="1271" stopIfTrue="1"/>
  </conditionalFormatting>
  <conditionalFormatting sqref="N20">
    <cfRule type="duplicateValues" dxfId="365" priority="1270" stopIfTrue="1"/>
  </conditionalFormatting>
  <conditionalFormatting sqref="N20">
    <cfRule type="duplicateValues" dxfId="364" priority="1269" stopIfTrue="1"/>
  </conditionalFormatting>
  <conditionalFormatting sqref="N20">
    <cfRule type="duplicateValues" dxfId="363" priority="1268" stopIfTrue="1"/>
  </conditionalFormatting>
  <conditionalFormatting sqref="N26">
    <cfRule type="duplicateValues" dxfId="362" priority="1267" stopIfTrue="1"/>
  </conditionalFormatting>
  <conditionalFormatting sqref="N26">
    <cfRule type="duplicateValues" dxfId="361" priority="1265"/>
    <cfRule type="duplicateValues" dxfId="360" priority="1266" stopIfTrue="1"/>
  </conditionalFormatting>
  <conditionalFormatting sqref="N26">
    <cfRule type="duplicateValues" dxfId="359" priority="1264" stopIfTrue="1"/>
  </conditionalFormatting>
  <conditionalFormatting sqref="N26">
    <cfRule type="duplicateValues" dxfId="358" priority="1263" stopIfTrue="1"/>
  </conditionalFormatting>
  <conditionalFormatting sqref="N26">
    <cfRule type="duplicateValues" dxfId="357" priority="1262" stopIfTrue="1"/>
  </conditionalFormatting>
  <conditionalFormatting sqref="N26">
    <cfRule type="duplicateValues" dxfId="356" priority="1261" stopIfTrue="1"/>
  </conditionalFormatting>
  <conditionalFormatting sqref="N26">
    <cfRule type="duplicateValues" dxfId="355" priority="1260" stopIfTrue="1"/>
  </conditionalFormatting>
  <conditionalFormatting sqref="N26">
    <cfRule type="duplicateValues" dxfId="354" priority="1259" stopIfTrue="1"/>
  </conditionalFormatting>
  <conditionalFormatting sqref="N26">
    <cfRule type="duplicateValues" dxfId="353" priority="1258" stopIfTrue="1"/>
  </conditionalFormatting>
  <conditionalFormatting sqref="N26">
    <cfRule type="duplicateValues" dxfId="352" priority="1256"/>
    <cfRule type="duplicateValues" dxfId="351" priority="1257" stopIfTrue="1"/>
  </conditionalFormatting>
  <conditionalFormatting sqref="N26">
    <cfRule type="duplicateValues" dxfId="350" priority="1255" stopIfTrue="1"/>
  </conditionalFormatting>
  <conditionalFormatting sqref="N26">
    <cfRule type="duplicateValues" dxfId="349" priority="1254" stopIfTrue="1"/>
  </conditionalFormatting>
  <conditionalFormatting sqref="N26">
    <cfRule type="duplicateValues" dxfId="348" priority="1253" stopIfTrue="1"/>
  </conditionalFormatting>
  <conditionalFormatting sqref="N26">
    <cfRule type="duplicateValues" dxfId="347" priority="1252" stopIfTrue="1"/>
  </conditionalFormatting>
  <conditionalFormatting sqref="N26">
    <cfRule type="duplicateValues" dxfId="346" priority="1251" stopIfTrue="1"/>
  </conditionalFormatting>
  <conditionalFormatting sqref="N26">
    <cfRule type="duplicateValues" dxfId="345" priority="1250" stopIfTrue="1"/>
  </conditionalFormatting>
  <conditionalFormatting sqref="N26">
    <cfRule type="duplicateValues" dxfId="344" priority="1249" stopIfTrue="1"/>
  </conditionalFormatting>
  <conditionalFormatting sqref="N32">
    <cfRule type="duplicateValues" dxfId="343" priority="1248" stopIfTrue="1"/>
  </conditionalFormatting>
  <conditionalFormatting sqref="N32">
    <cfRule type="duplicateValues" dxfId="342" priority="1246"/>
    <cfRule type="duplicateValues" dxfId="341" priority="1247" stopIfTrue="1"/>
  </conditionalFormatting>
  <conditionalFormatting sqref="N32">
    <cfRule type="duplicateValues" dxfId="340" priority="1245" stopIfTrue="1"/>
  </conditionalFormatting>
  <conditionalFormatting sqref="N32">
    <cfRule type="duplicateValues" dxfId="339" priority="1244" stopIfTrue="1"/>
  </conditionalFormatting>
  <conditionalFormatting sqref="N32">
    <cfRule type="duplicateValues" dxfId="338" priority="1243" stopIfTrue="1"/>
  </conditionalFormatting>
  <conditionalFormatting sqref="N32">
    <cfRule type="duplicateValues" dxfId="337" priority="1242" stopIfTrue="1"/>
  </conditionalFormatting>
  <conditionalFormatting sqref="N32">
    <cfRule type="duplicateValues" dxfId="336" priority="1241" stopIfTrue="1"/>
  </conditionalFormatting>
  <conditionalFormatting sqref="N32">
    <cfRule type="duplicateValues" dxfId="335" priority="1240" stopIfTrue="1"/>
  </conditionalFormatting>
  <conditionalFormatting sqref="N32">
    <cfRule type="duplicateValues" dxfId="334" priority="1239" stopIfTrue="1"/>
  </conditionalFormatting>
  <conditionalFormatting sqref="N32">
    <cfRule type="duplicateValues" dxfId="333" priority="1237"/>
    <cfRule type="duplicateValues" dxfId="332" priority="1238" stopIfTrue="1"/>
  </conditionalFormatting>
  <conditionalFormatting sqref="N32">
    <cfRule type="duplicateValues" dxfId="331" priority="1236" stopIfTrue="1"/>
  </conditionalFormatting>
  <conditionalFormatting sqref="N32">
    <cfRule type="duplicateValues" dxfId="330" priority="1235" stopIfTrue="1"/>
  </conditionalFormatting>
  <conditionalFormatting sqref="N32">
    <cfRule type="duplicateValues" dxfId="329" priority="1234" stopIfTrue="1"/>
  </conditionalFormatting>
  <conditionalFormatting sqref="N32">
    <cfRule type="duplicateValues" dxfId="328" priority="1233" stopIfTrue="1"/>
  </conditionalFormatting>
  <conditionalFormatting sqref="N32">
    <cfRule type="duplicateValues" dxfId="327" priority="1232" stopIfTrue="1"/>
  </conditionalFormatting>
  <conditionalFormatting sqref="N32">
    <cfRule type="duplicateValues" dxfId="326" priority="1231" stopIfTrue="1"/>
  </conditionalFormatting>
  <conditionalFormatting sqref="N32">
    <cfRule type="duplicateValues" dxfId="325" priority="1230" stopIfTrue="1"/>
  </conditionalFormatting>
  <conditionalFormatting sqref="N38">
    <cfRule type="duplicateValues" dxfId="324" priority="1229" stopIfTrue="1"/>
  </conditionalFormatting>
  <conditionalFormatting sqref="N38">
    <cfRule type="duplicateValues" dxfId="323" priority="1227"/>
    <cfRule type="duplicateValues" dxfId="322" priority="1228" stopIfTrue="1"/>
  </conditionalFormatting>
  <conditionalFormatting sqref="N38">
    <cfRule type="duplicateValues" dxfId="321" priority="1226" stopIfTrue="1"/>
  </conditionalFormatting>
  <conditionalFormatting sqref="N38">
    <cfRule type="duplicateValues" dxfId="320" priority="1225" stopIfTrue="1"/>
  </conditionalFormatting>
  <conditionalFormatting sqref="N38">
    <cfRule type="duplicateValues" dxfId="319" priority="1224" stopIfTrue="1"/>
  </conditionalFormatting>
  <conditionalFormatting sqref="N38">
    <cfRule type="duplicateValues" dxfId="318" priority="1223" stopIfTrue="1"/>
  </conditionalFormatting>
  <conditionalFormatting sqref="N38">
    <cfRule type="duplicateValues" dxfId="317" priority="1222" stopIfTrue="1"/>
  </conditionalFormatting>
  <conditionalFormatting sqref="N38">
    <cfRule type="duplicateValues" dxfId="316" priority="1221" stopIfTrue="1"/>
  </conditionalFormatting>
  <conditionalFormatting sqref="N38">
    <cfRule type="duplicateValues" dxfId="315" priority="1220" stopIfTrue="1"/>
  </conditionalFormatting>
  <conditionalFormatting sqref="N38">
    <cfRule type="duplicateValues" dxfId="314" priority="1218"/>
    <cfRule type="duplicateValues" dxfId="313" priority="1219" stopIfTrue="1"/>
  </conditionalFormatting>
  <conditionalFormatting sqref="N38">
    <cfRule type="duplicateValues" dxfId="312" priority="1217" stopIfTrue="1"/>
  </conditionalFormatting>
  <conditionalFormatting sqref="N38">
    <cfRule type="duplicateValues" dxfId="311" priority="1216" stopIfTrue="1"/>
  </conditionalFormatting>
  <conditionalFormatting sqref="N38">
    <cfRule type="duplicateValues" dxfId="310" priority="1215" stopIfTrue="1"/>
  </conditionalFormatting>
  <conditionalFormatting sqref="N38">
    <cfRule type="duplicateValues" dxfId="309" priority="1214" stopIfTrue="1"/>
  </conditionalFormatting>
  <conditionalFormatting sqref="N38">
    <cfRule type="duplicateValues" dxfId="308" priority="1213" stopIfTrue="1"/>
  </conditionalFormatting>
  <conditionalFormatting sqref="N38">
    <cfRule type="duplicateValues" dxfId="307" priority="1212" stopIfTrue="1"/>
  </conditionalFormatting>
  <conditionalFormatting sqref="N38">
    <cfRule type="duplicateValues" dxfId="306" priority="1211" stopIfTrue="1"/>
  </conditionalFormatting>
  <conditionalFormatting sqref="N44">
    <cfRule type="duplicateValues" dxfId="305" priority="1210" stopIfTrue="1"/>
  </conditionalFormatting>
  <conditionalFormatting sqref="N44">
    <cfRule type="duplicateValues" dxfId="304" priority="1208"/>
    <cfRule type="duplicateValues" dxfId="303" priority="1209" stopIfTrue="1"/>
  </conditionalFormatting>
  <conditionalFormatting sqref="N44">
    <cfRule type="duplicateValues" dxfId="302" priority="1207" stopIfTrue="1"/>
  </conditionalFormatting>
  <conditionalFormatting sqref="N44">
    <cfRule type="duplicateValues" dxfId="301" priority="1206" stopIfTrue="1"/>
  </conditionalFormatting>
  <conditionalFormatting sqref="N44">
    <cfRule type="duplicateValues" dxfId="300" priority="1205" stopIfTrue="1"/>
  </conditionalFormatting>
  <conditionalFormatting sqref="N44">
    <cfRule type="duplicateValues" dxfId="299" priority="1204" stopIfTrue="1"/>
  </conditionalFormatting>
  <conditionalFormatting sqref="N44">
    <cfRule type="duplicateValues" dxfId="298" priority="1203" stopIfTrue="1"/>
  </conditionalFormatting>
  <conditionalFormatting sqref="N44">
    <cfRule type="duplicateValues" dxfId="297" priority="1202" stopIfTrue="1"/>
  </conditionalFormatting>
  <conditionalFormatting sqref="N44">
    <cfRule type="duplicateValues" dxfId="296" priority="1201" stopIfTrue="1"/>
  </conditionalFormatting>
  <conditionalFormatting sqref="N44">
    <cfRule type="duplicateValues" dxfId="295" priority="1199"/>
    <cfRule type="duplicateValues" dxfId="294" priority="1200" stopIfTrue="1"/>
  </conditionalFormatting>
  <conditionalFormatting sqref="N44">
    <cfRule type="duplicateValues" dxfId="293" priority="1198" stopIfTrue="1"/>
  </conditionalFormatting>
  <conditionalFormatting sqref="N44">
    <cfRule type="duplicateValues" dxfId="292" priority="1197" stopIfTrue="1"/>
  </conditionalFormatting>
  <conditionalFormatting sqref="N44">
    <cfRule type="duplicateValues" dxfId="291" priority="1196" stopIfTrue="1"/>
  </conditionalFormatting>
  <conditionalFormatting sqref="N44">
    <cfRule type="duplicateValues" dxfId="290" priority="1195" stopIfTrue="1"/>
  </conditionalFormatting>
  <conditionalFormatting sqref="N44">
    <cfRule type="duplicateValues" dxfId="289" priority="1194" stopIfTrue="1"/>
  </conditionalFormatting>
  <conditionalFormatting sqref="N44">
    <cfRule type="duplicateValues" dxfId="288" priority="1193" stopIfTrue="1"/>
  </conditionalFormatting>
  <conditionalFormatting sqref="N44">
    <cfRule type="duplicateValues" dxfId="287" priority="1192" stopIfTrue="1"/>
  </conditionalFormatting>
  <conditionalFormatting sqref="N26">
    <cfRule type="duplicateValues" dxfId="286" priority="1172" stopIfTrue="1"/>
  </conditionalFormatting>
  <conditionalFormatting sqref="N26">
    <cfRule type="duplicateValues" dxfId="285" priority="1170"/>
    <cfRule type="duplicateValues" dxfId="284" priority="1171" stopIfTrue="1"/>
  </conditionalFormatting>
  <conditionalFormatting sqref="N26">
    <cfRule type="duplicateValues" dxfId="283" priority="1169" stopIfTrue="1"/>
  </conditionalFormatting>
  <conditionalFormatting sqref="N26">
    <cfRule type="duplicateValues" dxfId="282" priority="1168" stopIfTrue="1"/>
  </conditionalFormatting>
  <conditionalFormatting sqref="N26">
    <cfRule type="duplicateValues" dxfId="281" priority="1167" stopIfTrue="1"/>
  </conditionalFormatting>
  <conditionalFormatting sqref="N26">
    <cfRule type="duplicateValues" dxfId="280" priority="1166" stopIfTrue="1"/>
  </conditionalFormatting>
  <conditionalFormatting sqref="N26">
    <cfRule type="duplicateValues" dxfId="279" priority="1165" stopIfTrue="1"/>
  </conditionalFormatting>
  <conditionalFormatting sqref="N26">
    <cfRule type="duplicateValues" dxfId="278" priority="1164" stopIfTrue="1"/>
  </conditionalFormatting>
  <conditionalFormatting sqref="N26">
    <cfRule type="duplicateValues" dxfId="277" priority="1163" stopIfTrue="1"/>
  </conditionalFormatting>
  <conditionalFormatting sqref="N26">
    <cfRule type="duplicateValues" dxfId="276" priority="1161"/>
    <cfRule type="duplicateValues" dxfId="275" priority="1162" stopIfTrue="1"/>
  </conditionalFormatting>
  <conditionalFormatting sqref="N26">
    <cfRule type="duplicateValues" dxfId="274" priority="1160" stopIfTrue="1"/>
  </conditionalFormatting>
  <conditionalFormatting sqref="N26">
    <cfRule type="duplicateValues" dxfId="273" priority="1159" stopIfTrue="1"/>
  </conditionalFormatting>
  <conditionalFormatting sqref="N26">
    <cfRule type="duplicateValues" dxfId="272" priority="1158" stopIfTrue="1"/>
  </conditionalFormatting>
  <conditionalFormatting sqref="N26">
    <cfRule type="duplicateValues" dxfId="271" priority="1157" stopIfTrue="1"/>
  </conditionalFormatting>
  <conditionalFormatting sqref="N26">
    <cfRule type="duplicateValues" dxfId="270" priority="1156" stopIfTrue="1"/>
  </conditionalFormatting>
  <conditionalFormatting sqref="N26">
    <cfRule type="duplicateValues" dxfId="269" priority="1155" stopIfTrue="1"/>
  </conditionalFormatting>
  <conditionalFormatting sqref="N26">
    <cfRule type="duplicateValues" dxfId="268" priority="1154" stopIfTrue="1"/>
  </conditionalFormatting>
  <conditionalFormatting sqref="N32">
    <cfRule type="duplicateValues" dxfId="267" priority="1153" stopIfTrue="1"/>
  </conditionalFormatting>
  <conditionalFormatting sqref="N32">
    <cfRule type="duplicateValues" dxfId="266" priority="1151"/>
    <cfRule type="duplicateValues" dxfId="265" priority="1152" stopIfTrue="1"/>
  </conditionalFormatting>
  <conditionalFormatting sqref="N32">
    <cfRule type="duplicateValues" dxfId="264" priority="1150" stopIfTrue="1"/>
  </conditionalFormatting>
  <conditionalFormatting sqref="N32">
    <cfRule type="duplicateValues" dxfId="263" priority="1149" stopIfTrue="1"/>
  </conditionalFormatting>
  <conditionalFormatting sqref="N32">
    <cfRule type="duplicateValues" dxfId="262" priority="1148" stopIfTrue="1"/>
  </conditionalFormatting>
  <conditionalFormatting sqref="N32">
    <cfRule type="duplicateValues" dxfId="261" priority="1147" stopIfTrue="1"/>
  </conditionalFormatting>
  <conditionalFormatting sqref="N32">
    <cfRule type="duplicateValues" dxfId="260" priority="1146" stopIfTrue="1"/>
  </conditionalFormatting>
  <conditionalFormatting sqref="N32">
    <cfRule type="duplicateValues" dxfId="259" priority="1145" stopIfTrue="1"/>
  </conditionalFormatting>
  <conditionalFormatting sqref="N32">
    <cfRule type="duplicateValues" dxfId="258" priority="1144" stopIfTrue="1"/>
  </conditionalFormatting>
  <conditionalFormatting sqref="N32">
    <cfRule type="duplicateValues" dxfId="257" priority="1142"/>
    <cfRule type="duplicateValues" dxfId="256" priority="1143" stopIfTrue="1"/>
  </conditionalFormatting>
  <conditionalFormatting sqref="N32">
    <cfRule type="duplicateValues" dxfId="255" priority="1141" stopIfTrue="1"/>
  </conditionalFormatting>
  <conditionalFormatting sqref="N32">
    <cfRule type="duplicateValues" dxfId="254" priority="1140" stopIfTrue="1"/>
  </conditionalFormatting>
  <conditionalFormatting sqref="N32">
    <cfRule type="duplicateValues" dxfId="253" priority="1139" stopIfTrue="1"/>
  </conditionalFormatting>
  <conditionalFormatting sqref="N32">
    <cfRule type="duplicateValues" dxfId="252" priority="1138" stopIfTrue="1"/>
  </conditionalFormatting>
  <conditionalFormatting sqref="N32">
    <cfRule type="duplicateValues" dxfId="251" priority="1137" stopIfTrue="1"/>
  </conditionalFormatting>
  <conditionalFormatting sqref="N32">
    <cfRule type="duplicateValues" dxfId="250" priority="1136" stopIfTrue="1"/>
  </conditionalFormatting>
  <conditionalFormatting sqref="N32">
    <cfRule type="duplicateValues" dxfId="249" priority="1135" stopIfTrue="1"/>
  </conditionalFormatting>
  <conditionalFormatting sqref="N38">
    <cfRule type="duplicateValues" dxfId="248" priority="1134" stopIfTrue="1"/>
  </conditionalFormatting>
  <conditionalFormatting sqref="N38">
    <cfRule type="duplicateValues" dxfId="247" priority="1132"/>
    <cfRule type="duplicateValues" dxfId="246" priority="1133" stopIfTrue="1"/>
  </conditionalFormatting>
  <conditionalFormatting sqref="N38">
    <cfRule type="duplicateValues" dxfId="245" priority="1131" stopIfTrue="1"/>
  </conditionalFormatting>
  <conditionalFormatting sqref="N38">
    <cfRule type="duplicateValues" dxfId="244" priority="1130" stopIfTrue="1"/>
  </conditionalFormatting>
  <conditionalFormatting sqref="N38">
    <cfRule type="duplicateValues" dxfId="243" priority="1129" stopIfTrue="1"/>
  </conditionalFormatting>
  <conditionalFormatting sqref="N38">
    <cfRule type="duplicateValues" dxfId="242" priority="1128" stopIfTrue="1"/>
  </conditionalFormatting>
  <conditionalFormatting sqref="N38">
    <cfRule type="duplicateValues" dxfId="241" priority="1127" stopIfTrue="1"/>
  </conditionalFormatting>
  <conditionalFormatting sqref="N38">
    <cfRule type="duplicateValues" dxfId="240" priority="1126" stopIfTrue="1"/>
  </conditionalFormatting>
  <conditionalFormatting sqref="N38">
    <cfRule type="duplicateValues" dxfId="239" priority="1125" stopIfTrue="1"/>
  </conditionalFormatting>
  <conditionalFormatting sqref="N38">
    <cfRule type="duplicateValues" dxfId="238" priority="1123"/>
    <cfRule type="duplicateValues" dxfId="237" priority="1124" stopIfTrue="1"/>
  </conditionalFormatting>
  <conditionalFormatting sqref="N38">
    <cfRule type="duplicateValues" dxfId="236" priority="1122" stopIfTrue="1"/>
  </conditionalFormatting>
  <conditionalFormatting sqref="N38">
    <cfRule type="duplicateValues" dxfId="235" priority="1121" stopIfTrue="1"/>
  </conditionalFormatting>
  <conditionalFormatting sqref="N38">
    <cfRule type="duplicateValues" dxfId="234" priority="1120" stopIfTrue="1"/>
  </conditionalFormatting>
  <conditionalFormatting sqref="N38">
    <cfRule type="duplicateValues" dxfId="233" priority="1119" stopIfTrue="1"/>
  </conditionalFormatting>
  <conditionalFormatting sqref="N38">
    <cfRule type="duplicateValues" dxfId="232" priority="1118" stopIfTrue="1"/>
  </conditionalFormatting>
  <conditionalFormatting sqref="N38">
    <cfRule type="duplicateValues" dxfId="231" priority="1117" stopIfTrue="1"/>
  </conditionalFormatting>
  <conditionalFormatting sqref="N38">
    <cfRule type="duplicateValues" dxfId="230" priority="1116" stopIfTrue="1"/>
  </conditionalFormatting>
  <conditionalFormatting sqref="N44">
    <cfRule type="duplicateValues" dxfId="229" priority="1115" stopIfTrue="1"/>
  </conditionalFormatting>
  <conditionalFormatting sqref="N44">
    <cfRule type="duplicateValues" dxfId="228" priority="1113"/>
    <cfRule type="duplicateValues" dxfId="227" priority="1114" stopIfTrue="1"/>
  </conditionalFormatting>
  <conditionalFormatting sqref="N44">
    <cfRule type="duplicateValues" dxfId="226" priority="1112" stopIfTrue="1"/>
  </conditionalFormatting>
  <conditionalFormatting sqref="N44">
    <cfRule type="duplicateValues" dxfId="225" priority="1111" stopIfTrue="1"/>
  </conditionalFormatting>
  <conditionalFormatting sqref="N44">
    <cfRule type="duplicateValues" dxfId="224" priority="1110" stopIfTrue="1"/>
  </conditionalFormatting>
  <conditionalFormatting sqref="N44">
    <cfRule type="duplicateValues" dxfId="223" priority="1109" stopIfTrue="1"/>
  </conditionalFormatting>
  <conditionalFormatting sqref="N44">
    <cfRule type="duplicateValues" dxfId="222" priority="1108" stopIfTrue="1"/>
  </conditionalFormatting>
  <conditionalFormatting sqref="N44">
    <cfRule type="duplicateValues" dxfId="221" priority="1107" stopIfTrue="1"/>
  </conditionalFormatting>
  <conditionalFormatting sqref="N44">
    <cfRule type="duplicateValues" dxfId="220" priority="1106" stopIfTrue="1"/>
  </conditionalFormatting>
  <conditionalFormatting sqref="N44">
    <cfRule type="duplicateValues" dxfId="219" priority="1104"/>
    <cfRule type="duplicateValues" dxfId="218" priority="1105" stopIfTrue="1"/>
  </conditionalFormatting>
  <conditionalFormatting sqref="N44">
    <cfRule type="duplicateValues" dxfId="217" priority="1103" stopIfTrue="1"/>
  </conditionalFormatting>
  <conditionalFormatting sqref="N44">
    <cfRule type="duplicateValues" dxfId="216" priority="1102" stopIfTrue="1"/>
  </conditionalFormatting>
  <conditionalFormatting sqref="N44">
    <cfRule type="duplicateValues" dxfId="215" priority="1101" stopIfTrue="1"/>
  </conditionalFormatting>
  <conditionalFormatting sqref="N44">
    <cfRule type="duplicateValues" dxfId="214" priority="1100" stopIfTrue="1"/>
  </conditionalFormatting>
  <conditionalFormatting sqref="N44">
    <cfRule type="duplicateValues" dxfId="213" priority="1099" stopIfTrue="1"/>
  </conditionalFormatting>
  <conditionalFormatting sqref="N44">
    <cfRule type="duplicateValues" dxfId="212" priority="1098" stopIfTrue="1"/>
  </conditionalFormatting>
  <conditionalFormatting sqref="N44">
    <cfRule type="duplicateValues" dxfId="211" priority="1097" stopIfTrue="1"/>
  </conditionalFormatting>
  <conditionalFormatting sqref="B14">
    <cfRule type="cellIs" dxfId="210" priority="659" operator="greaterThan">
      <formula>1000</formula>
    </cfRule>
  </conditionalFormatting>
  <conditionalFormatting sqref="B14">
    <cfRule type="cellIs" dxfId="209" priority="658" operator="greaterThan">
      <formula>1000</formula>
    </cfRule>
  </conditionalFormatting>
  <conditionalFormatting sqref="B14">
    <cfRule type="cellIs" dxfId="208" priority="657" operator="greaterThan">
      <formula>1000</formula>
    </cfRule>
  </conditionalFormatting>
  <conditionalFormatting sqref="B14">
    <cfRule type="cellIs" dxfId="207" priority="656" operator="greaterThan">
      <formula>1000</formula>
    </cfRule>
  </conditionalFormatting>
  <conditionalFormatting sqref="B20">
    <cfRule type="cellIs" dxfId="206" priority="655" operator="greaterThan">
      <formula>1000</formula>
    </cfRule>
  </conditionalFormatting>
  <conditionalFormatting sqref="B20">
    <cfRule type="cellIs" dxfId="205" priority="654" operator="greaterThan">
      <formula>1000</formula>
    </cfRule>
  </conditionalFormatting>
  <conditionalFormatting sqref="B20">
    <cfRule type="cellIs" dxfId="204" priority="653" operator="greaterThan">
      <formula>1000</formula>
    </cfRule>
  </conditionalFormatting>
  <conditionalFormatting sqref="B20">
    <cfRule type="cellIs" dxfId="203" priority="652" operator="greaterThan">
      <formula>1000</formula>
    </cfRule>
  </conditionalFormatting>
  <conditionalFormatting sqref="B26">
    <cfRule type="cellIs" dxfId="202" priority="651" operator="greaterThan">
      <formula>1000</formula>
    </cfRule>
  </conditionalFormatting>
  <conditionalFormatting sqref="B26">
    <cfRule type="cellIs" dxfId="201" priority="650" operator="greaterThan">
      <formula>1000</formula>
    </cfRule>
  </conditionalFormatting>
  <conditionalFormatting sqref="B26">
    <cfRule type="cellIs" dxfId="200" priority="649" operator="greaterThan">
      <formula>1000</formula>
    </cfRule>
  </conditionalFormatting>
  <conditionalFormatting sqref="B26">
    <cfRule type="cellIs" dxfId="199" priority="648" operator="greaterThan">
      <formula>1000</formula>
    </cfRule>
  </conditionalFormatting>
  <conditionalFormatting sqref="B32">
    <cfRule type="cellIs" dxfId="198" priority="647" operator="greaterThan">
      <formula>1000</formula>
    </cfRule>
  </conditionalFormatting>
  <conditionalFormatting sqref="B32">
    <cfRule type="cellIs" dxfId="197" priority="646" operator="greaterThan">
      <formula>1000</formula>
    </cfRule>
  </conditionalFormatting>
  <conditionalFormatting sqref="B32">
    <cfRule type="cellIs" dxfId="196" priority="645" operator="greaterThan">
      <formula>1000</formula>
    </cfRule>
  </conditionalFormatting>
  <conditionalFormatting sqref="B32">
    <cfRule type="cellIs" dxfId="195" priority="644" operator="greaterThan">
      <formula>1000</formula>
    </cfRule>
  </conditionalFormatting>
  <conditionalFormatting sqref="B38">
    <cfRule type="cellIs" dxfId="194" priority="643" operator="greaterThan">
      <formula>1000</formula>
    </cfRule>
  </conditionalFormatting>
  <conditionalFormatting sqref="B38">
    <cfRule type="cellIs" dxfId="193" priority="642" operator="greaterThan">
      <formula>1000</formula>
    </cfRule>
  </conditionalFormatting>
  <conditionalFormatting sqref="B38">
    <cfRule type="cellIs" dxfId="192" priority="641" operator="greaterThan">
      <formula>1000</formula>
    </cfRule>
  </conditionalFormatting>
  <conditionalFormatting sqref="B38">
    <cfRule type="cellIs" dxfId="191" priority="640" operator="greaterThan">
      <formula>1000</formula>
    </cfRule>
  </conditionalFormatting>
  <conditionalFormatting sqref="B44">
    <cfRule type="cellIs" dxfId="190" priority="639" operator="greaterThan">
      <formula>1000</formula>
    </cfRule>
  </conditionalFormatting>
  <conditionalFormatting sqref="B44">
    <cfRule type="cellIs" dxfId="189" priority="638" operator="greaterThan">
      <formula>1000</formula>
    </cfRule>
  </conditionalFormatting>
  <conditionalFormatting sqref="B44">
    <cfRule type="cellIs" dxfId="188" priority="637" operator="greaterThan">
      <formula>1000</formula>
    </cfRule>
  </conditionalFormatting>
  <conditionalFormatting sqref="B44">
    <cfRule type="cellIs" dxfId="187" priority="636" operator="greaterThan">
      <formula>1000</formula>
    </cfRule>
  </conditionalFormatting>
  <conditionalFormatting sqref="B14">
    <cfRule type="cellIs" dxfId="186" priority="635" operator="greaterThan">
      <formula>1000</formula>
    </cfRule>
  </conditionalFormatting>
  <conditionalFormatting sqref="B14">
    <cfRule type="cellIs" dxfId="185" priority="634" operator="greaterThan">
      <formula>1000</formula>
    </cfRule>
  </conditionalFormatting>
  <conditionalFormatting sqref="B14">
    <cfRule type="cellIs" dxfId="184" priority="633" operator="greaterThan">
      <formula>1000</formula>
    </cfRule>
  </conditionalFormatting>
  <conditionalFormatting sqref="B14">
    <cfRule type="cellIs" dxfId="183" priority="632" operator="greaterThan">
      <formula>1000</formula>
    </cfRule>
  </conditionalFormatting>
  <conditionalFormatting sqref="B20">
    <cfRule type="cellIs" dxfId="182" priority="631" operator="greaterThan">
      <formula>1000</formula>
    </cfRule>
  </conditionalFormatting>
  <conditionalFormatting sqref="B20">
    <cfRule type="cellIs" dxfId="181" priority="630" operator="greaterThan">
      <formula>1000</formula>
    </cfRule>
  </conditionalFormatting>
  <conditionalFormatting sqref="B20">
    <cfRule type="cellIs" dxfId="180" priority="629" operator="greaterThan">
      <formula>1000</formula>
    </cfRule>
  </conditionalFormatting>
  <conditionalFormatting sqref="B20">
    <cfRule type="cellIs" dxfId="179" priority="628" operator="greaterThan">
      <formula>1000</formula>
    </cfRule>
  </conditionalFormatting>
  <conditionalFormatting sqref="B26">
    <cfRule type="cellIs" dxfId="178" priority="627" operator="greaterThan">
      <formula>1000</formula>
    </cfRule>
  </conditionalFormatting>
  <conditionalFormatting sqref="B26">
    <cfRule type="cellIs" dxfId="177" priority="626" operator="greaterThan">
      <formula>1000</formula>
    </cfRule>
  </conditionalFormatting>
  <conditionalFormatting sqref="B26">
    <cfRule type="cellIs" dxfId="176" priority="625" operator="greaterThan">
      <formula>1000</formula>
    </cfRule>
  </conditionalFormatting>
  <conditionalFormatting sqref="B26">
    <cfRule type="cellIs" dxfId="175" priority="624" operator="greaterThan">
      <formula>1000</formula>
    </cfRule>
  </conditionalFormatting>
  <conditionalFormatting sqref="B32">
    <cfRule type="cellIs" dxfId="174" priority="623" operator="greaterThan">
      <formula>1000</formula>
    </cfRule>
  </conditionalFormatting>
  <conditionalFormatting sqref="B32">
    <cfRule type="cellIs" dxfId="173" priority="622" operator="greaterThan">
      <formula>1000</formula>
    </cfRule>
  </conditionalFormatting>
  <conditionalFormatting sqref="B32">
    <cfRule type="cellIs" dxfId="172" priority="621" operator="greaterThan">
      <formula>1000</formula>
    </cfRule>
  </conditionalFormatting>
  <conditionalFormatting sqref="B32">
    <cfRule type="cellIs" dxfId="171" priority="620" operator="greaterThan">
      <formula>1000</formula>
    </cfRule>
  </conditionalFormatting>
  <conditionalFormatting sqref="B38">
    <cfRule type="cellIs" dxfId="170" priority="619" operator="greaterThan">
      <formula>1000</formula>
    </cfRule>
  </conditionalFormatting>
  <conditionalFormatting sqref="B38">
    <cfRule type="cellIs" dxfId="169" priority="618" operator="greaterThan">
      <formula>1000</formula>
    </cfRule>
  </conditionalFormatting>
  <conditionalFormatting sqref="B38">
    <cfRule type="cellIs" dxfId="168" priority="617" operator="greaterThan">
      <formula>1000</formula>
    </cfRule>
  </conditionalFormatting>
  <conditionalFormatting sqref="B38">
    <cfRule type="cellIs" dxfId="167" priority="616" operator="greaterThan">
      <formula>1000</formula>
    </cfRule>
  </conditionalFormatting>
  <conditionalFormatting sqref="B44">
    <cfRule type="cellIs" dxfId="166" priority="615" operator="greaterThan">
      <formula>1000</formula>
    </cfRule>
  </conditionalFormatting>
  <conditionalFormatting sqref="B44">
    <cfRule type="cellIs" dxfId="165" priority="614" operator="greaterThan">
      <formula>1000</formula>
    </cfRule>
  </conditionalFormatting>
  <conditionalFormatting sqref="B44">
    <cfRule type="cellIs" dxfId="164" priority="613" operator="greaterThan">
      <formula>1000</formula>
    </cfRule>
  </conditionalFormatting>
  <conditionalFormatting sqref="B44">
    <cfRule type="cellIs" dxfId="163" priority="612" operator="greaterThan">
      <formula>1000</formula>
    </cfRule>
  </conditionalFormatting>
  <conditionalFormatting sqref="A14">
    <cfRule type="cellIs" dxfId="162" priority="519" operator="greaterThan">
      <formula>1000</formula>
    </cfRule>
  </conditionalFormatting>
  <conditionalFormatting sqref="A14">
    <cfRule type="cellIs" dxfId="161" priority="518" operator="greaterThan">
      <formula>1000</formula>
    </cfRule>
  </conditionalFormatting>
  <conditionalFormatting sqref="A14">
    <cfRule type="cellIs" dxfId="160" priority="517" operator="greaterThan">
      <formula>1000</formula>
    </cfRule>
  </conditionalFormatting>
  <conditionalFormatting sqref="A20">
    <cfRule type="cellIs" dxfId="159" priority="516" operator="greaterThan">
      <formula>1000</formula>
    </cfRule>
  </conditionalFormatting>
  <conditionalFormatting sqref="A20">
    <cfRule type="cellIs" dxfId="158" priority="515" operator="greaterThan">
      <formula>1000</formula>
    </cfRule>
  </conditionalFormatting>
  <conditionalFormatting sqref="A20">
    <cfRule type="cellIs" dxfId="157" priority="514" operator="greaterThan">
      <formula>1000</formula>
    </cfRule>
  </conditionalFormatting>
  <conditionalFormatting sqref="A26">
    <cfRule type="cellIs" dxfId="156" priority="513" operator="greaterThan">
      <formula>1000</formula>
    </cfRule>
  </conditionalFormatting>
  <conditionalFormatting sqref="A26">
    <cfRule type="cellIs" dxfId="155" priority="512" operator="greaterThan">
      <formula>1000</formula>
    </cfRule>
  </conditionalFormatting>
  <conditionalFormatting sqref="A26">
    <cfRule type="cellIs" dxfId="154" priority="511" operator="greaterThan">
      <formula>1000</formula>
    </cfRule>
  </conditionalFormatting>
  <conditionalFormatting sqref="A32">
    <cfRule type="cellIs" dxfId="153" priority="510" operator="greaterThan">
      <formula>1000</formula>
    </cfRule>
  </conditionalFormatting>
  <conditionalFormatting sqref="A32">
    <cfRule type="cellIs" dxfId="152" priority="509" operator="greaterThan">
      <formula>1000</formula>
    </cfRule>
  </conditionalFormatting>
  <conditionalFormatting sqref="A32">
    <cfRule type="cellIs" dxfId="151" priority="508" operator="greaterThan">
      <formula>1000</formula>
    </cfRule>
  </conditionalFormatting>
  <conditionalFormatting sqref="A38">
    <cfRule type="cellIs" dxfId="150" priority="507" operator="greaterThan">
      <formula>1000</formula>
    </cfRule>
  </conditionalFormatting>
  <conditionalFormatting sqref="A38">
    <cfRule type="cellIs" dxfId="149" priority="506" operator="greaterThan">
      <formula>1000</formula>
    </cfRule>
  </conditionalFormatting>
  <conditionalFormatting sqref="A38">
    <cfRule type="cellIs" dxfId="148" priority="505" operator="greaterThan">
      <formula>1000</formula>
    </cfRule>
  </conditionalFormatting>
  <conditionalFormatting sqref="A44">
    <cfRule type="cellIs" dxfId="147" priority="504" operator="greaterThan">
      <formula>1000</formula>
    </cfRule>
  </conditionalFormatting>
  <conditionalFormatting sqref="A44">
    <cfRule type="cellIs" dxfId="146" priority="503" operator="greaterThan">
      <formula>1000</formula>
    </cfRule>
  </conditionalFormatting>
  <conditionalFormatting sqref="A44">
    <cfRule type="cellIs" dxfId="145" priority="502" operator="greaterThan">
      <formula>1000</formula>
    </cfRule>
  </conditionalFormatting>
  <conditionalFormatting sqref="O14">
    <cfRule type="duplicateValues" dxfId="144" priority="431"/>
    <cfRule type="duplicateValues" dxfId="143" priority="432" stopIfTrue="1"/>
  </conditionalFormatting>
  <conditionalFormatting sqref="O14">
    <cfRule type="duplicateValues" dxfId="142" priority="430" stopIfTrue="1"/>
  </conditionalFormatting>
  <conditionalFormatting sqref="O14">
    <cfRule type="duplicateValues" dxfId="141" priority="429" stopIfTrue="1"/>
  </conditionalFormatting>
  <conditionalFormatting sqref="O14">
    <cfRule type="duplicateValues" dxfId="140" priority="428" stopIfTrue="1"/>
  </conditionalFormatting>
  <conditionalFormatting sqref="O14">
    <cfRule type="duplicateValues" dxfId="139" priority="427" stopIfTrue="1"/>
  </conditionalFormatting>
  <conditionalFormatting sqref="O14">
    <cfRule type="duplicateValues" dxfId="138" priority="426" stopIfTrue="1"/>
  </conditionalFormatting>
  <conditionalFormatting sqref="O14">
    <cfRule type="duplicateValues" dxfId="137" priority="425" stopIfTrue="1"/>
  </conditionalFormatting>
  <conditionalFormatting sqref="O14">
    <cfRule type="duplicateValues" dxfId="136" priority="424" stopIfTrue="1"/>
  </conditionalFormatting>
  <conditionalFormatting sqref="O14">
    <cfRule type="duplicateValues" dxfId="135" priority="422"/>
    <cfRule type="duplicateValues" dxfId="134" priority="423" stopIfTrue="1"/>
  </conditionalFormatting>
  <conditionalFormatting sqref="O14">
    <cfRule type="duplicateValues" dxfId="133" priority="421" stopIfTrue="1"/>
  </conditionalFormatting>
  <conditionalFormatting sqref="O14">
    <cfRule type="duplicateValues" dxfId="132" priority="420" stopIfTrue="1"/>
  </conditionalFormatting>
  <conditionalFormatting sqref="O14">
    <cfRule type="duplicateValues" dxfId="131" priority="419" stopIfTrue="1"/>
  </conditionalFormatting>
  <conditionalFormatting sqref="O14">
    <cfRule type="duplicateValues" dxfId="130" priority="418" stopIfTrue="1"/>
  </conditionalFormatting>
  <conditionalFormatting sqref="O14">
    <cfRule type="duplicateValues" dxfId="129" priority="417" stopIfTrue="1"/>
  </conditionalFormatting>
  <conditionalFormatting sqref="O14">
    <cfRule type="duplicateValues" dxfId="128" priority="416" stopIfTrue="1"/>
  </conditionalFormatting>
  <conditionalFormatting sqref="O14">
    <cfRule type="duplicateValues" dxfId="127" priority="415" stopIfTrue="1"/>
  </conditionalFormatting>
  <conditionalFormatting sqref="O20">
    <cfRule type="duplicateValues" dxfId="126" priority="413"/>
    <cfRule type="duplicateValues" dxfId="125" priority="414" stopIfTrue="1"/>
  </conditionalFormatting>
  <conditionalFormatting sqref="O20">
    <cfRule type="duplicateValues" dxfId="124" priority="412" stopIfTrue="1"/>
  </conditionalFormatting>
  <conditionalFormatting sqref="O20">
    <cfRule type="duplicateValues" dxfId="123" priority="411" stopIfTrue="1"/>
  </conditionalFormatting>
  <conditionalFormatting sqref="O20">
    <cfRule type="duplicateValues" dxfId="122" priority="410" stopIfTrue="1"/>
  </conditionalFormatting>
  <conditionalFormatting sqref="O20">
    <cfRule type="duplicateValues" dxfId="121" priority="409" stopIfTrue="1"/>
  </conditionalFormatting>
  <conditionalFormatting sqref="O20">
    <cfRule type="duplicateValues" dxfId="120" priority="408" stopIfTrue="1"/>
  </conditionalFormatting>
  <conditionalFormatting sqref="O20">
    <cfRule type="duplicateValues" dxfId="119" priority="407" stopIfTrue="1"/>
  </conditionalFormatting>
  <conditionalFormatting sqref="O20">
    <cfRule type="duplicateValues" dxfId="118" priority="406" stopIfTrue="1"/>
  </conditionalFormatting>
  <conditionalFormatting sqref="O20">
    <cfRule type="duplicateValues" dxfId="117" priority="404"/>
    <cfRule type="duplicateValues" dxfId="116" priority="405" stopIfTrue="1"/>
  </conditionalFormatting>
  <conditionalFormatting sqref="O20">
    <cfRule type="duplicateValues" dxfId="115" priority="403" stopIfTrue="1"/>
  </conditionalFormatting>
  <conditionalFormatting sqref="O20">
    <cfRule type="duplicateValues" dxfId="114" priority="402" stopIfTrue="1"/>
  </conditionalFormatting>
  <conditionalFormatting sqref="O20">
    <cfRule type="duplicateValues" dxfId="113" priority="401" stopIfTrue="1"/>
  </conditionalFormatting>
  <conditionalFormatting sqref="O20">
    <cfRule type="duplicateValues" dxfId="112" priority="400" stopIfTrue="1"/>
  </conditionalFormatting>
  <conditionalFormatting sqref="O20">
    <cfRule type="duplicateValues" dxfId="111" priority="399" stopIfTrue="1"/>
  </conditionalFormatting>
  <conditionalFormatting sqref="O20">
    <cfRule type="duplicateValues" dxfId="110" priority="398" stopIfTrue="1"/>
  </conditionalFormatting>
  <conditionalFormatting sqref="O20">
    <cfRule type="duplicateValues" dxfId="109" priority="397" stopIfTrue="1"/>
  </conditionalFormatting>
  <conditionalFormatting sqref="O26">
    <cfRule type="duplicateValues" dxfId="108" priority="395"/>
    <cfRule type="duplicateValues" dxfId="107" priority="396" stopIfTrue="1"/>
  </conditionalFormatting>
  <conditionalFormatting sqref="O26">
    <cfRule type="duplicateValues" dxfId="106" priority="394" stopIfTrue="1"/>
  </conditionalFormatting>
  <conditionalFormatting sqref="O26">
    <cfRule type="duplicateValues" dxfId="105" priority="393" stopIfTrue="1"/>
  </conditionalFormatting>
  <conditionalFormatting sqref="O26">
    <cfRule type="duplicateValues" dxfId="104" priority="392" stopIfTrue="1"/>
  </conditionalFormatting>
  <conditionalFormatting sqref="O26">
    <cfRule type="duplicateValues" dxfId="103" priority="391" stopIfTrue="1"/>
  </conditionalFormatting>
  <conditionalFormatting sqref="O26">
    <cfRule type="duplicateValues" dxfId="102" priority="390" stopIfTrue="1"/>
  </conditionalFormatting>
  <conditionalFormatting sqref="O26">
    <cfRule type="duplicateValues" dxfId="101" priority="389" stopIfTrue="1"/>
  </conditionalFormatting>
  <conditionalFormatting sqref="O26">
    <cfRule type="duplicateValues" dxfId="100" priority="388" stopIfTrue="1"/>
  </conditionalFormatting>
  <conditionalFormatting sqref="O26">
    <cfRule type="duplicateValues" dxfId="99" priority="386"/>
    <cfRule type="duplicateValues" dxfId="98" priority="387" stopIfTrue="1"/>
  </conditionalFormatting>
  <conditionalFormatting sqref="O26">
    <cfRule type="duplicateValues" dxfId="97" priority="385" stopIfTrue="1"/>
  </conditionalFormatting>
  <conditionalFormatting sqref="O26">
    <cfRule type="duplicateValues" dxfId="96" priority="384" stopIfTrue="1"/>
  </conditionalFormatting>
  <conditionalFormatting sqref="O26">
    <cfRule type="duplicateValues" dxfId="95" priority="383" stopIfTrue="1"/>
  </conditionalFormatting>
  <conditionalFormatting sqref="O26">
    <cfRule type="duplicateValues" dxfId="94" priority="382" stopIfTrue="1"/>
  </conditionalFormatting>
  <conditionalFormatting sqref="O26">
    <cfRule type="duplicateValues" dxfId="93" priority="381" stopIfTrue="1"/>
  </conditionalFormatting>
  <conditionalFormatting sqref="O26">
    <cfRule type="duplicateValues" dxfId="92" priority="380" stopIfTrue="1"/>
  </conditionalFormatting>
  <conditionalFormatting sqref="O26">
    <cfRule type="duplicateValues" dxfId="91" priority="379" stopIfTrue="1"/>
  </conditionalFormatting>
  <conditionalFormatting sqref="O32">
    <cfRule type="duplicateValues" dxfId="90" priority="377"/>
    <cfRule type="duplicateValues" dxfId="89" priority="378" stopIfTrue="1"/>
  </conditionalFormatting>
  <conditionalFormatting sqref="O32">
    <cfRule type="duplicateValues" dxfId="88" priority="376" stopIfTrue="1"/>
  </conditionalFormatting>
  <conditionalFormatting sqref="O32">
    <cfRule type="duplicateValues" dxfId="87" priority="375" stopIfTrue="1"/>
  </conditionalFormatting>
  <conditionalFormatting sqref="O32">
    <cfRule type="duplicateValues" dxfId="86" priority="374" stopIfTrue="1"/>
  </conditionalFormatting>
  <conditionalFormatting sqref="O32">
    <cfRule type="duplicateValues" dxfId="85" priority="373" stopIfTrue="1"/>
  </conditionalFormatting>
  <conditionalFormatting sqref="O32">
    <cfRule type="duplicateValues" dxfId="84" priority="372" stopIfTrue="1"/>
  </conditionalFormatting>
  <conditionalFormatting sqref="O32">
    <cfRule type="duplicateValues" dxfId="83" priority="371" stopIfTrue="1"/>
  </conditionalFormatting>
  <conditionalFormatting sqref="O32">
    <cfRule type="duplicateValues" dxfId="82" priority="370" stopIfTrue="1"/>
  </conditionalFormatting>
  <conditionalFormatting sqref="O32">
    <cfRule type="duplicateValues" dxfId="81" priority="368"/>
    <cfRule type="duplicateValues" dxfId="80" priority="369" stopIfTrue="1"/>
  </conditionalFormatting>
  <conditionalFormatting sqref="O32">
    <cfRule type="duplicateValues" dxfId="79" priority="367" stopIfTrue="1"/>
  </conditionalFormatting>
  <conditionalFormatting sqref="O32">
    <cfRule type="duplicateValues" dxfId="78" priority="366" stopIfTrue="1"/>
  </conditionalFormatting>
  <conditionalFormatting sqref="O32">
    <cfRule type="duplicateValues" dxfId="77" priority="365" stopIfTrue="1"/>
  </conditionalFormatting>
  <conditionalFormatting sqref="O32">
    <cfRule type="duplicateValues" dxfId="76" priority="364" stopIfTrue="1"/>
  </conditionalFormatting>
  <conditionalFormatting sqref="O32">
    <cfRule type="duplicateValues" dxfId="75" priority="363" stopIfTrue="1"/>
  </conditionalFormatting>
  <conditionalFormatting sqref="O32">
    <cfRule type="duplicateValues" dxfId="74" priority="362" stopIfTrue="1"/>
  </conditionalFormatting>
  <conditionalFormatting sqref="O32">
    <cfRule type="duplicateValues" dxfId="73" priority="361" stopIfTrue="1"/>
  </conditionalFormatting>
  <conditionalFormatting sqref="O38">
    <cfRule type="duplicateValues" dxfId="72" priority="359"/>
    <cfRule type="duplicateValues" dxfId="71" priority="360" stopIfTrue="1"/>
  </conditionalFormatting>
  <conditionalFormatting sqref="O38">
    <cfRule type="duplicateValues" dxfId="70" priority="358" stopIfTrue="1"/>
  </conditionalFormatting>
  <conditionalFormatting sqref="O38">
    <cfRule type="duplicateValues" dxfId="69" priority="357" stopIfTrue="1"/>
  </conditionalFormatting>
  <conditionalFormatting sqref="O38">
    <cfRule type="duplicateValues" dxfId="68" priority="356" stopIfTrue="1"/>
  </conditionalFormatting>
  <conditionalFormatting sqref="O38">
    <cfRule type="duplicateValues" dxfId="67" priority="355" stopIfTrue="1"/>
  </conditionalFormatting>
  <conditionalFormatting sqref="O38">
    <cfRule type="duplicateValues" dxfId="66" priority="354" stopIfTrue="1"/>
  </conditionalFormatting>
  <conditionalFormatting sqref="O38">
    <cfRule type="duplicateValues" dxfId="65" priority="353" stopIfTrue="1"/>
  </conditionalFormatting>
  <conditionalFormatting sqref="O38">
    <cfRule type="duplicateValues" dxfId="64" priority="352" stopIfTrue="1"/>
  </conditionalFormatting>
  <conditionalFormatting sqref="O38">
    <cfRule type="duplicateValues" dxfId="63" priority="350"/>
    <cfRule type="duplicateValues" dxfId="62" priority="351" stopIfTrue="1"/>
  </conditionalFormatting>
  <conditionalFormatting sqref="O38">
    <cfRule type="duplicateValues" dxfId="61" priority="349" stopIfTrue="1"/>
  </conditionalFormatting>
  <conditionalFormatting sqref="O38">
    <cfRule type="duplicateValues" dxfId="60" priority="348" stopIfTrue="1"/>
  </conditionalFormatting>
  <conditionalFormatting sqref="O38">
    <cfRule type="duplicateValues" dxfId="59" priority="347" stopIfTrue="1"/>
  </conditionalFormatting>
  <conditionalFormatting sqref="O38">
    <cfRule type="duplicateValues" dxfId="58" priority="346" stopIfTrue="1"/>
  </conditionalFormatting>
  <conditionalFormatting sqref="O38">
    <cfRule type="duplicateValues" dxfId="57" priority="345" stopIfTrue="1"/>
  </conditionalFormatting>
  <conditionalFormatting sqref="O38">
    <cfRule type="duplicateValues" dxfId="56" priority="344" stopIfTrue="1"/>
  </conditionalFormatting>
  <conditionalFormatting sqref="O38">
    <cfRule type="duplicateValues" dxfId="55" priority="343" stopIfTrue="1"/>
  </conditionalFormatting>
  <conditionalFormatting sqref="O44">
    <cfRule type="duplicateValues" dxfId="54" priority="341"/>
    <cfRule type="duplicateValues" dxfId="53" priority="342" stopIfTrue="1"/>
  </conditionalFormatting>
  <conditionalFormatting sqref="O44">
    <cfRule type="duplicateValues" dxfId="52" priority="340" stopIfTrue="1"/>
  </conditionalFormatting>
  <conditionalFormatting sqref="O44">
    <cfRule type="duplicateValues" dxfId="51" priority="339" stopIfTrue="1"/>
  </conditionalFormatting>
  <conditionalFormatting sqref="O44">
    <cfRule type="duplicateValues" dxfId="50" priority="338" stopIfTrue="1"/>
  </conditionalFormatting>
  <conditionalFormatting sqref="O44">
    <cfRule type="duplicateValues" dxfId="49" priority="337" stopIfTrue="1"/>
  </conditionalFormatting>
  <conditionalFormatting sqref="O44">
    <cfRule type="duplicateValues" dxfId="48" priority="336" stopIfTrue="1"/>
  </conditionalFormatting>
  <conditionalFormatting sqref="O44">
    <cfRule type="duplicateValues" dxfId="47" priority="335" stopIfTrue="1"/>
  </conditionalFormatting>
  <conditionalFormatting sqref="O44">
    <cfRule type="duplicateValues" dxfId="46" priority="334" stopIfTrue="1"/>
  </conditionalFormatting>
  <conditionalFormatting sqref="O44">
    <cfRule type="duplicateValues" dxfId="45" priority="332"/>
    <cfRule type="duplicateValues" dxfId="44" priority="333" stopIfTrue="1"/>
  </conditionalFormatting>
  <conditionalFormatting sqref="O44">
    <cfRule type="duplicateValues" dxfId="43" priority="331" stopIfTrue="1"/>
  </conditionalFormatting>
  <conditionalFormatting sqref="O44">
    <cfRule type="duplicateValues" dxfId="42" priority="330" stopIfTrue="1"/>
  </conditionalFormatting>
  <conditionalFormatting sqref="O44">
    <cfRule type="duplicateValues" dxfId="41" priority="329" stopIfTrue="1"/>
  </conditionalFormatting>
  <conditionalFormatting sqref="O44">
    <cfRule type="duplicateValues" dxfId="40" priority="328" stopIfTrue="1"/>
  </conditionalFormatting>
  <conditionalFormatting sqref="O44">
    <cfRule type="duplicateValues" dxfId="39" priority="327" stopIfTrue="1"/>
  </conditionalFormatting>
  <conditionalFormatting sqref="O44">
    <cfRule type="duplicateValues" dxfId="38" priority="326" stopIfTrue="1"/>
  </conditionalFormatting>
  <conditionalFormatting sqref="O44">
    <cfRule type="duplicateValues" dxfId="37" priority="325" stopIfTrue="1"/>
  </conditionalFormatting>
  <conditionalFormatting sqref="O6:O47">
    <cfRule type="duplicateValues" dxfId="36" priority="1770" stopIfTrue="1"/>
  </conditionalFormatting>
  <printOptions horizontalCentered="1"/>
  <pageMargins left="0.56999999999999995" right="0.12" top="0.55118110236220474" bottom="0.51181102362204722" header="0.39370078740157483" footer="0.39370078740157483"/>
  <pageSetup paperSize="9" scale="74" orientation="portrait" horizontalDpi="300" verticalDpi="300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K47"/>
  <sheetViews>
    <sheetView view="pageBreakPreview" zoomScale="110" zoomScaleSheetLayoutView="110" workbookViewId="0">
      <selection activeCell="N5" sqref="N5"/>
    </sheetView>
  </sheetViews>
  <sheetFormatPr defaultRowHeight="12.75" x14ac:dyDescent="0.2"/>
  <cols>
    <col min="1" max="1" width="6.7109375" style="54" customWidth="1"/>
    <col min="2" max="2" width="30.7109375" style="53" customWidth="1"/>
    <col min="3" max="3" width="6.42578125" style="53" customWidth="1"/>
    <col min="4" max="4" width="26.5703125" style="53" customWidth="1"/>
    <col min="5" max="5" width="7" style="53" hidden="1" customWidth="1"/>
    <col min="6" max="7" width="8.28515625" style="53" customWidth="1"/>
    <col min="8" max="10" width="6.140625" style="53" hidden="1" customWidth="1"/>
    <col min="11" max="11" width="7.28515625" style="54" customWidth="1"/>
    <col min="12" max="16384" width="9.140625" style="53"/>
  </cols>
  <sheetData>
    <row r="1" spans="1:11" s="37" customFormat="1" ht="30" customHeight="1" x14ac:dyDescent="0.2">
      <c r="A1" s="195" t="str">
        <f>KAPAK!A2</f>
        <v>Türkiye Atletizm Federasyonu
İstanbul Atletizm İl Temsilciliği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37" customFormat="1" ht="15.75" x14ac:dyDescent="0.2">
      <c r="A2" s="196" t="str">
        <f>KAPAK!B26</f>
        <v>59.Ömer Besim Kır Koşusu ve Kros Ligi 7.Kademesi Yarışmaları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s="37" customFormat="1" ht="14.25" x14ac:dyDescent="0.2">
      <c r="A3" s="197" t="str">
        <f>KAPAK!B29</f>
        <v>İstanbul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s="37" customFormat="1" ht="16.5" customHeight="1" x14ac:dyDescent="0.2">
      <c r="A4" s="121" t="str">
        <f>KAPAK!B28</f>
        <v>Genç Kadınlar</v>
      </c>
      <c r="B4" s="121"/>
      <c r="C4" s="118" t="str">
        <f>KAPAK!B27</f>
        <v>4 km.</v>
      </c>
      <c r="D4" s="118"/>
      <c r="E4" s="118"/>
      <c r="F4" s="191">
        <f>KAPAK!B30</f>
        <v>41965.416666666664</v>
      </c>
      <c r="G4" s="191"/>
      <c r="H4" s="191"/>
      <c r="I4" s="191"/>
      <c r="J4" s="191"/>
      <c r="K4" s="191"/>
    </row>
    <row r="5" spans="1:11" s="27" customFormat="1" ht="51.75" customHeight="1" x14ac:dyDescent="0.2">
      <c r="A5" s="128" t="s">
        <v>5</v>
      </c>
      <c r="B5" s="129" t="s">
        <v>18</v>
      </c>
      <c r="C5" s="132" t="s">
        <v>1</v>
      </c>
      <c r="D5" s="129" t="s">
        <v>3</v>
      </c>
      <c r="E5" s="129" t="s">
        <v>8</v>
      </c>
      <c r="F5" s="129" t="s">
        <v>7</v>
      </c>
      <c r="G5" s="133" t="s">
        <v>15</v>
      </c>
      <c r="H5" s="134" t="s">
        <v>20</v>
      </c>
      <c r="I5" s="134" t="s">
        <v>21</v>
      </c>
      <c r="J5" s="134" t="s">
        <v>22</v>
      </c>
      <c r="K5" s="129" t="s">
        <v>6</v>
      </c>
    </row>
    <row r="6" spans="1:11" s="37" customFormat="1" ht="12.75" customHeight="1" x14ac:dyDescent="0.2">
      <c r="A6" s="30"/>
      <c r="B6" s="32"/>
      <c r="C6" s="144">
        <v>346</v>
      </c>
      <c r="D6" s="33" t="s">
        <v>59</v>
      </c>
      <c r="E6" s="34" t="s">
        <v>33</v>
      </c>
      <c r="F6" s="113">
        <v>1358</v>
      </c>
      <c r="G6" s="58">
        <v>3</v>
      </c>
      <c r="H6" s="103"/>
      <c r="I6" s="103"/>
      <c r="J6" s="103"/>
      <c r="K6" s="31"/>
    </row>
    <row r="7" spans="1:11" s="37" customFormat="1" ht="12.75" customHeight="1" x14ac:dyDescent="0.2">
      <c r="A7" s="39"/>
      <c r="B7" s="41"/>
      <c r="C7" s="145">
        <v>347</v>
      </c>
      <c r="D7" s="42" t="s">
        <v>114</v>
      </c>
      <c r="E7" s="43" t="s">
        <v>33</v>
      </c>
      <c r="F7" s="114">
        <v>1404</v>
      </c>
      <c r="G7" s="59">
        <v>4</v>
      </c>
      <c r="H7" s="104"/>
      <c r="I7" s="104"/>
      <c r="J7" s="104"/>
      <c r="K7" s="40"/>
    </row>
    <row r="8" spans="1:11" s="37" customFormat="1" ht="12.75" customHeight="1" x14ac:dyDescent="0.2">
      <c r="A8" s="61">
        <v>1</v>
      </c>
      <c r="B8" s="41" t="s">
        <v>60</v>
      </c>
      <c r="C8" s="145">
        <v>348</v>
      </c>
      <c r="D8" s="42" t="s">
        <v>61</v>
      </c>
      <c r="E8" s="43" t="s">
        <v>33</v>
      </c>
      <c r="F8" s="114">
        <v>1426</v>
      </c>
      <c r="G8" s="59">
        <v>11</v>
      </c>
      <c r="H8" s="106">
        <v>14</v>
      </c>
      <c r="I8" s="106">
        <v>30</v>
      </c>
      <c r="J8" s="106">
        <v>0</v>
      </c>
      <c r="K8" s="106">
        <v>10.000400000000001</v>
      </c>
    </row>
    <row r="9" spans="1:11" s="37" customFormat="1" ht="12.75" customHeight="1" x14ac:dyDescent="0.2">
      <c r="A9" s="39"/>
      <c r="B9" s="41"/>
      <c r="C9" s="145">
        <v>349</v>
      </c>
      <c r="D9" s="42" t="s">
        <v>62</v>
      </c>
      <c r="E9" s="43" t="s">
        <v>33</v>
      </c>
      <c r="F9" s="114">
        <v>1407</v>
      </c>
      <c r="G9" s="59">
        <v>5</v>
      </c>
      <c r="H9" s="104"/>
      <c r="I9" s="104"/>
      <c r="J9" s="104"/>
      <c r="K9" s="40"/>
    </row>
    <row r="10" spans="1:11" s="37" customFormat="1" ht="12.75" customHeight="1" x14ac:dyDescent="0.2">
      <c r="A10" s="39"/>
      <c r="B10" s="41"/>
      <c r="C10" s="145">
        <v>350</v>
      </c>
      <c r="D10" s="42" t="s">
        <v>63</v>
      </c>
      <c r="E10" s="43" t="s">
        <v>33</v>
      </c>
      <c r="F10" s="114">
        <v>1354</v>
      </c>
      <c r="G10" s="59">
        <v>2</v>
      </c>
      <c r="H10" s="104"/>
      <c r="I10" s="104"/>
      <c r="J10" s="104"/>
      <c r="K10" s="40"/>
    </row>
    <row r="11" spans="1:11" s="37" customFormat="1" ht="12.75" customHeight="1" x14ac:dyDescent="0.2">
      <c r="A11" s="46"/>
      <c r="B11" s="48"/>
      <c r="C11" s="146">
        <v>351</v>
      </c>
      <c r="D11" s="49" t="s">
        <v>89</v>
      </c>
      <c r="E11" s="50" t="s">
        <v>33</v>
      </c>
      <c r="F11" s="115">
        <v>1350</v>
      </c>
      <c r="G11" s="60">
        <v>1</v>
      </c>
      <c r="H11" s="105"/>
      <c r="I11" s="105"/>
      <c r="J11" s="105"/>
      <c r="K11" s="47"/>
    </row>
    <row r="12" spans="1:11" ht="12.75" customHeight="1" x14ac:dyDescent="0.2">
      <c r="A12" s="30"/>
      <c r="B12" s="32"/>
      <c r="C12" s="144">
        <v>31</v>
      </c>
      <c r="D12" s="33" t="s">
        <v>31</v>
      </c>
      <c r="E12" s="34" t="s">
        <v>33</v>
      </c>
      <c r="F12" s="113">
        <v>1415</v>
      </c>
      <c r="G12" s="58">
        <v>7</v>
      </c>
      <c r="H12" s="103"/>
      <c r="I12" s="103"/>
      <c r="J12" s="103"/>
      <c r="K12" s="31"/>
    </row>
    <row r="13" spans="1:11" ht="12.75" customHeight="1" x14ac:dyDescent="0.2">
      <c r="A13" s="39"/>
      <c r="B13" s="41"/>
      <c r="C13" s="145">
        <v>32</v>
      </c>
      <c r="D13" s="42" t="s">
        <v>34</v>
      </c>
      <c r="E13" s="43" t="s">
        <v>33</v>
      </c>
      <c r="F13" s="114">
        <v>1512</v>
      </c>
      <c r="G13" s="59">
        <v>18</v>
      </c>
      <c r="H13" s="104"/>
      <c r="I13" s="104"/>
      <c r="J13" s="104"/>
      <c r="K13" s="40"/>
    </row>
    <row r="14" spans="1:11" ht="12.75" customHeight="1" x14ac:dyDescent="0.2">
      <c r="A14" s="61">
        <v>2</v>
      </c>
      <c r="B14" s="41" t="s">
        <v>32</v>
      </c>
      <c r="C14" s="145">
        <v>33</v>
      </c>
      <c r="D14" s="42" t="s">
        <v>35</v>
      </c>
      <c r="E14" s="43" t="s">
        <v>33</v>
      </c>
      <c r="F14" s="114">
        <v>1425</v>
      </c>
      <c r="G14" s="59">
        <v>10</v>
      </c>
      <c r="H14" s="106">
        <v>49</v>
      </c>
      <c r="I14" s="106">
        <v>21</v>
      </c>
      <c r="J14" s="106">
        <v>0</v>
      </c>
      <c r="K14" s="57">
        <v>35.001199999999997</v>
      </c>
    </row>
    <row r="15" spans="1:11" ht="12.75" customHeight="1" x14ac:dyDescent="0.2">
      <c r="A15" s="39"/>
      <c r="B15" s="41"/>
      <c r="C15" s="145">
        <v>34</v>
      </c>
      <c r="D15" s="42" t="s">
        <v>36</v>
      </c>
      <c r="E15" s="43" t="s">
        <v>33</v>
      </c>
      <c r="F15" s="114" t="s">
        <v>121</v>
      </c>
      <c r="G15" s="59" t="s">
        <v>68</v>
      </c>
      <c r="H15" s="104"/>
      <c r="I15" s="104"/>
      <c r="J15" s="104"/>
      <c r="K15" s="40"/>
    </row>
    <row r="16" spans="1:11" ht="12.75" customHeight="1" x14ac:dyDescent="0.2">
      <c r="A16" s="39"/>
      <c r="B16" s="41"/>
      <c r="C16" s="145">
        <v>35</v>
      </c>
      <c r="D16" s="42" t="s">
        <v>37</v>
      </c>
      <c r="E16" s="43" t="s">
        <v>33</v>
      </c>
      <c r="F16" s="114">
        <v>1412</v>
      </c>
      <c r="G16" s="59">
        <v>6</v>
      </c>
      <c r="H16" s="104"/>
      <c r="I16" s="104"/>
      <c r="J16" s="104"/>
      <c r="K16" s="40"/>
    </row>
    <row r="17" spans="1:11" ht="12.75" customHeight="1" x14ac:dyDescent="0.2">
      <c r="A17" s="46"/>
      <c r="B17" s="48"/>
      <c r="C17" s="146">
        <v>36</v>
      </c>
      <c r="D17" s="49" t="s">
        <v>38</v>
      </c>
      <c r="E17" s="50" t="s">
        <v>33</v>
      </c>
      <c r="F17" s="115">
        <v>1427</v>
      </c>
      <c r="G17" s="60">
        <v>12</v>
      </c>
      <c r="H17" s="105"/>
      <c r="I17" s="105"/>
      <c r="J17" s="105"/>
      <c r="K17" s="47"/>
    </row>
    <row r="18" spans="1:11" ht="12.75" customHeight="1" x14ac:dyDescent="0.2">
      <c r="A18" s="30"/>
      <c r="B18" s="32"/>
      <c r="C18" s="144">
        <v>19</v>
      </c>
      <c r="D18" s="33" t="s">
        <v>52</v>
      </c>
      <c r="E18" s="34" t="s">
        <v>33</v>
      </c>
      <c r="F18" s="113" t="s">
        <v>121</v>
      </c>
      <c r="G18" s="58" t="s">
        <v>68</v>
      </c>
      <c r="H18" s="103"/>
      <c r="I18" s="103"/>
      <c r="J18" s="103"/>
      <c r="K18" s="31"/>
    </row>
    <row r="19" spans="1:11" ht="12.75" customHeight="1" x14ac:dyDescent="0.2">
      <c r="A19" s="39"/>
      <c r="B19" s="41"/>
      <c r="C19" s="145">
        <v>20</v>
      </c>
      <c r="D19" s="42" t="s">
        <v>54</v>
      </c>
      <c r="E19" s="43" t="s">
        <v>33</v>
      </c>
      <c r="F19" s="114">
        <v>1417</v>
      </c>
      <c r="G19" s="59">
        <v>8</v>
      </c>
      <c r="H19" s="104"/>
      <c r="I19" s="104"/>
      <c r="J19" s="104"/>
      <c r="K19" s="40"/>
    </row>
    <row r="20" spans="1:11" ht="12.75" customHeight="1" x14ac:dyDescent="0.2">
      <c r="A20" s="61">
        <v>3</v>
      </c>
      <c r="B20" s="41" t="s">
        <v>53</v>
      </c>
      <c r="C20" s="145">
        <v>21</v>
      </c>
      <c r="D20" s="42" t="s">
        <v>55</v>
      </c>
      <c r="E20" s="43" t="s">
        <v>33</v>
      </c>
      <c r="F20" s="114">
        <v>1450</v>
      </c>
      <c r="G20" s="59">
        <v>15</v>
      </c>
      <c r="H20" s="106">
        <v>24</v>
      </c>
      <c r="I20" s="106">
        <v>30</v>
      </c>
      <c r="J20" s="106">
        <v>0</v>
      </c>
      <c r="K20" s="57">
        <v>44.001399999999997</v>
      </c>
    </row>
    <row r="21" spans="1:11" ht="12.75" customHeight="1" x14ac:dyDescent="0.2">
      <c r="A21" s="39"/>
      <c r="B21" s="41"/>
      <c r="C21" s="145">
        <v>22</v>
      </c>
      <c r="D21" s="42" t="s">
        <v>56</v>
      </c>
      <c r="E21" s="43" t="s">
        <v>33</v>
      </c>
      <c r="F21" s="114">
        <v>1437</v>
      </c>
      <c r="G21" s="59">
        <v>13</v>
      </c>
      <c r="H21" s="104"/>
      <c r="I21" s="104"/>
      <c r="J21" s="104"/>
      <c r="K21" s="40"/>
    </row>
    <row r="22" spans="1:11" ht="12.75" customHeight="1" x14ac:dyDescent="0.2">
      <c r="A22" s="39"/>
      <c r="B22" s="41"/>
      <c r="C22" s="145">
        <v>23</v>
      </c>
      <c r="D22" s="42" t="s">
        <v>57</v>
      </c>
      <c r="E22" s="43" t="s">
        <v>33</v>
      </c>
      <c r="F22" s="114">
        <v>1441</v>
      </c>
      <c r="G22" s="59">
        <v>14</v>
      </c>
      <c r="H22" s="104"/>
      <c r="I22" s="104"/>
      <c r="J22" s="104"/>
      <c r="K22" s="40"/>
    </row>
    <row r="23" spans="1:11" ht="12.75" customHeight="1" x14ac:dyDescent="0.2">
      <c r="A23" s="46"/>
      <c r="B23" s="48"/>
      <c r="C23" s="146">
        <v>24</v>
      </c>
      <c r="D23" s="49" t="s">
        <v>58</v>
      </c>
      <c r="E23" s="50" t="s">
        <v>33</v>
      </c>
      <c r="F23" s="115">
        <v>1419</v>
      </c>
      <c r="G23" s="60">
        <v>9</v>
      </c>
      <c r="H23" s="105"/>
      <c r="I23" s="105"/>
      <c r="J23" s="105"/>
      <c r="K23" s="47"/>
    </row>
    <row r="24" spans="1:11" ht="12.75" customHeight="1" x14ac:dyDescent="0.2">
      <c r="A24" s="30"/>
      <c r="B24" s="32"/>
      <c r="C24" s="144">
        <v>25</v>
      </c>
      <c r="D24" s="33" t="s">
        <v>45</v>
      </c>
      <c r="E24" s="34" t="s">
        <v>33</v>
      </c>
      <c r="F24" s="113">
        <v>1535</v>
      </c>
      <c r="G24" s="36">
        <v>20</v>
      </c>
      <c r="H24" s="103"/>
      <c r="I24" s="103"/>
      <c r="J24" s="103"/>
      <c r="K24" s="31"/>
    </row>
    <row r="25" spans="1:11" ht="12.75" customHeight="1" x14ac:dyDescent="0.2">
      <c r="A25" s="39"/>
      <c r="B25" s="41"/>
      <c r="C25" s="145">
        <v>26</v>
      </c>
      <c r="D25" s="42" t="s">
        <v>47</v>
      </c>
      <c r="E25" s="43" t="s">
        <v>33</v>
      </c>
      <c r="F25" s="114">
        <v>1519</v>
      </c>
      <c r="G25" s="45">
        <v>19</v>
      </c>
      <c r="H25" s="104"/>
      <c r="I25" s="104"/>
      <c r="J25" s="104"/>
      <c r="K25" s="40"/>
    </row>
    <row r="26" spans="1:11" ht="12.75" customHeight="1" x14ac:dyDescent="0.2">
      <c r="A26" s="61">
        <v>4</v>
      </c>
      <c r="B26" s="41" t="s">
        <v>46</v>
      </c>
      <c r="C26" s="145">
        <v>27</v>
      </c>
      <c r="D26" s="42" t="s">
        <v>48</v>
      </c>
      <c r="E26" s="43" t="s">
        <v>33</v>
      </c>
      <c r="F26" s="114">
        <v>1500</v>
      </c>
      <c r="G26" s="45">
        <v>16</v>
      </c>
      <c r="H26" s="106">
        <v>62</v>
      </c>
      <c r="I26" s="106">
        <v>64</v>
      </c>
      <c r="J26" s="106">
        <v>0</v>
      </c>
      <c r="K26" s="57">
        <v>72.001999999999995</v>
      </c>
    </row>
    <row r="27" spans="1:11" ht="12.75" customHeight="1" x14ac:dyDescent="0.2">
      <c r="A27" s="39"/>
      <c r="B27" s="41"/>
      <c r="C27" s="145">
        <v>28</v>
      </c>
      <c r="D27" s="42" t="s">
        <v>49</v>
      </c>
      <c r="E27" s="43" t="s">
        <v>33</v>
      </c>
      <c r="F27" s="114">
        <v>1511</v>
      </c>
      <c r="G27" s="45">
        <v>17</v>
      </c>
      <c r="H27" s="104"/>
      <c r="I27" s="104"/>
      <c r="J27" s="104"/>
      <c r="K27" s="40"/>
    </row>
    <row r="28" spans="1:11" ht="12.75" customHeight="1" x14ac:dyDescent="0.2">
      <c r="A28" s="39"/>
      <c r="B28" s="41"/>
      <c r="C28" s="145">
        <v>29</v>
      </c>
      <c r="D28" s="42" t="s">
        <v>50</v>
      </c>
      <c r="E28" s="43" t="s">
        <v>33</v>
      </c>
      <c r="F28" s="114" t="s">
        <v>120</v>
      </c>
      <c r="G28" s="45" t="s">
        <v>68</v>
      </c>
      <c r="H28" s="104"/>
      <c r="I28" s="104"/>
      <c r="J28" s="104"/>
      <c r="K28" s="40"/>
    </row>
    <row r="29" spans="1:11" ht="12.75" customHeight="1" x14ac:dyDescent="0.2">
      <c r="A29" s="46"/>
      <c r="B29" s="48"/>
      <c r="C29" s="146">
        <v>30</v>
      </c>
      <c r="D29" s="49" t="s">
        <v>51</v>
      </c>
      <c r="E29" s="50" t="s">
        <v>33</v>
      </c>
      <c r="F29" s="115">
        <v>1551</v>
      </c>
      <c r="G29" s="52">
        <v>23</v>
      </c>
      <c r="H29" s="105"/>
      <c r="I29" s="105"/>
      <c r="J29" s="105"/>
      <c r="K29" s="47"/>
    </row>
    <row r="30" spans="1:11" ht="12.75" customHeight="1" x14ac:dyDescent="0.2">
      <c r="A30" s="30"/>
      <c r="B30" s="32"/>
      <c r="C30" s="144">
        <v>37</v>
      </c>
      <c r="D30" s="33" t="s">
        <v>39</v>
      </c>
      <c r="E30" s="34" t="s">
        <v>33</v>
      </c>
      <c r="F30" s="113">
        <v>1626</v>
      </c>
      <c r="G30" s="36">
        <v>24</v>
      </c>
      <c r="H30" s="103"/>
      <c r="I30" s="103"/>
      <c r="J30" s="103"/>
      <c r="K30" s="31"/>
    </row>
    <row r="31" spans="1:11" ht="12.75" customHeight="1" x14ac:dyDescent="0.2">
      <c r="A31" s="39"/>
      <c r="B31" s="41"/>
      <c r="C31" s="145">
        <v>38</v>
      </c>
      <c r="D31" s="42" t="s">
        <v>40</v>
      </c>
      <c r="E31" s="43" t="s">
        <v>33</v>
      </c>
      <c r="F31" s="114">
        <v>1741</v>
      </c>
      <c r="G31" s="45">
        <v>26</v>
      </c>
      <c r="H31" s="104"/>
      <c r="I31" s="104"/>
      <c r="J31" s="104"/>
      <c r="K31" s="40"/>
    </row>
    <row r="32" spans="1:11" ht="12.75" customHeight="1" x14ac:dyDescent="0.2">
      <c r="A32" s="61">
        <v>5</v>
      </c>
      <c r="B32" s="41" t="s">
        <v>115</v>
      </c>
      <c r="C32" s="145">
        <v>39</v>
      </c>
      <c r="D32" s="42" t="s">
        <v>41</v>
      </c>
      <c r="E32" s="43" t="s">
        <v>33</v>
      </c>
      <c r="F32" s="114">
        <v>1545</v>
      </c>
      <c r="G32" s="45">
        <v>21</v>
      </c>
      <c r="H32" s="106">
        <v>95</v>
      </c>
      <c r="I32" s="106">
        <v>114</v>
      </c>
      <c r="J32" s="106">
        <v>0</v>
      </c>
      <c r="K32" s="57">
        <v>96.002600000000001</v>
      </c>
    </row>
    <row r="33" spans="1:11" ht="12.75" customHeight="1" x14ac:dyDescent="0.2">
      <c r="A33" s="39"/>
      <c r="B33" s="41"/>
      <c r="C33" s="145">
        <v>40</v>
      </c>
      <c r="D33" s="42" t="s">
        <v>42</v>
      </c>
      <c r="E33" s="43" t="s">
        <v>33</v>
      </c>
      <c r="F33" s="114">
        <v>1637</v>
      </c>
      <c r="G33" s="45">
        <v>25</v>
      </c>
      <c r="H33" s="104"/>
      <c r="I33" s="104"/>
      <c r="J33" s="104"/>
      <c r="K33" s="40"/>
    </row>
    <row r="34" spans="1:11" ht="12.75" customHeight="1" x14ac:dyDescent="0.2">
      <c r="A34" s="39"/>
      <c r="B34" s="41"/>
      <c r="C34" s="145">
        <v>41</v>
      </c>
      <c r="D34" s="42" t="s">
        <v>43</v>
      </c>
      <c r="E34" s="43" t="s">
        <v>33</v>
      </c>
      <c r="F34" s="114">
        <v>1758</v>
      </c>
      <c r="G34" s="45">
        <v>28</v>
      </c>
      <c r="H34" s="104"/>
      <c r="I34" s="104"/>
      <c r="J34" s="104"/>
      <c r="K34" s="40"/>
    </row>
    <row r="35" spans="1:11" ht="12.75" customHeight="1" x14ac:dyDescent="0.2">
      <c r="A35" s="46"/>
      <c r="B35" s="48"/>
      <c r="C35" s="146">
        <v>42</v>
      </c>
      <c r="D35" s="49" t="s">
        <v>44</v>
      </c>
      <c r="E35" s="50" t="s">
        <v>33</v>
      </c>
      <c r="F35" s="115">
        <v>1908</v>
      </c>
      <c r="G35" s="52">
        <v>33</v>
      </c>
      <c r="H35" s="105"/>
      <c r="I35" s="105"/>
      <c r="J35" s="105"/>
      <c r="K35" s="47"/>
    </row>
    <row r="36" spans="1:11" ht="12.75" customHeight="1" x14ac:dyDescent="0.2">
      <c r="A36" s="30"/>
      <c r="B36" s="32"/>
      <c r="C36" s="144">
        <v>1</v>
      </c>
      <c r="D36" s="33" t="s">
        <v>90</v>
      </c>
      <c r="E36" s="34" t="s">
        <v>33</v>
      </c>
      <c r="F36" s="113">
        <v>1849</v>
      </c>
      <c r="G36" s="36">
        <v>32</v>
      </c>
      <c r="H36" s="103"/>
      <c r="I36" s="103"/>
      <c r="J36" s="103"/>
      <c r="K36" s="31"/>
    </row>
    <row r="37" spans="1:11" ht="12.75" customHeight="1" x14ac:dyDescent="0.2">
      <c r="A37" s="39"/>
      <c r="B37" s="41"/>
      <c r="C37" s="145">
        <v>2</v>
      </c>
      <c r="D37" s="42" t="s">
        <v>67</v>
      </c>
      <c r="E37" s="43" t="s">
        <v>33</v>
      </c>
      <c r="F37" s="114">
        <v>1549</v>
      </c>
      <c r="G37" s="45">
        <v>22</v>
      </c>
      <c r="H37" s="104"/>
      <c r="I37" s="104"/>
      <c r="J37" s="104"/>
      <c r="K37" s="40"/>
    </row>
    <row r="38" spans="1:11" ht="12.75" customHeight="1" x14ac:dyDescent="0.2">
      <c r="A38" s="61">
        <v>6</v>
      </c>
      <c r="B38" s="41" t="s">
        <v>64</v>
      </c>
      <c r="C38" s="145">
        <v>3</v>
      </c>
      <c r="D38" s="42" t="s">
        <v>65</v>
      </c>
      <c r="E38" s="43" t="s">
        <v>33</v>
      </c>
      <c r="F38" s="114">
        <v>1747</v>
      </c>
      <c r="G38" s="45">
        <v>27</v>
      </c>
      <c r="H38" s="106">
        <v>106</v>
      </c>
      <c r="I38" s="106">
        <v>114</v>
      </c>
      <c r="J38" s="106">
        <v>0</v>
      </c>
      <c r="K38" s="57">
        <v>111.00320000000001</v>
      </c>
    </row>
    <row r="39" spans="1:11" ht="12.75" customHeight="1" x14ac:dyDescent="0.2">
      <c r="A39" s="39"/>
      <c r="B39" s="41"/>
      <c r="C39" s="145">
        <v>4</v>
      </c>
      <c r="D39" s="42" t="s">
        <v>66</v>
      </c>
      <c r="E39" s="43" t="s">
        <v>33</v>
      </c>
      <c r="F39" s="114">
        <v>1813</v>
      </c>
      <c r="G39" s="45">
        <v>30</v>
      </c>
      <c r="H39" s="104"/>
      <c r="I39" s="104"/>
      <c r="J39" s="104"/>
      <c r="K39" s="40"/>
    </row>
    <row r="40" spans="1:11" ht="12.75" customHeight="1" x14ac:dyDescent="0.2">
      <c r="A40" s="39"/>
      <c r="B40" s="41"/>
      <c r="C40" s="145">
        <v>5</v>
      </c>
      <c r="D40" s="42" t="s">
        <v>68</v>
      </c>
      <c r="E40" s="43" t="s">
        <v>33</v>
      </c>
      <c r="F40" s="114" t="s">
        <v>122</v>
      </c>
      <c r="G40" s="45" t="s">
        <v>68</v>
      </c>
      <c r="H40" s="104"/>
      <c r="I40" s="104"/>
      <c r="J40" s="104"/>
      <c r="K40" s="40"/>
    </row>
    <row r="41" spans="1:11" ht="12.75" customHeight="1" x14ac:dyDescent="0.2">
      <c r="A41" s="46"/>
      <c r="B41" s="48"/>
      <c r="C41" s="146">
        <v>6</v>
      </c>
      <c r="D41" s="49" t="s">
        <v>68</v>
      </c>
      <c r="E41" s="50" t="s">
        <v>33</v>
      </c>
      <c r="F41" s="115" t="s">
        <v>122</v>
      </c>
      <c r="G41" s="52" t="s">
        <v>68</v>
      </c>
      <c r="H41" s="105"/>
      <c r="I41" s="105"/>
      <c r="J41" s="105"/>
      <c r="K41" s="47"/>
    </row>
    <row r="42" spans="1:11" ht="12.75" customHeight="1" x14ac:dyDescent="0.2">
      <c r="A42" s="30"/>
      <c r="B42" s="32"/>
      <c r="C42" s="144">
        <v>13</v>
      </c>
      <c r="D42" s="33" t="s">
        <v>69</v>
      </c>
      <c r="E42" s="34" t="s">
        <v>33</v>
      </c>
      <c r="F42" s="113">
        <v>1936</v>
      </c>
      <c r="G42" s="36">
        <v>35</v>
      </c>
      <c r="H42" s="103"/>
      <c r="I42" s="103"/>
      <c r="J42" s="103"/>
      <c r="K42" s="31"/>
    </row>
    <row r="43" spans="1:11" ht="12.75" customHeight="1" x14ac:dyDescent="0.2">
      <c r="A43" s="39"/>
      <c r="B43" s="41"/>
      <c r="C43" s="145">
        <v>14</v>
      </c>
      <c r="D43" s="42" t="s">
        <v>71</v>
      </c>
      <c r="E43" s="43" t="s">
        <v>33</v>
      </c>
      <c r="F43" s="114">
        <v>1809</v>
      </c>
      <c r="G43" s="45">
        <v>29</v>
      </c>
      <c r="H43" s="104"/>
      <c r="I43" s="104"/>
      <c r="J43" s="104"/>
      <c r="K43" s="40"/>
    </row>
    <row r="44" spans="1:11" ht="12.75" customHeight="1" x14ac:dyDescent="0.2">
      <c r="A44" s="61">
        <v>7</v>
      </c>
      <c r="B44" s="41" t="s">
        <v>70</v>
      </c>
      <c r="C44" s="145">
        <v>15</v>
      </c>
      <c r="D44" s="42" t="s">
        <v>72</v>
      </c>
      <c r="E44" s="43" t="s">
        <v>33</v>
      </c>
      <c r="F44" s="114">
        <v>1834</v>
      </c>
      <c r="G44" s="45">
        <v>31</v>
      </c>
      <c r="H44" s="106">
        <v>136</v>
      </c>
      <c r="I44" s="106">
        <v>144</v>
      </c>
      <c r="J44" s="106">
        <v>0</v>
      </c>
      <c r="K44" s="57">
        <v>129.0035</v>
      </c>
    </row>
    <row r="45" spans="1:11" ht="12.75" customHeight="1" x14ac:dyDescent="0.2">
      <c r="A45" s="39"/>
      <c r="B45" s="41"/>
      <c r="C45" s="145">
        <v>16</v>
      </c>
      <c r="D45" s="42" t="s">
        <v>73</v>
      </c>
      <c r="E45" s="43" t="s">
        <v>33</v>
      </c>
      <c r="F45" s="114">
        <v>2024</v>
      </c>
      <c r="G45" s="45">
        <v>36</v>
      </c>
      <c r="H45" s="104"/>
      <c r="I45" s="104"/>
      <c r="J45" s="104"/>
      <c r="K45" s="40"/>
    </row>
    <row r="46" spans="1:11" ht="12.75" customHeight="1" x14ac:dyDescent="0.2">
      <c r="A46" s="39"/>
      <c r="B46" s="41"/>
      <c r="C46" s="145">
        <v>18</v>
      </c>
      <c r="D46" s="42" t="s">
        <v>74</v>
      </c>
      <c r="E46" s="43" t="s">
        <v>33</v>
      </c>
      <c r="F46" s="114">
        <v>1915</v>
      </c>
      <c r="G46" s="45">
        <v>34</v>
      </c>
      <c r="H46" s="104"/>
      <c r="I46" s="104"/>
      <c r="J46" s="104"/>
      <c r="K46" s="40"/>
    </row>
    <row r="47" spans="1:11" ht="12.75" customHeight="1" x14ac:dyDescent="0.2">
      <c r="A47" s="46"/>
      <c r="B47" s="48"/>
      <c r="C47" s="146">
        <v>17</v>
      </c>
      <c r="D47" s="49" t="s">
        <v>68</v>
      </c>
      <c r="E47" s="50" t="s">
        <v>33</v>
      </c>
      <c r="F47" s="115" t="s">
        <v>122</v>
      </c>
      <c r="G47" s="52" t="s">
        <v>68</v>
      </c>
      <c r="H47" s="105"/>
      <c r="I47" s="105"/>
      <c r="J47" s="105"/>
      <c r="K47" s="47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35" priority="12" stopIfTrue="1"/>
  </conditionalFormatting>
  <conditionalFormatting sqref="A6:A47">
    <cfRule type="cellIs" dxfId="34" priority="9" operator="greaterThan">
      <formula>1000</formula>
    </cfRule>
    <cfRule type="cellIs" dxfId="33" priority="10" operator="greaterThan">
      <formula>"&gt;1000"</formula>
    </cfRule>
  </conditionalFormatting>
  <conditionalFormatting sqref="H8">
    <cfRule type="duplicateValues" dxfId="32" priority="8" stopIfTrue="1"/>
  </conditionalFormatting>
  <conditionalFormatting sqref="H8">
    <cfRule type="duplicateValues" dxfId="31" priority="7" stopIfTrue="1"/>
  </conditionalFormatting>
  <conditionalFormatting sqref="I8">
    <cfRule type="duplicateValues" dxfId="30" priority="6" stopIfTrue="1"/>
  </conditionalFormatting>
  <conditionalFormatting sqref="J8">
    <cfRule type="duplicateValues" dxfId="29" priority="5" stopIfTrue="1"/>
  </conditionalFormatting>
  <conditionalFormatting sqref="K6:K47">
    <cfRule type="duplicateValues" dxfId="28" priority="1750" stopIfTrue="1"/>
  </conditionalFormatting>
  <conditionalFormatting sqref="H14 H20 H26 H32 H38 H44">
    <cfRule type="duplicateValues" dxfId="27" priority="1751" stopIfTrue="1"/>
  </conditionalFormatting>
  <conditionalFormatting sqref="I14 I20 I26 I32 I38 I44">
    <cfRule type="duplicateValues" dxfId="26" priority="1763" stopIfTrue="1"/>
  </conditionalFormatting>
  <conditionalFormatting sqref="J14 J20 J26 J32 J38 J44">
    <cfRule type="duplicateValues" dxfId="25" priority="1769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ignoredErrors>
    <ignoredError sqref="C1:C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K47"/>
  <sheetViews>
    <sheetView tabSelected="1" view="pageBreakPreview" zoomScale="110" zoomScaleSheetLayoutView="110" workbookViewId="0">
      <selection activeCell="N5" sqref="N5"/>
    </sheetView>
  </sheetViews>
  <sheetFormatPr defaultRowHeight="12.75" x14ac:dyDescent="0.2"/>
  <cols>
    <col min="1" max="1" width="7.42578125" style="54" customWidth="1"/>
    <col min="2" max="2" width="30.7109375" style="53" customWidth="1"/>
    <col min="3" max="3" width="9.85546875" style="53" customWidth="1"/>
    <col min="4" max="4" width="26.5703125" style="53" customWidth="1"/>
    <col min="5" max="5" width="7" style="53" hidden="1" customWidth="1"/>
    <col min="6" max="7" width="8.28515625" style="53" customWidth="1"/>
    <col min="8" max="8" width="5.85546875" style="53" customWidth="1"/>
    <col min="9" max="9" width="6" style="53" customWidth="1"/>
    <col min="10" max="10" width="5.140625" style="53" customWidth="1"/>
    <col min="11" max="11" width="6.85546875" style="54" customWidth="1"/>
    <col min="12" max="16384" width="9.140625" style="53"/>
  </cols>
  <sheetData>
    <row r="1" spans="1:11" s="37" customFormat="1" ht="30" customHeight="1" x14ac:dyDescent="0.2">
      <c r="A1" s="195" t="str">
        <f>KAPAK!A2</f>
        <v>Türkiye Atletizm Federasyonu
İstanbul Atletizm İl Temsilciliği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37" customFormat="1" ht="15.75" x14ac:dyDescent="0.2">
      <c r="A2" s="196" t="str">
        <f>KAPAK!B26</f>
        <v>59.Ömer Besim Kır Koşusu ve Kros Ligi 7.Kademesi Yarışmaları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s="37" customFormat="1" ht="14.25" x14ac:dyDescent="0.2">
      <c r="A3" s="197" t="str">
        <f>KAPAK!B29</f>
        <v>İstanbul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s="37" customFormat="1" ht="16.5" customHeight="1" x14ac:dyDescent="0.2">
      <c r="A4" s="121" t="str">
        <f>KAPAK!B28</f>
        <v>Genç Kadınlar</v>
      </c>
      <c r="B4" s="121"/>
      <c r="C4" s="118" t="str">
        <f>KAPAK!B27</f>
        <v>4 km.</v>
      </c>
      <c r="D4" s="118"/>
      <c r="E4" s="118"/>
      <c r="F4" s="191">
        <f>KAPAK!B30</f>
        <v>41965.416666666664</v>
      </c>
      <c r="G4" s="191"/>
      <c r="H4" s="191"/>
      <c r="I4" s="191"/>
      <c r="J4" s="191"/>
      <c r="K4" s="191"/>
    </row>
    <row r="5" spans="1:11" s="27" customFormat="1" ht="56.25" customHeight="1" x14ac:dyDescent="0.2">
      <c r="A5" s="128" t="s">
        <v>5</v>
      </c>
      <c r="B5" s="129" t="s">
        <v>18</v>
      </c>
      <c r="C5" s="132" t="s">
        <v>1</v>
      </c>
      <c r="D5" s="129" t="s">
        <v>3</v>
      </c>
      <c r="E5" s="129" t="s">
        <v>8</v>
      </c>
      <c r="F5" s="129" t="s">
        <v>7</v>
      </c>
      <c r="G5" s="133" t="s">
        <v>15</v>
      </c>
      <c r="H5" s="135" t="s">
        <v>20</v>
      </c>
      <c r="I5" s="135" t="s">
        <v>21</v>
      </c>
      <c r="J5" s="135" t="s">
        <v>22</v>
      </c>
      <c r="K5" s="129" t="s">
        <v>6</v>
      </c>
    </row>
    <row r="6" spans="1:11" s="37" customFormat="1" ht="12.75" customHeight="1" x14ac:dyDescent="0.2">
      <c r="A6" s="30"/>
      <c r="B6" s="32"/>
      <c r="C6" s="144">
        <v>346</v>
      </c>
      <c r="D6" s="33" t="s">
        <v>59</v>
      </c>
      <c r="E6" s="34" t="s">
        <v>33</v>
      </c>
      <c r="F6" s="113">
        <v>1358</v>
      </c>
      <c r="G6" s="58">
        <v>3</v>
      </c>
      <c r="H6" s="103"/>
      <c r="I6" s="103"/>
      <c r="J6" s="103"/>
      <c r="K6" s="31"/>
    </row>
    <row r="7" spans="1:11" s="37" customFormat="1" ht="12.75" customHeight="1" x14ac:dyDescent="0.2">
      <c r="A7" s="39"/>
      <c r="B7" s="41"/>
      <c r="C7" s="145">
        <v>347</v>
      </c>
      <c r="D7" s="42" t="s">
        <v>114</v>
      </c>
      <c r="E7" s="43" t="s">
        <v>33</v>
      </c>
      <c r="F7" s="114">
        <v>1404</v>
      </c>
      <c r="G7" s="59">
        <v>4</v>
      </c>
      <c r="H7" s="104"/>
      <c r="I7" s="104"/>
      <c r="J7" s="104"/>
      <c r="K7" s="40"/>
    </row>
    <row r="8" spans="1:11" s="37" customFormat="1" ht="12.75" customHeight="1" x14ac:dyDescent="0.2">
      <c r="A8" s="61">
        <v>1</v>
      </c>
      <c r="B8" s="41" t="s">
        <v>60</v>
      </c>
      <c r="C8" s="145">
        <v>348</v>
      </c>
      <c r="D8" s="42" t="s">
        <v>61</v>
      </c>
      <c r="E8" s="43" t="s">
        <v>33</v>
      </c>
      <c r="F8" s="114">
        <v>1426</v>
      </c>
      <c r="G8" s="59">
        <v>11</v>
      </c>
      <c r="H8" s="57">
        <v>14</v>
      </c>
      <c r="I8" s="57">
        <v>30</v>
      </c>
      <c r="J8" s="106">
        <v>10.000400000000001</v>
      </c>
      <c r="K8" s="57">
        <v>54.000399999999999</v>
      </c>
    </row>
    <row r="9" spans="1:11" s="37" customFormat="1" ht="12.75" customHeight="1" x14ac:dyDescent="0.2">
      <c r="A9" s="39"/>
      <c r="B9" s="41"/>
      <c r="C9" s="145">
        <v>349</v>
      </c>
      <c r="D9" s="42" t="s">
        <v>62</v>
      </c>
      <c r="E9" s="43" t="s">
        <v>33</v>
      </c>
      <c r="F9" s="114">
        <v>1407</v>
      </c>
      <c r="G9" s="59">
        <v>5</v>
      </c>
      <c r="H9" s="104"/>
      <c r="I9" s="104"/>
      <c r="J9" s="104"/>
      <c r="K9" s="40"/>
    </row>
    <row r="10" spans="1:11" s="37" customFormat="1" ht="12.75" customHeight="1" x14ac:dyDescent="0.2">
      <c r="A10" s="39"/>
      <c r="B10" s="41"/>
      <c r="C10" s="145">
        <v>350</v>
      </c>
      <c r="D10" s="42" t="s">
        <v>63</v>
      </c>
      <c r="E10" s="43" t="s">
        <v>33</v>
      </c>
      <c r="F10" s="114">
        <v>1354</v>
      </c>
      <c r="G10" s="59">
        <v>2</v>
      </c>
      <c r="H10" s="104"/>
      <c r="I10" s="104"/>
      <c r="J10" s="104"/>
      <c r="K10" s="40"/>
    </row>
    <row r="11" spans="1:11" s="37" customFormat="1" ht="12.75" customHeight="1" x14ac:dyDescent="0.2">
      <c r="A11" s="46"/>
      <c r="B11" s="48"/>
      <c r="C11" s="146">
        <v>351</v>
      </c>
      <c r="D11" s="49" t="s">
        <v>89</v>
      </c>
      <c r="E11" s="50" t="s">
        <v>33</v>
      </c>
      <c r="F11" s="115">
        <v>1350</v>
      </c>
      <c r="G11" s="60">
        <v>1</v>
      </c>
      <c r="H11" s="105"/>
      <c r="I11" s="105"/>
      <c r="J11" s="105"/>
      <c r="K11" s="47"/>
    </row>
    <row r="12" spans="1:11" ht="12.75" customHeight="1" x14ac:dyDescent="0.2">
      <c r="A12" s="30"/>
      <c r="B12" s="32"/>
      <c r="C12" s="144">
        <v>19</v>
      </c>
      <c r="D12" s="33" t="s">
        <v>52</v>
      </c>
      <c r="E12" s="34" t="s">
        <v>33</v>
      </c>
      <c r="F12" s="113" t="s">
        <v>121</v>
      </c>
      <c r="G12" s="58" t="s">
        <v>68</v>
      </c>
      <c r="H12" s="103"/>
      <c r="I12" s="103"/>
      <c r="J12" s="103"/>
      <c r="K12" s="31"/>
    </row>
    <row r="13" spans="1:11" ht="12.75" customHeight="1" x14ac:dyDescent="0.2">
      <c r="A13" s="39"/>
      <c r="B13" s="41"/>
      <c r="C13" s="145">
        <v>20</v>
      </c>
      <c r="D13" s="42" t="s">
        <v>54</v>
      </c>
      <c r="E13" s="43" t="s">
        <v>33</v>
      </c>
      <c r="F13" s="114">
        <v>1417</v>
      </c>
      <c r="G13" s="59">
        <v>8</v>
      </c>
      <c r="H13" s="104"/>
      <c r="I13" s="104"/>
      <c r="J13" s="104"/>
      <c r="K13" s="40"/>
    </row>
    <row r="14" spans="1:11" ht="12.75" customHeight="1" x14ac:dyDescent="0.2">
      <c r="A14" s="61">
        <v>2</v>
      </c>
      <c r="B14" s="41" t="s">
        <v>53</v>
      </c>
      <c r="C14" s="145">
        <v>21</v>
      </c>
      <c r="D14" s="42" t="s">
        <v>55</v>
      </c>
      <c r="E14" s="43" t="s">
        <v>33</v>
      </c>
      <c r="F14" s="114">
        <v>1450</v>
      </c>
      <c r="G14" s="59">
        <v>15</v>
      </c>
      <c r="H14" s="57">
        <v>24</v>
      </c>
      <c r="I14" s="57">
        <v>30</v>
      </c>
      <c r="J14" s="106">
        <v>44.001399999999997</v>
      </c>
      <c r="K14" s="57">
        <v>98.00139999999999</v>
      </c>
    </row>
    <row r="15" spans="1:11" ht="12.75" customHeight="1" x14ac:dyDescent="0.2">
      <c r="A15" s="39"/>
      <c r="B15" s="41"/>
      <c r="C15" s="145">
        <v>22</v>
      </c>
      <c r="D15" s="42" t="s">
        <v>56</v>
      </c>
      <c r="E15" s="43" t="s">
        <v>33</v>
      </c>
      <c r="F15" s="114">
        <v>1437</v>
      </c>
      <c r="G15" s="59">
        <v>13</v>
      </c>
      <c r="H15" s="104"/>
      <c r="I15" s="104"/>
      <c r="J15" s="104"/>
      <c r="K15" s="40"/>
    </row>
    <row r="16" spans="1:11" ht="12.75" customHeight="1" x14ac:dyDescent="0.2">
      <c r="A16" s="39"/>
      <c r="B16" s="41"/>
      <c r="C16" s="145">
        <v>23</v>
      </c>
      <c r="D16" s="42" t="s">
        <v>57</v>
      </c>
      <c r="E16" s="43" t="s">
        <v>33</v>
      </c>
      <c r="F16" s="114">
        <v>1441</v>
      </c>
      <c r="G16" s="59">
        <v>14</v>
      </c>
      <c r="H16" s="104"/>
      <c r="I16" s="104"/>
      <c r="J16" s="104"/>
      <c r="K16" s="40"/>
    </row>
    <row r="17" spans="1:11" ht="12.75" customHeight="1" x14ac:dyDescent="0.2">
      <c r="A17" s="46"/>
      <c r="B17" s="48"/>
      <c r="C17" s="146">
        <v>24</v>
      </c>
      <c r="D17" s="49" t="s">
        <v>58</v>
      </c>
      <c r="E17" s="50" t="s">
        <v>33</v>
      </c>
      <c r="F17" s="115">
        <v>1419</v>
      </c>
      <c r="G17" s="60">
        <v>9</v>
      </c>
      <c r="H17" s="105"/>
      <c r="I17" s="105"/>
      <c r="J17" s="105"/>
      <c r="K17" s="47"/>
    </row>
    <row r="18" spans="1:11" ht="12.75" customHeight="1" x14ac:dyDescent="0.2">
      <c r="A18" s="30"/>
      <c r="B18" s="32"/>
      <c r="C18" s="144">
        <v>31</v>
      </c>
      <c r="D18" s="33" t="s">
        <v>31</v>
      </c>
      <c r="E18" s="34" t="s">
        <v>33</v>
      </c>
      <c r="F18" s="113">
        <v>1415</v>
      </c>
      <c r="G18" s="58">
        <v>7</v>
      </c>
      <c r="H18" s="103"/>
      <c r="I18" s="103"/>
      <c r="J18" s="103"/>
      <c r="K18" s="31"/>
    </row>
    <row r="19" spans="1:11" ht="12.75" customHeight="1" x14ac:dyDescent="0.2">
      <c r="A19" s="39"/>
      <c r="B19" s="41"/>
      <c r="C19" s="145">
        <v>32</v>
      </c>
      <c r="D19" s="42" t="s">
        <v>34</v>
      </c>
      <c r="E19" s="43" t="s">
        <v>33</v>
      </c>
      <c r="F19" s="114">
        <v>1512</v>
      </c>
      <c r="G19" s="59">
        <v>18</v>
      </c>
      <c r="H19" s="104"/>
      <c r="I19" s="104"/>
      <c r="J19" s="104"/>
      <c r="K19" s="40"/>
    </row>
    <row r="20" spans="1:11" ht="12.75" customHeight="1" x14ac:dyDescent="0.2">
      <c r="A20" s="61">
        <v>3</v>
      </c>
      <c r="B20" s="41" t="s">
        <v>32</v>
      </c>
      <c r="C20" s="145">
        <v>33</v>
      </c>
      <c r="D20" s="42" t="s">
        <v>35</v>
      </c>
      <c r="E20" s="43" t="s">
        <v>33</v>
      </c>
      <c r="F20" s="114">
        <v>1425</v>
      </c>
      <c r="G20" s="59">
        <v>10</v>
      </c>
      <c r="H20" s="57">
        <v>49</v>
      </c>
      <c r="I20" s="57">
        <v>21</v>
      </c>
      <c r="J20" s="106">
        <v>35.001199999999997</v>
      </c>
      <c r="K20" s="57">
        <v>105.0012</v>
      </c>
    </row>
    <row r="21" spans="1:11" ht="12.75" customHeight="1" x14ac:dyDescent="0.2">
      <c r="A21" s="39"/>
      <c r="B21" s="41"/>
      <c r="C21" s="145">
        <v>34</v>
      </c>
      <c r="D21" s="42" t="s">
        <v>36</v>
      </c>
      <c r="E21" s="43" t="s">
        <v>33</v>
      </c>
      <c r="F21" s="114" t="s">
        <v>121</v>
      </c>
      <c r="G21" s="59" t="s">
        <v>68</v>
      </c>
      <c r="H21" s="104"/>
      <c r="I21" s="104"/>
      <c r="J21" s="104"/>
      <c r="K21" s="40"/>
    </row>
    <row r="22" spans="1:11" ht="12.75" customHeight="1" x14ac:dyDescent="0.2">
      <c r="A22" s="39"/>
      <c r="B22" s="41"/>
      <c r="C22" s="145">
        <v>35</v>
      </c>
      <c r="D22" s="42" t="s">
        <v>37</v>
      </c>
      <c r="E22" s="43" t="s">
        <v>33</v>
      </c>
      <c r="F22" s="114">
        <v>1412</v>
      </c>
      <c r="G22" s="59">
        <v>6</v>
      </c>
      <c r="H22" s="104"/>
      <c r="I22" s="104"/>
      <c r="J22" s="104"/>
      <c r="K22" s="40"/>
    </row>
    <row r="23" spans="1:11" ht="12.75" customHeight="1" x14ac:dyDescent="0.2">
      <c r="A23" s="46"/>
      <c r="B23" s="48"/>
      <c r="C23" s="146">
        <v>36</v>
      </c>
      <c r="D23" s="49" t="s">
        <v>38</v>
      </c>
      <c r="E23" s="50" t="s">
        <v>33</v>
      </c>
      <c r="F23" s="115">
        <v>1427</v>
      </c>
      <c r="G23" s="60">
        <v>12</v>
      </c>
      <c r="H23" s="105"/>
      <c r="I23" s="105"/>
      <c r="J23" s="105"/>
      <c r="K23" s="47"/>
    </row>
    <row r="24" spans="1:11" ht="12.75" customHeight="1" x14ac:dyDescent="0.2">
      <c r="A24" s="30"/>
      <c r="B24" s="32"/>
      <c r="C24" s="144">
        <v>25</v>
      </c>
      <c r="D24" s="33" t="s">
        <v>45</v>
      </c>
      <c r="E24" s="34" t="s">
        <v>33</v>
      </c>
      <c r="F24" s="113">
        <v>1535</v>
      </c>
      <c r="G24" s="36">
        <v>20</v>
      </c>
      <c r="H24" s="99"/>
      <c r="I24" s="99"/>
      <c r="J24" s="99"/>
      <c r="K24" s="31"/>
    </row>
    <row r="25" spans="1:11" ht="12.75" customHeight="1" x14ac:dyDescent="0.2">
      <c r="A25" s="39"/>
      <c r="B25" s="41"/>
      <c r="C25" s="145">
        <v>26</v>
      </c>
      <c r="D25" s="42" t="s">
        <v>47</v>
      </c>
      <c r="E25" s="43" t="s">
        <v>33</v>
      </c>
      <c r="F25" s="114">
        <v>1519</v>
      </c>
      <c r="G25" s="45">
        <v>19</v>
      </c>
      <c r="H25" s="100"/>
      <c r="I25" s="100"/>
      <c r="J25" s="100"/>
      <c r="K25" s="40"/>
    </row>
    <row r="26" spans="1:11" ht="12.75" customHeight="1" x14ac:dyDescent="0.2">
      <c r="A26" s="61">
        <v>4</v>
      </c>
      <c r="B26" s="41" t="s">
        <v>46</v>
      </c>
      <c r="C26" s="145">
        <v>27</v>
      </c>
      <c r="D26" s="42" t="s">
        <v>48</v>
      </c>
      <c r="E26" s="43" t="s">
        <v>33</v>
      </c>
      <c r="F26" s="114">
        <v>1500</v>
      </c>
      <c r="G26" s="45">
        <v>16</v>
      </c>
      <c r="H26" s="57">
        <v>62</v>
      </c>
      <c r="I26" s="57">
        <v>64</v>
      </c>
      <c r="J26" s="106">
        <v>72.001999999999995</v>
      </c>
      <c r="K26" s="57">
        <v>198.00200000000001</v>
      </c>
    </row>
    <row r="27" spans="1:11" ht="12.75" customHeight="1" x14ac:dyDescent="0.2">
      <c r="A27" s="39"/>
      <c r="B27" s="41"/>
      <c r="C27" s="145">
        <v>28</v>
      </c>
      <c r="D27" s="42" t="s">
        <v>49</v>
      </c>
      <c r="E27" s="43" t="s">
        <v>33</v>
      </c>
      <c r="F27" s="114">
        <v>1511</v>
      </c>
      <c r="G27" s="45">
        <v>17</v>
      </c>
      <c r="H27" s="100"/>
      <c r="I27" s="100"/>
      <c r="J27" s="100"/>
      <c r="K27" s="40"/>
    </row>
    <row r="28" spans="1:11" ht="12.75" customHeight="1" x14ac:dyDescent="0.2">
      <c r="A28" s="39"/>
      <c r="B28" s="41"/>
      <c r="C28" s="145">
        <v>29</v>
      </c>
      <c r="D28" s="42" t="s">
        <v>50</v>
      </c>
      <c r="E28" s="43" t="s">
        <v>33</v>
      </c>
      <c r="F28" s="114" t="s">
        <v>120</v>
      </c>
      <c r="G28" s="45" t="s">
        <v>68</v>
      </c>
      <c r="H28" s="100"/>
      <c r="I28" s="100"/>
      <c r="J28" s="100"/>
      <c r="K28" s="40"/>
    </row>
    <row r="29" spans="1:11" ht="12.75" customHeight="1" x14ac:dyDescent="0.2">
      <c r="A29" s="46"/>
      <c r="B29" s="48"/>
      <c r="C29" s="146">
        <v>30</v>
      </c>
      <c r="D29" s="49" t="s">
        <v>51</v>
      </c>
      <c r="E29" s="50" t="s">
        <v>33</v>
      </c>
      <c r="F29" s="115">
        <v>1551</v>
      </c>
      <c r="G29" s="52">
        <v>23</v>
      </c>
      <c r="H29" s="101"/>
      <c r="I29" s="101"/>
      <c r="J29" s="101"/>
      <c r="K29" s="47"/>
    </row>
    <row r="30" spans="1:11" ht="12.75" customHeight="1" x14ac:dyDescent="0.2">
      <c r="A30" s="30"/>
      <c r="B30" s="32"/>
      <c r="C30" s="144">
        <v>37</v>
      </c>
      <c r="D30" s="33" t="s">
        <v>39</v>
      </c>
      <c r="E30" s="34" t="s">
        <v>33</v>
      </c>
      <c r="F30" s="113">
        <v>1626</v>
      </c>
      <c r="G30" s="36">
        <v>24</v>
      </c>
      <c r="H30" s="99"/>
      <c r="I30" s="99"/>
      <c r="J30" s="99"/>
      <c r="K30" s="31"/>
    </row>
    <row r="31" spans="1:11" ht="12.75" customHeight="1" x14ac:dyDescent="0.2">
      <c r="A31" s="39"/>
      <c r="B31" s="41"/>
      <c r="C31" s="145">
        <v>38</v>
      </c>
      <c r="D31" s="42" t="s">
        <v>40</v>
      </c>
      <c r="E31" s="43" t="s">
        <v>33</v>
      </c>
      <c r="F31" s="114">
        <v>1741</v>
      </c>
      <c r="G31" s="45">
        <v>26</v>
      </c>
      <c r="H31" s="100"/>
      <c r="I31" s="100"/>
      <c r="J31" s="100"/>
      <c r="K31" s="40"/>
    </row>
    <row r="32" spans="1:11" ht="12.75" customHeight="1" x14ac:dyDescent="0.2">
      <c r="A32" s="61">
        <v>5</v>
      </c>
      <c r="B32" s="41" t="s">
        <v>115</v>
      </c>
      <c r="C32" s="145">
        <v>39</v>
      </c>
      <c r="D32" s="42" t="s">
        <v>41</v>
      </c>
      <c r="E32" s="43" t="s">
        <v>33</v>
      </c>
      <c r="F32" s="114">
        <v>1545</v>
      </c>
      <c r="G32" s="45">
        <v>21</v>
      </c>
      <c r="H32" s="57">
        <v>95</v>
      </c>
      <c r="I32" s="57">
        <v>114</v>
      </c>
      <c r="J32" s="106">
        <v>96.002600000000001</v>
      </c>
      <c r="K32" s="57">
        <v>305.00260000000003</v>
      </c>
    </row>
    <row r="33" spans="1:11" ht="12.75" customHeight="1" x14ac:dyDescent="0.2">
      <c r="A33" s="39"/>
      <c r="B33" s="41"/>
      <c r="C33" s="145">
        <v>40</v>
      </c>
      <c r="D33" s="42" t="s">
        <v>42</v>
      </c>
      <c r="E33" s="43" t="s">
        <v>33</v>
      </c>
      <c r="F33" s="114">
        <v>1637</v>
      </c>
      <c r="G33" s="45">
        <v>25</v>
      </c>
      <c r="H33" s="100"/>
      <c r="I33" s="100"/>
      <c r="J33" s="100"/>
      <c r="K33" s="40"/>
    </row>
    <row r="34" spans="1:11" ht="12.75" customHeight="1" x14ac:dyDescent="0.2">
      <c r="A34" s="39"/>
      <c r="B34" s="41"/>
      <c r="C34" s="145">
        <v>41</v>
      </c>
      <c r="D34" s="42" t="s">
        <v>43</v>
      </c>
      <c r="E34" s="43" t="s">
        <v>33</v>
      </c>
      <c r="F34" s="114">
        <v>1758</v>
      </c>
      <c r="G34" s="45">
        <v>28</v>
      </c>
      <c r="H34" s="100"/>
      <c r="I34" s="100"/>
      <c r="J34" s="100"/>
      <c r="K34" s="40"/>
    </row>
    <row r="35" spans="1:11" ht="12.75" customHeight="1" x14ac:dyDescent="0.2">
      <c r="A35" s="46"/>
      <c r="B35" s="48"/>
      <c r="C35" s="146">
        <v>42</v>
      </c>
      <c r="D35" s="49" t="s">
        <v>44</v>
      </c>
      <c r="E35" s="50" t="s">
        <v>33</v>
      </c>
      <c r="F35" s="115">
        <v>1908</v>
      </c>
      <c r="G35" s="52">
        <v>33</v>
      </c>
      <c r="H35" s="101"/>
      <c r="I35" s="101"/>
      <c r="J35" s="101"/>
      <c r="K35" s="47"/>
    </row>
    <row r="36" spans="1:11" ht="12.75" customHeight="1" x14ac:dyDescent="0.2">
      <c r="A36" s="30"/>
      <c r="B36" s="32"/>
      <c r="C36" s="144">
        <v>1</v>
      </c>
      <c r="D36" s="33" t="s">
        <v>90</v>
      </c>
      <c r="E36" s="34" t="s">
        <v>33</v>
      </c>
      <c r="F36" s="113">
        <v>1849</v>
      </c>
      <c r="G36" s="36">
        <v>32</v>
      </c>
      <c r="H36" s="99"/>
      <c r="I36" s="99"/>
      <c r="J36" s="99"/>
      <c r="K36" s="31"/>
    </row>
    <row r="37" spans="1:11" ht="12.75" customHeight="1" x14ac:dyDescent="0.2">
      <c r="A37" s="39"/>
      <c r="B37" s="41"/>
      <c r="C37" s="145">
        <v>2</v>
      </c>
      <c r="D37" s="42" t="s">
        <v>67</v>
      </c>
      <c r="E37" s="43" t="s">
        <v>33</v>
      </c>
      <c r="F37" s="114">
        <v>1549</v>
      </c>
      <c r="G37" s="45">
        <v>22</v>
      </c>
      <c r="H37" s="100"/>
      <c r="I37" s="100"/>
      <c r="J37" s="100"/>
      <c r="K37" s="40"/>
    </row>
    <row r="38" spans="1:11" ht="12.75" customHeight="1" x14ac:dyDescent="0.2">
      <c r="A38" s="61">
        <v>6</v>
      </c>
      <c r="B38" s="41" t="s">
        <v>64</v>
      </c>
      <c r="C38" s="145">
        <v>3</v>
      </c>
      <c r="D38" s="42" t="s">
        <v>65</v>
      </c>
      <c r="E38" s="43" t="s">
        <v>33</v>
      </c>
      <c r="F38" s="114">
        <v>1747</v>
      </c>
      <c r="G38" s="45">
        <v>27</v>
      </c>
      <c r="H38" s="57">
        <v>106</v>
      </c>
      <c r="I38" s="57">
        <v>114</v>
      </c>
      <c r="J38" s="106">
        <v>111.00320000000001</v>
      </c>
      <c r="K38" s="57">
        <v>331.00319999999999</v>
      </c>
    </row>
    <row r="39" spans="1:11" ht="12.75" customHeight="1" x14ac:dyDescent="0.2">
      <c r="A39" s="39"/>
      <c r="B39" s="41"/>
      <c r="C39" s="145">
        <v>4</v>
      </c>
      <c r="D39" s="42" t="s">
        <v>66</v>
      </c>
      <c r="E39" s="43" t="s">
        <v>33</v>
      </c>
      <c r="F39" s="114">
        <v>1813</v>
      </c>
      <c r="G39" s="45">
        <v>30</v>
      </c>
      <c r="H39" s="100"/>
      <c r="I39" s="100"/>
      <c r="J39" s="100"/>
      <c r="K39" s="40"/>
    </row>
    <row r="40" spans="1:11" ht="12.75" customHeight="1" x14ac:dyDescent="0.2">
      <c r="A40" s="39"/>
      <c r="B40" s="41"/>
      <c r="C40" s="145">
        <v>5</v>
      </c>
      <c r="D40" s="42" t="s">
        <v>68</v>
      </c>
      <c r="E40" s="43" t="s">
        <v>33</v>
      </c>
      <c r="F40" s="114" t="s">
        <v>122</v>
      </c>
      <c r="G40" s="45" t="s">
        <v>68</v>
      </c>
      <c r="H40" s="100"/>
      <c r="I40" s="100"/>
      <c r="J40" s="100"/>
      <c r="K40" s="40"/>
    </row>
    <row r="41" spans="1:11" ht="12.75" customHeight="1" x14ac:dyDescent="0.2">
      <c r="A41" s="46"/>
      <c r="B41" s="48"/>
      <c r="C41" s="146">
        <v>6</v>
      </c>
      <c r="D41" s="49" t="s">
        <v>68</v>
      </c>
      <c r="E41" s="50" t="s">
        <v>33</v>
      </c>
      <c r="F41" s="115" t="s">
        <v>122</v>
      </c>
      <c r="G41" s="52" t="s">
        <v>68</v>
      </c>
      <c r="H41" s="101"/>
      <c r="I41" s="101"/>
      <c r="J41" s="101"/>
      <c r="K41" s="47"/>
    </row>
    <row r="42" spans="1:11" ht="12.75" customHeight="1" x14ac:dyDescent="0.2">
      <c r="A42" s="30"/>
      <c r="B42" s="32"/>
      <c r="C42" s="144">
        <v>13</v>
      </c>
      <c r="D42" s="33" t="s">
        <v>69</v>
      </c>
      <c r="E42" s="34" t="s">
        <v>33</v>
      </c>
      <c r="F42" s="113">
        <v>1936</v>
      </c>
      <c r="G42" s="36">
        <v>35</v>
      </c>
      <c r="H42" s="99"/>
      <c r="I42" s="99"/>
      <c r="J42" s="99"/>
      <c r="K42" s="31"/>
    </row>
    <row r="43" spans="1:11" ht="12.75" customHeight="1" x14ac:dyDescent="0.2">
      <c r="A43" s="39"/>
      <c r="B43" s="41"/>
      <c r="C43" s="145">
        <v>14</v>
      </c>
      <c r="D43" s="42" t="s">
        <v>71</v>
      </c>
      <c r="E43" s="43" t="s">
        <v>33</v>
      </c>
      <c r="F43" s="114">
        <v>1809</v>
      </c>
      <c r="G43" s="45">
        <v>29</v>
      </c>
      <c r="H43" s="100"/>
      <c r="I43" s="100"/>
      <c r="J43" s="100"/>
      <c r="K43" s="40"/>
    </row>
    <row r="44" spans="1:11" ht="12.75" customHeight="1" x14ac:dyDescent="0.2">
      <c r="A44" s="61">
        <v>7</v>
      </c>
      <c r="B44" s="41" t="s">
        <v>70</v>
      </c>
      <c r="C44" s="145">
        <v>15</v>
      </c>
      <c r="D44" s="42" t="s">
        <v>72</v>
      </c>
      <c r="E44" s="43" t="s">
        <v>33</v>
      </c>
      <c r="F44" s="114">
        <v>1834</v>
      </c>
      <c r="G44" s="45">
        <v>31</v>
      </c>
      <c r="H44" s="57">
        <v>136</v>
      </c>
      <c r="I44" s="57">
        <v>144</v>
      </c>
      <c r="J44" s="106">
        <v>129.0035</v>
      </c>
      <c r="K44" s="57">
        <v>409.00350000000003</v>
      </c>
    </row>
    <row r="45" spans="1:11" ht="12.75" customHeight="1" x14ac:dyDescent="0.2">
      <c r="A45" s="39"/>
      <c r="B45" s="41"/>
      <c r="C45" s="145">
        <v>16</v>
      </c>
      <c r="D45" s="42" t="s">
        <v>73</v>
      </c>
      <c r="E45" s="43" t="s">
        <v>33</v>
      </c>
      <c r="F45" s="114">
        <v>2024</v>
      </c>
      <c r="G45" s="45">
        <v>36</v>
      </c>
      <c r="H45" s="100"/>
      <c r="I45" s="100"/>
      <c r="J45" s="100"/>
      <c r="K45" s="40"/>
    </row>
    <row r="46" spans="1:11" ht="12.75" customHeight="1" x14ac:dyDescent="0.2">
      <c r="A46" s="39"/>
      <c r="B46" s="41"/>
      <c r="C46" s="145">
        <v>18</v>
      </c>
      <c r="D46" s="42" t="s">
        <v>74</v>
      </c>
      <c r="E46" s="43" t="s">
        <v>33</v>
      </c>
      <c r="F46" s="114">
        <v>1915</v>
      </c>
      <c r="G46" s="45">
        <v>34</v>
      </c>
      <c r="H46" s="100"/>
      <c r="I46" s="100"/>
      <c r="J46" s="100"/>
      <c r="K46" s="40"/>
    </row>
    <row r="47" spans="1:11" ht="12.75" customHeight="1" x14ac:dyDescent="0.2">
      <c r="A47" s="46"/>
      <c r="B47" s="48"/>
      <c r="C47" s="146">
        <v>17</v>
      </c>
      <c r="D47" s="49" t="s">
        <v>68</v>
      </c>
      <c r="E47" s="50" t="s">
        <v>33</v>
      </c>
      <c r="F47" s="115" t="s">
        <v>122</v>
      </c>
      <c r="G47" s="52" t="s">
        <v>68</v>
      </c>
      <c r="H47" s="101"/>
      <c r="I47" s="101"/>
      <c r="J47" s="101"/>
      <c r="K47" s="47"/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F4:K4"/>
  </mergeCells>
  <conditionalFormatting sqref="B5">
    <cfRule type="duplicateValues" dxfId="24" priority="37" stopIfTrue="1"/>
  </conditionalFormatting>
  <conditionalFormatting sqref="A6:A47">
    <cfRule type="cellIs" dxfId="23" priority="34" operator="greaterThan">
      <formula>1000</formula>
    </cfRule>
    <cfRule type="cellIs" dxfId="22" priority="35" operator="greaterThan">
      <formula>"&gt;1000"</formula>
    </cfRule>
  </conditionalFormatting>
  <conditionalFormatting sqref="H8">
    <cfRule type="duplicateValues" dxfId="21" priority="33" stopIfTrue="1"/>
  </conditionalFormatting>
  <conditionalFormatting sqref="I8">
    <cfRule type="duplicateValues" dxfId="20" priority="32" stopIfTrue="1"/>
  </conditionalFormatting>
  <conditionalFormatting sqref="J8">
    <cfRule type="duplicateValues" dxfId="19" priority="31" stopIfTrue="1"/>
  </conditionalFormatting>
  <conditionalFormatting sqref="H14">
    <cfRule type="duplicateValues" dxfId="18" priority="30" stopIfTrue="1"/>
  </conditionalFormatting>
  <conditionalFormatting sqref="I14">
    <cfRule type="duplicateValues" dxfId="17" priority="29" stopIfTrue="1"/>
  </conditionalFormatting>
  <conditionalFormatting sqref="J14">
    <cfRule type="duplicateValues" dxfId="16" priority="28" stopIfTrue="1"/>
  </conditionalFormatting>
  <conditionalFormatting sqref="H20">
    <cfRule type="duplicateValues" dxfId="15" priority="27" stopIfTrue="1"/>
  </conditionalFormatting>
  <conditionalFormatting sqref="I20">
    <cfRule type="duplicateValues" dxfId="14" priority="26" stopIfTrue="1"/>
  </conditionalFormatting>
  <conditionalFormatting sqref="J20">
    <cfRule type="duplicateValues" dxfId="13" priority="25" stopIfTrue="1"/>
  </conditionalFormatting>
  <conditionalFormatting sqref="H26">
    <cfRule type="duplicateValues" dxfId="12" priority="24" stopIfTrue="1"/>
  </conditionalFormatting>
  <conditionalFormatting sqref="I26">
    <cfRule type="duplicateValues" dxfId="11" priority="23" stopIfTrue="1"/>
  </conditionalFormatting>
  <conditionalFormatting sqref="J26">
    <cfRule type="duplicateValues" dxfId="10" priority="22" stopIfTrue="1"/>
  </conditionalFormatting>
  <conditionalFormatting sqref="H32">
    <cfRule type="duplicateValues" dxfId="9" priority="21" stopIfTrue="1"/>
  </conditionalFormatting>
  <conditionalFormatting sqref="I32">
    <cfRule type="duplicateValues" dxfId="8" priority="20" stopIfTrue="1"/>
  </conditionalFormatting>
  <conditionalFormatting sqref="J32">
    <cfRule type="duplicateValues" dxfId="7" priority="19" stopIfTrue="1"/>
  </conditionalFormatting>
  <conditionalFormatting sqref="H38">
    <cfRule type="duplicateValues" dxfId="6" priority="18" stopIfTrue="1"/>
  </conditionalFormatting>
  <conditionalFormatting sqref="I38">
    <cfRule type="duplicateValues" dxfId="5" priority="17" stopIfTrue="1"/>
  </conditionalFormatting>
  <conditionalFormatting sqref="J38">
    <cfRule type="duplicateValues" dxfId="4" priority="16" stopIfTrue="1"/>
  </conditionalFormatting>
  <conditionalFormatting sqref="H44">
    <cfRule type="duplicateValues" dxfId="3" priority="15" stopIfTrue="1"/>
  </conditionalFormatting>
  <conditionalFormatting sqref="I44">
    <cfRule type="duplicateValues" dxfId="2" priority="14" stopIfTrue="1"/>
  </conditionalFormatting>
  <conditionalFormatting sqref="J44">
    <cfRule type="duplicateValues" dxfId="1" priority="13" stopIfTrue="1"/>
  </conditionalFormatting>
  <conditionalFormatting sqref="K6:K47">
    <cfRule type="duplicateValues" dxfId="0" priority="1749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KAPAK</vt:lpstr>
      <vt:lpstr>START LİSTE</vt:lpstr>
      <vt:lpstr>FERDİ SONUÇ</vt:lpstr>
      <vt:lpstr>TAKIM KAYIT</vt:lpstr>
      <vt:lpstr>TAKIM SONUÇ</vt:lpstr>
      <vt:lpstr>FİNAL</vt:lpstr>
      <vt:lpstr>'FERDİ SONUÇ'!Yazdırma_Alanı</vt:lpstr>
      <vt:lpstr>FİNAL!Yazdırma_Alanı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FİNAL!Yazdırma_Başlıkları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DELL-BILGISAYAR (dell)</cp:lastModifiedBy>
  <cp:lastPrinted>2014-11-22T10:24:54Z</cp:lastPrinted>
  <dcterms:created xsi:type="dcterms:W3CDTF">2008-08-11T14:10:37Z</dcterms:created>
  <dcterms:modified xsi:type="dcterms:W3CDTF">2014-11-22T10:28:13Z</dcterms:modified>
</cp:coreProperties>
</file>