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7980" tabRatio="894" firstSheet="2" activeTab="5"/>
  </bookViews>
  <sheets>
    <sheet name="KAPAK" sheetId="1" state="hidden" r:id="rId1"/>
    <sheet name="START LİSTE" sheetId="2" state="hidden" r:id="rId2"/>
    <sheet name="FERDİ SONUÇ" sheetId="3" r:id="rId3"/>
    <sheet name="TAKIM KAYIT" sheetId="4" state="hidden"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SONUÇ'!$A$1:$H$102</definedName>
    <definedName name="_xlnm.Print_Area" localSheetId="5">'SERAMONİ'!$A$1:$D$13</definedName>
    <definedName name="_xlnm.Print_Area" localSheetId="1">'START LİSTE'!$A$1:$F$106</definedName>
    <definedName name="_xlnm.Print_Area" localSheetId="3">'TAKIM KAYIT'!$A$1:$J$93</definedName>
    <definedName name="_xlnm.Print_Area" localSheetId="4">'TAKIM SONUÇ'!$A$1:$H$93</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<sst xmlns="http://schemas.openxmlformats.org/spreadsheetml/2006/main" count="1034" uniqueCount="175">
  <si>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</si>
  <si>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</si>
  <si>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</si>
  <si>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</si>
  <si>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</si>
  <si>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</si>
  <si>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</si>
  <si>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</si>
  <si>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</si>
  <si>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</si>
  <si>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</si>
  <si>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</si>
  <si>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</si>
  <si>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</si>
  <si>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</si>
  <si>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</si>
  <si>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</si>
  <si>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</si>
  <si>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</si>
  <si>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</si>
  <si>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</si>
  <si>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</si>
  <si>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</si>
  <si>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</si>
  <si>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</si>
  <si>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</si>
  <si>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</si>
  <si>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İli - Kulüp/Okul Adı</t>
  </si>
  <si>
    <t>Sporcu Sayısı :</t>
  </si>
  <si>
    <t>Takım Sayısı  :</t>
  </si>
  <si>
    <t>Küçükler ve Yıldızlar Bölgesel Kros Ligi Final Yarışmaları</t>
  </si>
  <si>
    <t>Aydın</t>
  </si>
  <si>
    <r>
      <rPr>
        <b/>
        <i/>
        <sz val="14"/>
        <color indexed="8"/>
        <rFont val="Cambria"/>
        <family val="1"/>
      </rPr>
      <t xml:space="preserve">Türkiye Atletizm Federasyonu
</t>
    </r>
    <r>
      <rPr>
        <b/>
        <i/>
        <sz val="14"/>
        <color indexed="10"/>
        <rFont val="Cambria"/>
        <family val="1"/>
      </rPr>
      <t xml:space="preserve">Aydın </t>
    </r>
    <r>
      <rPr>
        <b/>
        <i/>
        <sz val="12"/>
        <color indexed="10"/>
        <rFont val="Cambria"/>
        <family val="1"/>
      </rPr>
      <t>Atletizm İl Temsilciliği</t>
    </r>
  </si>
  <si>
    <t>FERDİ SIRALAMA</t>
  </si>
  <si>
    <t>S.NO</t>
  </si>
  <si>
    <t>ADI SOYADI</t>
  </si>
  <si>
    <t>DERECESİ</t>
  </si>
  <si>
    <t>TAKIM SIRALAMASI</t>
  </si>
  <si>
    <t>PUANI</t>
  </si>
  <si>
    <t>İLİ -TAKIMI</t>
  </si>
  <si>
    <t>İLİ  -TAKIMI</t>
  </si>
  <si>
    <t xml:space="preserve">YENER ARAS </t>
  </si>
  <si>
    <t>KOCAELİ BÜYÜKŞEHİR BELEDİYESİ KAĞITSPOR KULÜBÜ</t>
  </si>
  <si>
    <t>T</t>
  </si>
  <si>
    <t>KAMURAN ÖZEN</t>
  </si>
  <si>
    <t>SEDAT BOZBAY</t>
  </si>
  <si>
    <t>İSTANBUL PENDİK BELEDİYE SPOR</t>
  </si>
  <si>
    <t>ABDUSSELAM İMUK</t>
  </si>
  <si>
    <t>BARIŞ AKKUŞ</t>
  </si>
  <si>
    <t>ENİS BİTER</t>
  </si>
  <si>
    <t>YÜKSEL KIZILTOPRAK</t>
  </si>
  <si>
    <t>İSTANBUL-ÜSKÜDAR BELEDİYESİ SPOR KULÜBÜ</t>
  </si>
  <si>
    <t>GÜRKAN OKUL</t>
  </si>
  <si>
    <t>HAYRETTİN DOĞAN</t>
  </si>
  <si>
    <t>ONUR ANBARCI</t>
  </si>
  <si>
    <t>ENES YÜKSEL</t>
  </si>
  <si>
    <t>KÜTAHYA-GENÇLİK MERKEZİ GSİM</t>
  </si>
  <si>
    <t>SEFA ÖZDEMİR</t>
  </si>
  <si>
    <t>MERTCAN KURT</t>
  </si>
  <si>
    <t>SEDAT ÖZDEMİR</t>
  </si>
  <si>
    <t>VEDAT YILDIZ</t>
  </si>
  <si>
    <t>MANİSA - YUNUSEMRE BLD.SP.KLB</t>
  </si>
  <si>
    <t>EYÜPHAN ÇUBAN</t>
  </si>
  <si>
    <t>BAHADIR AYDIN</t>
  </si>
  <si>
    <t>MEHMET ERKUL</t>
  </si>
  <si>
    <t>BAYRAM SÜLEYMANOĞLU</t>
  </si>
  <si>
    <t>BALIKESİR B.S.K</t>
  </si>
  <si>
    <t>GÖRKEM HASIRCI</t>
  </si>
  <si>
    <t>UMUT DEMİR</t>
  </si>
  <si>
    <t>ALİ KOŞAR</t>
  </si>
  <si>
    <t>BERAT  ERGİL</t>
  </si>
  <si>
    <t>KARAMAN -GENÇLİK SP. KULB</t>
  </si>
  <si>
    <t>YASİN  AKÇAKAYA</t>
  </si>
  <si>
    <t>MEHMET CELİL  DURMAZ</t>
  </si>
  <si>
    <t>MEHMET  GÜL</t>
  </si>
  <si>
    <t>NİĞDE-GENÇLİK SPOR KULÜBÜ</t>
  </si>
  <si>
    <t>ALİ AYBAYRAK</t>
  </si>
  <si>
    <t>MEHMET DAYAN</t>
  </si>
  <si>
    <t>MUSTAFA YAŞAR</t>
  </si>
  <si>
    <t>RECEP AKDAĞ</t>
  </si>
  <si>
    <t>NEVŞEHİR KAPADOKYA GENÇLİK SPOR K.</t>
  </si>
  <si>
    <t>SERTAN KESKİN</t>
  </si>
  <si>
    <t xml:space="preserve">BATUHAN AĞIL </t>
  </si>
  <si>
    <t>ÖMER ŞEN</t>
  </si>
  <si>
    <t>MEHMET KÖRPE</t>
  </si>
  <si>
    <t>KIRIKKALE - GENÇLİK MERKEZİ GENÇLİK KULUBÜ DERNEĞİ</t>
  </si>
  <si>
    <t>ORHAN  ERDOĞAN</t>
  </si>
  <si>
    <t>BERAT YEŞİLYURT</t>
  </si>
  <si>
    <t>ÖMER DEMİRCİ</t>
  </si>
  <si>
    <t>VEDAT DEMİR</t>
  </si>
  <si>
    <t>KONYA BELEDİYE SK</t>
  </si>
  <si>
    <t>SEZER ÇİĞDEM</t>
  </si>
  <si>
    <t>FIRAT BÖK</t>
  </si>
  <si>
    <t>ÖMER KAYA</t>
  </si>
  <si>
    <t>VOLKAN ENES SEYMEN</t>
  </si>
  <si>
    <t>ÇORUM İL ÖZEL İDARESİ GENÇLİK VE SPOR KULÜBÜ</t>
  </si>
  <si>
    <t>MUSA ERCAN TÜFEKÇİ</t>
  </si>
  <si>
    <t>BERKANT ÖNAL</t>
  </si>
  <si>
    <t>CEM BAŞOĞLU</t>
  </si>
  <si>
    <t>TARIK DEMİR</t>
  </si>
  <si>
    <t>ÇORUM-ÇORUM YILDIZLARI</t>
  </si>
  <si>
    <t>FATİH ÖLMEZ</t>
  </si>
  <si>
    <t>BERKAY ÖZLÜK</t>
  </si>
  <si>
    <t>DENİZ HAYTA</t>
  </si>
  <si>
    <t>ATAKAN ELİEYİOĞLU</t>
  </si>
  <si>
    <t>KARABÜK-GENÇLİK SPOR</t>
  </si>
  <si>
    <t>BERKAY KORKMAZ</t>
  </si>
  <si>
    <t>EMRECAN ÖZDEMİR</t>
  </si>
  <si>
    <t>BERKAY NURİ KOÇ</t>
  </si>
  <si>
    <t>GÜRAY NAS</t>
  </si>
  <si>
    <t>GÜMÜŞHANE GENÇLİK SPOR KULÜBÜ</t>
  </si>
  <si>
    <t>ORHAN ÖZTÜRK</t>
  </si>
  <si>
    <t>ONUR ÖZTÜRK</t>
  </si>
  <si>
    <t>OĞUZHAN ŞİMŞEK</t>
  </si>
  <si>
    <t>ORDU-FATSA SPOR</t>
  </si>
  <si>
    <t>NİHAT BİLA</t>
  </si>
  <si>
    <t>CANER YILMAZ</t>
  </si>
  <si>
    <t>BERAT ÖLMEZ</t>
  </si>
  <si>
    <t>BARIŞ KURBAN</t>
  </si>
  <si>
    <t>TOKAT BELEDİYE PLEVNE</t>
  </si>
  <si>
    <t>NURKAN DAĞTEKİN</t>
  </si>
  <si>
    <t>AĞRI - GENÇLİK SPOR KULÜBÜ</t>
  </si>
  <si>
    <t>YUSUF MATUR</t>
  </si>
  <si>
    <t>ÖMER YILMAZ</t>
  </si>
  <si>
    <t>ÖMER BOZTEPE</t>
  </si>
  <si>
    <t>ÖZKAN ARSLAN</t>
  </si>
  <si>
    <t>MUŞ-GENÇLİK HİZ.SPOR KLB.</t>
  </si>
  <si>
    <t>OSMAN VARKAN</t>
  </si>
  <si>
    <t>AĞRI-İL ÖZEL İDARE  SPOR K</t>
  </si>
  <si>
    <t>SEZER AKAKUŞ</t>
  </si>
  <si>
    <t>AHMET TURAN</t>
  </si>
  <si>
    <t>MARDİN-MARGENÇ</t>
  </si>
  <si>
    <t>SELİM SEVEN</t>
  </si>
  <si>
    <t>HAKAN BULUT</t>
  </si>
  <si>
    <t>AHMET ALKANOĞLU</t>
  </si>
  <si>
    <t>YUSUF ÇETİN</t>
  </si>
  <si>
    <t>DİYARBAKIR KAYAPINAR BELD SPOR KULÜBÜ</t>
  </si>
  <si>
    <t>FIRAT DEMİR</t>
  </si>
  <si>
    <t>ŞİRİN KARABAL</t>
  </si>
  <si>
    <t>FERHAT İLİMEN</t>
  </si>
  <si>
    <t>BATMAN-PETROLSPOR KLB.</t>
  </si>
  <si>
    <t>VEYSEL TEMUÇİN</t>
  </si>
  <si>
    <t>SAMET DEMİR</t>
  </si>
  <si>
    <t>HÜSEYİN CAN</t>
  </si>
  <si>
    <t>AYDIN AGHSK</t>
  </si>
  <si>
    <t>F</t>
  </si>
  <si>
    <t>BURHAN GÖRÜROĞLU</t>
  </si>
  <si>
    <t>HATAY</t>
  </si>
  <si>
    <t>MUHAMMED ALPEREN ÜLKER</t>
  </si>
  <si>
    <t>ANKARA EGO SPOR KULÜBÜ</t>
  </si>
  <si>
    <t>MURAT YALÇINKAYA</t>
  </si>
  <si>
    <t>OKAN BAYDAR GÖK</t>
  </si>
  <si>
    <t>KIRŞEHİR-GENÇLİK SPOR KULÜBÜ</t>
  </si>
  <si>
    <t>ÖZGÜR OGÜN ERKAYA</t>
  </si>
  <si>
    <t>ANKARA</t>
  </si>
  <si>
    <t>KEREM ATAŞ</t>
  </si>
  <si>
    <t>BOLU</t>
  </si>
  <si>
    <t>ERDİ SERT</t>
  </si>
  <si>
    <t>2 Km.</t>
  </si>
  <si>
    <t>Küçük Erkekler</t>
  </si>
  <si>
    <t>SİDAR ASLAN</t>
  </si>
  <si>
    <t>AHMET TETİK</t>
  </si>
  <si>
    <t>OSMAN TOĞYILMAZ</t>
  </si>
  <si>
    <t>DİYAR GEYİK</t>
  </si>
  <si>
    <t>NURULLAH UMULGAN</t>
  </si>
  <si>
    <t>MUSTAFA BUDAK</t>
  </si>
  <si>
    <t>ERDEN ÖZ</t>
  </si>
  <si>
    <t>ANIL KALAYCI</t>
  </si>
  <si>
    <t>MÜCAHİT BULUT</t>
  </si>
  <si>
    <t>MUSTAFA KIZMAZ</t>
  </si>
  <si>
    <t>CİHAN KAÇMAZ</t>
  </si>
  <si>
    <t/>
  </si>
  <si>
    <t>DNS</t>
  </si>
  <si>
    <t>-</t>
  </si>
  <si>
    <t>DNF</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</si>
</sst>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 numFmtId="190" formatCode="[$-41F]d\ mmmm\ yyyy\ dddd"/>
  </numFmts>
  <fonts count="7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i/>
      <sz val="12"/>
      <color indexed="10"/>
      <name val="Cambria"/>
      <family val="1"/>
    </font>
    <font>
      <b/>
      <i/>
      <sz val="14"/>
      <color indexed="10"/>
      <name val="Cambria"/>
      <family val="1"/>
    </font>
    <font>
      <sz val="10"/>
      <name val="Cambria"/>
      <family val="1"/>
    </font>
    <font>
      <b/>
      <sz val="10"/>
      <name val="Cambria"/>
      <family val="1"/>
    </font>
    <font>
      <b/>
      <sz val="12"/>
      <name val="Cambria"/>
      <family val="1"/>
    </font>
    <font>
      <b/>
      <sz val="10"/>
      <color indexed="10"/>
      <name val="Cambria"/>
      <family val="1"/>
    </font>
    <font>
      <b/>
      <i/>
      <sz val="14"/>
      <name val="Cambria"/>
      <family val="1"/>
    </font>
    <font>
      <sz val="10"/>
      <color indexed="9"/>
      <name val="Cambria"/>
      <family val="1"/>
    </font>
    <font>
      <sz val="10"/>
      <color indexed="8"/>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i/>
      <sz val="12"/>
      <name val="Cambria"/>
      <family val="1"/>
    </font>
    <font>
      <b/>
      <sz val="12"/>
      <color indexed="30"/>
      <name val="Cambria"/>
      <family val="1"/>
    </font>
    <font>
      <b/>
      <sz val="10"/>
      <color indexed="36"/>
      <name val="Cambria"/>
      <family val="1"/>
    </font>
    <font>
      <b/>
      <i/>
      <sz val="12"/>
      <color indexed="30"/>
      <name val="Cambria"/>
      <family val="1"/>
    </font>
    <font>
      <b/>
      <i/>
      <sz val="12"/>
      <color indexed="8"/>
      <name val="Cambria"/>
      <family val="1"/>
    </font>
    <font>
      <b/>
      <sz val="12"/>
      <color indexed="8"/>
      <name val="Cambria"/>
      <family val="1"/>
    </font>
    <font>
      <b/>
      <sz val="11"/>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sz val="10"/>
      <color theme="1"/>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right/>
      <top/>
      <bottom style="thin"/>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double"/>
      <right style="thin"/>
      <top style="thin"/>
      <bottom style="double"/>
    </border>
    <border>
      <left style="thin"/>
      <right style="double"/>
      <top style="thin"/>
      <bottom style="thin"/>
    </border>
    <border>
      <left>
        <color indexed="63"/>
      </left>
      <right style="double"/>
      <top>
        <color indexed="63"/>
      </top>
      <bottom>
        <color indexed="63"/>
      </bottom>
    </border>
    <border>
      <left>
        <color indexed="63"/>
      </left>
      <right style="double"/>
      <top style="thin"/>
      <bottom style="thin">
        <color theme="0"/>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color indexed="63"/>
      </right>
      <top>
        <color indexed="63"/>
      </top>
      <bottom>
        <color indexed="63"/>
      </bottom>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08">
    <xf numFmtId="0" fontId="0" fillId="0" borderId="0" xfId="0" applyAlignment="1">
      <alignment/>
    </xf>
    <xf numFmtId="0" fontId="32" fillId="0" borderId="0" xfId="0" applyFont="1" applyAlignment="1" applyProtection="1">
      <alignment horizontal="center" vertical="center"/>
      <protection hidden="1"/>
    </xf>
    <xf numFmtId="0" fontId="55" fillId="0" borderId="0" xfId="0" applyFont="1" applyAlignment="1" applyProtection="1">
      <alignment horizontal="center" vertical="center"/>
      <protection hidden="1"/>
    </xf>
    <xf numFmtId="0" fontId="32" fillId="0" borderId="0" xfId="0" applyFont="1" applyBorder="1" applyAlignment="1" applyProtection="1">
      <alignment horizontal="center" vertical="center"/>
      <protection hidden="1"/>
    </xf>
    <xf numFmtId="0" fontId="32" fillId="0" borderId="0" xfId="0" applyFont="1" applyBorder="1" applyAlignment="1" applyProtection="1">
      <alignment horizontal="center" vertical="center" wrapText="1"/>
      <protection hidden="1"/>
    </xf>
    <xf numFmtId="0" fontId="55" fillId="0" borderId="0" xfId="0" applyFont="1" applyBorder="1" applyAlignment="1" applyProtection="1">
      <alignment horizontal="center" vertical="center" wrapText="1"/>
      <protection hidden="1"/>
    </xf>
    <xf numFmtId="0" fontId="33" fillId="24" borderId="10" xfId="0" applyFont="1" applyFill="1" applyBorder="1" applyAlignment="1" applyProtection="1">
      <alignment horizontal="center" vertical="center"/>
      <protection hidden="1"/>
    </xf>
    <xf numFmtId="0" fontId="32" fillId="25" borderId="11" xfId="0" applyFont="1" applyFill="1" applyBorder="1" applyAlignment="1" applyProtection="1">
      <alignment horizontal="left" vertical="center" shrinkToFit="1"/>
      <protection hidden="1"/>
    </xf>
    <xf numFmtId="0" fontId="32" fillId="24" borderId="12" xfId="0" applyFont="1" applyFill="1" applyBorder="1" applyAlignment="1" applyProtection="1">
      <alignment horizontal="left" vertical="center" shrinkToFit="1"/>
      <protection hidden="1"/>
    </xf>
    <xf numFmtId="0" fontId="32" fillId="24" borderId="12" xfId="0" applyFont="1" applyFill="1" applyBorder="1" applyAlignment="1" applyProtection="1">
      <alignment horizontal="center" vertical="center"/>
      <protection hidden="1"/>
    </xf>
    <xf numFmtId="0" fontId="32" fillId="24" borderId="12" xfId="0" applyNumberFormat="1" applyFont="1" applyFill="1" applyBorder="1" applyAlignment="1" applyProtection="1">
      <alignment horizontal="center" vertical="center"/>
      <protection hidden="1"/>
    </xf>
    <xf numFmtId="0" fontId="32" fillId="24" borderId="13" xfId="0" applyFont="1" applyFill="1" applyBorder="1" applyAlignment="1" applyProtection="1">
      <alignment horizontal="center" vertical="center"/>
      <protection hidden="1"/>
    </xf>
    <xf numFmtId="0" fontId="33" fillId="24" borderId="11" xfId="0"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25" borderId="15" xfId="0" applyFont="1" applyFill="1" applyBorder="1" applyAlignment="1" applyProtection="1">
      <alignment horizontal="left" vertical="center" shrinkToFit="1"/>
      <protection hidden="1"/>
    </xf>
    <xf numFmtId="0" fontId="32" fillId="24" borderId="16" xfId="0" applyFont="1" applyFill="1" applyBorder="1" applyAlignment="1" applyProtection="1">
      <alignment horizontal="left" vertical="center" shrinkToFit="1"/>
      <protection hidden="1"/>
    </xf>
    <xf numFmtId="0" fontId="32" fillId="24" borderId="16" xfId="0" applyFont="1" applyFill="1" applyBorder="1" applyAlignment="1" applyProtection="1">
      <alignment horizontal="center" vertical="center"/>
      <protection hidden="1"/>
    </xf>
    <xf numFmtId="0" fontId="32" fillId="24" borderId="16" xfId="0" applyNumberFormat="1" applyFont="1" applyFill="1" applyBorder="1" applyAlignment="1" applyProtection="1">
      <alignment horizontal="center" vertical="center"/>
      <protection hidden="1"/>
    </xf>
    <xf numFmtId="0" fontId="32" fillId="24" borderId="17"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4" fillId="24" borderId="15"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3" fillId="24" borderId="18" xfId="0" applyFont="1" applyFill="1" applyBorder="1" applyAlignment="1" applyProtection="1">
      <alignment horizontal="center" vertical="center"/>
      <protection hidden="1"/>
    </xf>
    <xf numFmtId="0" fontId="32" fillId="25" borderId="19" xfId="0" applyFont="1" applyFill="1" applyBorder="1" applyAlignment="1" applyProtection="1">
      <alignment horizontal="left" vertical="center" shrinkToFit="1"/>
      <protection hidden="1"/>
    </xf>
    <xf numFmtId="0" fontId="32" fillId="24" borderId="20" xfId="0" applyFont="1" applyFill="1" applyBorder="1" applyAlignment="1" applyProtection="1">
      <alignment horizontal="left" vertical="center" shrinkToFit="1"/>
      <protection hidden="1"/>
    </xf>
    <xf numFmtId="0" fontId="32" fillId="24" borderId="20" xfId="0" applyFont="1" applyFill="1" applyBorder="1" applyAlignment="1" applyProtection="1">
      <alignment horizontal="center" vertical="center"/>
      <protection hidden="1"/>
    </xf>
    <xf numFmtId="0" fontId="32" fillId="24" borderId="21" xfId="0" applyFont="1" applyFill="1" applyBorder="1" applyAlignment="1" applyProtection="1">
      <alignment horizontal="center" vertical="center"/>
      <protection hidden="1"/>
    </xf>
    <xf numFmtId="0" fontId="33" fillId="24" borderId="19"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55" fillId="0" borderId="0" xfId="0" applyFont="1" applyAlignment="1" applyProtection="1">
      <alignment horizontal="center" vertical="center" wrapText="1"/>
      <protection hidden="1"/>
    </xf>
    <xf numFmtId="0" fontId="34" fillId="26" borderId="14" xfId="0" applyFont="1" applyFill="1" applyBorder="1" applyAlignment="1" applyProtection="1">
      <alignment horizontal="center" vertical="center"/>
      <protection locked="0"/>
    </xf>
    <xf numFmtId="0" fontId="32" fillId="0" borderId="0" xfId="0" applyFont="1" applyAlignment="1">
      <alignment vertical="center"/>
    </xf>
    <xf numFmtId="0" fontId="32" fillId="0" borderId="0" xfId="0" applyFont="1" applyAlignment="1">
      <alignment horizontal="center" vertical="center"/>
    </xf>
    <xf numFmtId="180" fontId="32" fillId="0" borderId="0" xfId="0" applyNumberFormat="1" applyFont="1" applyAlignment="1">
      <alignment vertical="center"/>
    </xf>
    <xf numFmtId="0" fontId="32" fillId="0" borderId="0" xfId="0" applyFont="1" applyBorder="1" applyAlignment="1">
      <alignment vertical="center" wrapText="1"/>
    </xf>
    <xf numFmtId="0" fontId="32" fillId="0" borderId="0" xfId="0" applyFont="1" applyBorder="1" applyAlignment="1">
      <alignment/>
    </xf>
    <xf numFmtId="0" fontId="38" fillId="24" borderId="22" xfId="0" applyFont="1" applyFill="1" applyBorder="1" applyAlignment="1" applyProtection="1">
      <alignment horizontal="center" vertical="center"/>
      <protection hidden="1"/>
    </xf>
    <xf numFmtId="0" fontId="32" fillId="24" borderId="23" xfId="0" applyFont="1" applyFill="1" applyBorder="1" applyAlignment="1" applyProtection="1">
      <alignment horizontal="left" vertical="center" shrinkToFit="1"/>
      <protection hidden="1"/>
    </xf>
    <xf numFmtId="0" fontId="32" fillId="24" borderId="23" xfId="0" applyFont="1" applyFill="1" applyBorder="1" applyAlignment="1" applyProtection="1">
      <alignment horizontal="center" vertical="center"/>
      <protection hidden="1"/>
    </xf>
    <xf numFmtId="14" fontId="32" fillId="24" borderId="23" xfId="0" applyNumberFormat="1" applyFont="1" applyFill="1" applyBorder="1" applyAlignment="1" applyProtection="1">
      <alignment horizontal="center" vertical="center"/>
      <protection hidden="1"/>
    </xf>
    <xf numFmtId="0" fontId="32" fillId="24" borderId="24" xfId="0" applyFont="1" applyFill="1" applyBorder="1" applyAlignment="1" applyProtection="1">
      <alignment horizontal="center" vertical="center"/>
      <protection hidden="1"/>
    </xf>
    <xf numFmtId="0" fontId="32" fillId="0" borderId="0" xfId="0" applyFont="1" applyAlignment="1">
      <alignment horizontal="left" vertical="center"/>
    </xf>
    <xf numFmtId="0" fontId="34" fillId="24" borderId="14" xfId="0" applyFont="1" applyFill="1" applyBorder="1" applyAlignment="1" applyProtection="1">
      <alignment horizontal="center" vertical="center"/>
      <protection hidden="1"/>
    </xf>
    <xf numFmtId="0" fontId="32" fillId="0" borderId="0" xfId="0" applyFont="1" applyFill="1" applyAlignment="1">
      <alignmen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25" xfId="0" applyFont="1" applyFill="1" applyBorder="1" applyAlignment="1">
      <alignment horizontal="center" vertical="center"/>
    </xf>
    <xf numFmtId="0" fontId="32" fillId="0" borderId="26" xfId="0" applyFont="1" applyFill="1" applyBorder="1" applyAlignment="1">
      <alignment horizontal="left" vertical="center"/>
    </xf>
    <xf numFmtId="0" fontId="32" fillId="0" borderId="26" xfId="0" applyFont="1" applyFill="1" applyBorder="1" applyAlignment="1">
      <alignment horizontal="left" vertical="center" shrinkToFit="1"/>
    </xf>
    <xf numFmtId="14" fontId="32" fillId="0" borderId="26" xfId="0" applyNumberFormat="1" applyFont="1" applyFill="1" applyBorder="1" applyAlignment="1">
      <alignment horizontal="center" vertical="center"/>
    </xf>
    <xf numFmtId="0" fontId="32" fillId="0" borderId="22" xfId="0" applyFont="1" applyFill="1" applyBorder="1" applyAlignment="1">
      <alignment horizontal="center" vertical="center"/>
    </xf>
    <xf numFmtId="0" fontId="32" fillId="0" borderId="23" xfId="0" applyFont="1" applyFill="1" applyBorder="1" applyAlignment="1">
      <alignment horizontal="left" vertical="center"/>
    </xf>
    <xf numFmtId="0" fontId="32" fillId="0" borderId="23" xfId="0" applyFont="1" applyFill="1" applyBorder="1" applyAlignment="1">
      <alignment horizontal="left" vertical="center" shrinkToFit="1"/>
    </xf>
    <xf numFmtId="14" fontId="32" fillId="0" borderId="23" xfId="0" applyNumberFormat="1" applyFont="1" applyFill="1" applyBorder="1" applyAlignment="1">
      <alignment horizontal="center" vertical="center"/>
    </xf>
    <xf numFmtId="0" fontId="32" fillId="0" borderId="27" xfId="0" applyFont="1" applyFill="1" applyBorder="1" applyAlignment="1">
      <alignment horizontal="left" vertical="center"/>
    </xf>
    <xf numFmtId="0" fontId="32" fillId="0" borderId="27" xfId="0" applyFont="1" applyFill="1" applyBorder="1" applyAlignment="1">
      <alignment horizontal="left" vertical="center" shrinkToFit="1"/>
    </xf>
    <xf numFmtId="14" fontId="32" fillId="0" borderId="27" xfId="0" applyNumberFormat="1" applyFont="1" applyFill="1" applyBorder="1" applyAlignment="1">
      <alignment horizontal="center" vertical="center"/>
    </xf>
    <xf numFmtId="0" fontId="32" fillId="0" borderId="24" xfId="0" applyFont="1" applyFill="1" applyBorder="1" applyAlignment="1">
      <alignment horizontal="left" vertical="center"/>
    </xf>
    <xf numFmtId="0" fontId="32" fillId="0" borderId="24" xfId="0" applyFont="1" applyFill="1" applyBorder="1" applyAlignment="1">
      <alignment horizontal="left" vertical="center" shrinkToFit="1"/>
    </xf>
    <xf numFmtId="14" fontId="32" fillId="0" borderId="24" xfId="0" applyNumberFormat="1" applyFont="1" applyFill="1" applyBorder="1" applyAlignment="1">
      <alignment horizontal="center" vertical="center"/>
    </xf>
    <xf numFmtId="0" fontId="32" fillId="0" borderId="28" xfId="0" applyFont="1" applyFill="1" applyBorder="1" applyAlignment="1">
      <alignment horizontal="left" vertical="center" shrinkToFit="1"/>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0" fontId="34" fillId="25" borderId="14" xfId="0" applyFont="1" applyFill="1" applyBorder="1" applyAlignment="1" applyProtection="1">
      <alignment horizontal="center" vertical="center"/>
      <protection hidden="1"/>
    </xf>
    <xf numFmtId="0" fontId="33" fillId="25" borderId="14" xfId="0" applyFont="1" applyFill="1" applyBorder="1" applyAlignment="1" applyProtection="1">
      <alignment horizontal="center" vertical="center"/>
      <protection hidden="1"/>
    </xf>
    <xf numFmtId="0" fontId="39" fillId="25" borderId="14" xfId="0" applyFont="1" applyFill="1" applyBorder="1" applyAlignment="1" applyProtection="1">
      <alignment horizontal="center" vertical="center"/>
      <protection hidden="1"/>
    </xf>
    <xf numFmtId="182" fontId="32" fillId="0" borderId="0" xfId="0" applyNumberFormat="1" applyFont="1" applyAlignment="1">
      <alignment horizontal="center" vertical="center"/>
    </xf>
    <xf numFmtId="0" fontId="27" fillId="27" borderId="29"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9"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9" xfId="0" applyBorder="1" applyAlignment="1" applyProtection="1">
      <alignment horizontal="center" vertical="center" wrapText="1"/>
      <protection hidden="1"/>
    </xf>
    <xf numFmtId="0" fontId="25" fillId="0" borderId="29"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30"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31"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6" fillId="28" borderId="30" xfId="0" applyFont="1" applyFill="1" applyBorder="1" applyAlignment="1" applyProtection="1">
      <alignment vertical="center"/>
      <protection hidden="1"/>
    </xf>
    <xf numFmtId="0" fontId="57" fillId="28" borderId="0" xfId="0" applyFont="1" applyFill="1" applyBorder="1" applyAlignment="1" applyProtection="1">
      <alignment horizontal="center" vertical="center"/>
      <protection hidden="1"/>
    </xf>
    <xf numFmtId="0" fontId="56" fillId="28" borderId="31"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32" xfId="0" applyFont="1" applyFill="1" applyBorder="1" applyAlignment="1" applyProtection="1">
      <alignment vertical="center"/>
      <protection hidden="1"/>
    </xf>
    <xf numFmtId="0" fontId="21" fillId="28" borderId="33" xfId="0" applyFont="1" applyFill="1" applyBorder="1" applyAlignment="1" applyProtection="1">
      <alignment vertical="center"/>
      <protection hidden="1"/>
    </xf>
    <xf numFmtId="0" fontId="21" fillId="28" borderId="34" xfId="0" applyFont="1" applyFill="1" applyBorder="1" applyAlignment="1" applyProtection="1">
      <alignment vertical="center"/>
      <protection hidden="1"/>
    </xf>
    <xf numFmtId="0" fontId="58" fillId="29" borderId="30" xfId="0" applyFont="1" applyFill="1" applyBorder="1" applyAlignment="1" applyProtection="1">
      <alignment horizontal="right" vertical="center" wrapText="1"/>
      <protection hidden="1"/>
    </xf>
    <xf numFmtId="0" fontId="58" fillId="29" borderId="30" xfId="0" applyFont="1" applyFill="1" applyBorder="1" applyAlignment="1" applyProtection="1">
      <alignment horizontal="right" vertical="center"/>
      <protection hidden="1"/>
    </xf>
    <xf numFmtId="0" fontId="58" fillId="29" borderId="32" xfId="0" applyFont="1" applyFill="1" applyBorder="1" applyAlignment="1" applyProtection="1">
      <alignment horizontal="right" vertical="center" wrapText="1"/>
      <protection hidden="1"/>
    </xf>
    <xf numFmtId="0" fontId="59" fillId="28" borderId="30" xfId="0" applyFont="1" applyFill="1" applyBorder="1" applyAlignment="1" applyProtection="1">
      <alignment horizontal="right" vertical="center" wrapText="1"/>
      <protection hidden="1"/>
    </xf>
    <xf numFmtId="181" fontId="60" fillId="28" borderId="0" xfId="0" applyNumberFormat="1" applyFont="1" applyFill="1" applyBorder="1" applyAlignment="1" applyProtection="1">
      <alignment horizontal="left" vertical="center" wrapText="1"/>
      <protection hidden="1"/>
    </xf>
    <xf numFmtId="181" fontId="60" fillId="28" borderId="31" xfId="0" applyNumberFormat="1" applyFont="1" applyFill="1" applyBorder="1" applyAlignment="1" applyProtection="1">
      <alignment horizontal="left" vertical="center" wrapText="1"/>
      <protection hidden="1"/>
    </xf>
    <xf numFmtId="0" fontId="23" fillId="28" borderId="35" xfId="0" applyFont="1" applyFill="1" applyBorder="1" applyAlignment="1" applyProtection="1">
      <alignment horizontal="left" vertical="center"/>
      <protection hidden="1"/>
    </xf>
    <xf numFmtId="0" fontId="23" fillId="28" borderId="36" xfId="0" applyFont="1" applyFill="1" applyBorder="1" applyAlignment="1" applyProtection="1">
      <alignment vertical="center" wrapText="1"/>
      <protection hidden="1"/>
    </xf>
    <xf numFmtId="0" fontId="24" fillId="28" borderId="37" xfId="0" applyFont="1" applyFill="1" applyBorder="1" applyAlignment="1" applyProtection="1">
      <alignment vertical="center"/>
      <protection hidden="1"/>
    </xf>
    <xf numFmtId="184" fontId="61" fillId="29" borderId="38" xfId="0" applyNumberFormat="1" applyFont="1" applyFill="1" applyBorder="1" applyAlignment="1" applyProtection="1">
      <alignment vertical="center" wrapText="1"/>
      <protection locked="0"/>
    </xf>
    <xf numFmtId="0" fontId="61" fillId="29" borderId="39" xfId="0" applyNumberFormat="1" applyFont="1" applyFill="1" applyBorder="1" applyAlignment="1" applyProtection="1">
      <alignment horizontal="left" vertical="center" wrapText="1"/>
      <protection locked="0"/>
    </xf>
    <xf numFmtId="0" fontId="33" fillId="24" borderId="13" xfId="0" applyNumberFormat="1" applyFont="1" applyFill="1" applyBorder="1" applyAlignment="1" applyProtection="1">
      <alignment horizontal="center" vertical="center"/>
      <protection hidden="1"/>
    </xf>
    <xf numFmtId="0" fontId="33" fillId="24" borderId="17" xfId="0" applyNumberFormat="1" applyFont="1" applyFill="1" applyBorder="1" applyAlignment="1" applyProtection="1">
      <alignment horizontal="center" vertical="center"/>
      <protection hidden="1"/>
    </xf>
    <xf numFmtId="0" fontId="33" fillId="24" borderId="13" xfId="0" applyFont="1" applyFill="1" applyBorder="1" applyAlignment="1" applyProtection="1">
      <alignment horizontal="center" vertical="center"/>
      <protection hidden="1"/>
    </xf>
    <xf numFmtId="0" fontId="33" fillId="24" borderId="17" xfId="0" applyFont="1" applyFill="1" applyBorder="1" applyAlignment="1" applyProtection="1">
      <alignment horizontal="center" vertical="center"/>
      <protection hidden="1"/>
    </xf>
    <xf numFmtId="0" fontId="33" fillId="24" borderId="21" xfId="0" applyFont="1" applyFill="1" applyBorder="1" applyAlignment="1" applyProtection="1">
      <alignment horizontal="center" vertical="center"/>
      <protection hidden="1"/>
    </xf>
    <xf numFmtId="1" fontId="62" fillId="24" borderId="12" xfId="0" applyNumberFormat="1" applyFont="1" applyFill="1" applyBorder="1" applyAlignment="1" applyProtection="1">
      <alignment horizontal="center" vertical="center"/>
      <protection hidden="1"/>
    </xf>
    <xf numFmtId="1" fontId="62" fillId="24" borderId="16" xfId="0" applyNumberFormat="1" applyFont="1" applyFill="1" applyBorder="1" applyAlignment="1" applyProtection="1">
      <alignment horizontal="center" vertical="center"/>
      <protection hidden="1"/>
    </xf>
    <xf numFmtId="1" fontId="62" fillId="24" borderId="20" xfId="0" applyNumberFormat="1" applyFont="1" applyFill="1" applyBorder="1" applyAlignment="1" applyProtection="1">
      <alignment horizontal="center" vertical="center"/>
      <protection hidden="1"/>
    </xf>
    <xf numFmtId="0" fontId="63" fillId="24" borderId="12" xfId="0" applyNumberFormat="1" applyFont="1" applyFill="1" applyBorder="1" applyAlignment="1" applyProtection="1">
      <alignment horizontal="center" vertical="center"/>
      <protection hidden="1"/>
    </xf>
    <xf numFmtId="0" fontId="63" fillId="24" borderId="16" xfId="0" applyNumberFormat="1" applyFont="1" applyFill="1" applyBorder="1" applyAlignment="1" applyProtection="1">
      <alignment horizontal="center" vertical="center"/>
      <protection hidden="1"/>
    </xf>
    <xf numFmtId="0" fontId="63" fillId="24" borderId="12" xfId="0" applyFont="1" applyFill="1" applyBorder="1" applyAlignment="1" applyProtection="1">
      <alignment horizontal="center" vertical="center"/>
      <protection hidden="1"/>
    </xf>
    <xf numFmtId="0" fontId="63" fillId="24" borderId="16" xfId="0" applyFont="1" applyFill="1" applyBorder="1" applyAlignment="1" applyProtection="1">
      <alignment horizontal="center" vertical="center"/>
      <protection hidden="1"/>
    </xf>
    <xf numFmtId="0" fontId="63" fillId="24" borderId="20" xfId="0" applyFont="1" applyFill="1" applyBorder="1" applyAlignment="1" applyProtection="1">
      <alignment horizontal="center" vertical="center"/>
      <protection hidden="1"/>
    </xf>
    <xf numFmtId="1" fontId="62" fillId="26" borderId="12" xfId="0" applyNumberFormat="1" applyFont="1" applyFill="1" applyBorder="1" applyAlignment="1" applyProtection="1">
      <alignment horizontal="center" vertical="center"/>
      <protection locked="0"/>
    </xf>
    <xf numFmtId="1" fontId="62" fillId="26" borderId="16" xfId="0" applyNumberFormat="1" applyFont="1" applyFill="1" applyBorder="1" applyAlignment="1" applyProtection="1">
      <alignment horizontal="center" vertical="center"/>
      <protection locked="0"/>
    </xf>
    <xf numFmtId="0" fontId="64" fillId="30" borderId="23" xfId="0" applyFont="1" applyFill="1" applyBorder="1" applyAlignment="1" applyProtection="1">
      <alignment horizontal="center" vertical="center"/>
      <protection locked="0"/>
    </xf>
    <xf numFmtId="0" fontId="39" fillId="0" borderId="26" xfId="0" applyFont="1" applyFill="1" applyBorder="1" applyAlignment="1">
      <alignment horizontal="center" vertical="center"/>
    </xf>
    <xf numFmtId="0" fontId="39" fillId="0" borderId="23" xfId="0" applyFont="1" applyFill="1" applyBorder="1" applyAlignment="1">
      <alignment horizontal="center" vertical="center"/>
    </xf>
    <xf numFmtId="0" fontId="39" fillId="0" borderId="27" xfId="0" applyFont="1" applyFill="1" applyBorder="1" applyAlignment="1">
      <alignment horizontal="center" vertical="center"/>
    </xf>
    <xf numFmtId="0" fontId="39" fillId="0" borderId="24" xfId="0" applyFont="1" applyFill="1" applyBorder="1" applyAlignment="1">
      <alignment horizontal="center" vertical="center"/>
    </xf>
    <xf numFmtId="184" fontId="62" fillId="31" borderId="0" xfId="0" applyNumberFormat="1" applyFont="1" applyFill="1" applyBorder="1" applyAlignment="1">
      <alignment horizontal="left" vertical="center"/>
    </xf>
    <xf numFmtId="184" fontId="62" fillId="31" borderId="40" xfId="0" applyNumberFormat="1" applyFont="1" applyFill="1" applyBorder="1" applyAlignment="1">
      <alignment horizontal="center" vertical="center"/>
    </xf>
    <xf numFmtId="184" fontId="62" fillId="31" borderId="40" xfId="0" applyNumberFormat="1" applyFont="1" applyFill="1" applyBorder="1" applyAlignment="1">
      <alignment vertical="center"/>
    </xf>
    <xf numFmtId="181" fontId="62" fillId="31" borderId="40" xfId="0" applyNumberFormat="1" applyFont="1" applyFill="1" applyBorder="1" applyAlignment="1" applyProtection="1">
      <alignment vertical="center"/>
      <protection hidden="1"/>
    </xf>
    <xf numFmtId="0" fontId="33" fillId="32" borderId="29" xfId="0" applyFont="1" applyFill="1" applyBorder="1" applyAlignment="1">
      <alignment horizontal="center" vertical="center" wrapText="1"/>
    </xf>
    <xf numFmtId="0" fontId="33" fillId="32" borderId="41" xfId="0" applyFont="1" applyFill="1" applyBorder="1" applyAlignment="1">
      <alignment horizontal="center" vertical="center" wrapText="1"/>
    </xf>
    <xf numFmtId="14" fontId="33" fillId="32" borderId="41" xfId="0" applyNumberFormat="1" applyFont="1" applyFill="1" applyBorder="1" applyAlignment="1">
      <alignment horizontal="center" vertical="center" wrapText="1"/>
    </xf>
    <xf numFmtId="182" fontId="33" fillId="32" borderId="41" xfId="0" applyNumberFormat="1" applyFont="1" applyFill="1" applyBorder="1" applyAlignment="1">
      <alignment horizontal="center" vertical="center" wrapText="1"/>
    </xf>
    <xf numFmtId="0" fontId="33" fillId="32" borderId="42" xfId="0" applyFont="1" applyFill="1" applyBorder="1" applyAlignment="1">
      <alignment horizontal="center" vertical="center" wrapText="1"/>
    </xf>
    <xf numFmtId="14" fontId="33" fillId="32" borderId="29" xfId="0" applyNumberFormat="1" applyFont="1" applyFill="1" applyBorder="1" applyAlignment="1">
      <alignment horizontal="center" vertical="center" wrapText="1"/>
    </xf>
    <xf numFmtId="0" fontId="33" fillId="32" borderId="43" xfId="0" applyFont="1" applyFill="1" applyBorder="1" applyAlignment="1" applyProtection="1">
      <alignment horizontal="center" vertical="center" wrapText="1"/>
      <protection hidden="1"/>
    </xf>
    <xf numFmtId="0" fontId="33" fillId="32" borderId="44" xfId="0" applyFont="1" applyFill="1" applyBorder="1" applyAlignment="1" applyProtection="1">
      <alignment horizontal="center" vertical="center" wrapText="1"/>
      <protection hidden="1"/>
    </xf>
    <xf numFmtId="14" fontId="33" fillId="32" borderId="44" xfId="0" applyNumberFormat="1" applyFont="1" applyFill="1" applyBorder="1" applyAlignment="1" applyProtection="1">
      <alignment horizontal="center" vertical="center" wrapText="1"/>
      <protection hidden="1"/>
    </xf>
    <xf numFmtId="0" fontId="33" fillId="32" borderId="45" xfId="0" applyFont="1" applyFill="1" applyBorder="1" applyAlignment="1" applyProtection="1">
      <alignment horizontal="center" vertical="center" wrapText="1"/>
      <protection hidden="1"/>
    </xf>
    <xf numFmtId="0" fontId="35" fillId="0" borderId="46" xfId="0" applyFont="1" applyBorder="1" applyAlignment="1">
      <alignment horizontal="center" vertical="center"/>
    </xf>
    <xf numFmtId="0" fontId="35" fillId="0" borderId="47" xfId="0" applyFont="1" applyBorder="1" applyAlignment="1">
      <alignment horizontal="center" vertical="center"/>
    </xf>
    <xf numFmtId="0" fontId="33" fillId="0" borderId="29" xfId="0" applyFont="1" applyBorder="1" applyAlignment="1">
      <alignment vertical="center"/>
    </xf>
    <xf numFmtId="0" fontId="35" fillId="30" borderId="46" xfId="0" applyFont="1" applyFill="1" applyBorder="1" applyAlignment="1">
      <alignment horizontal="center" vertical="center"/>
    </xf>
    <xf numFmtId="0" fontId="35" fillId="30" borderId="29" xfId="0" applyFont="1" applyFill="1" applyBorder="1" applyAlignment="1">
      <alignment horizontal="center" vertical="center"/>
    </xf>
    <xf numFmtId="0" fontId="35" fillId="30" borderId="48" xfId="0" applyFont="1" applyFill="1" applyBorder="1" applyAlignment="1">
      <alignment horizontal="center" vertical="center"/>
    </xf>
    <xf numFmtId="0" fontId="36" fillId="30" borderId="0" xfId="0" applyFont="1" applyFill="1" applyBorder="1" applyAlignment="1">
      <alignment horizontal="center" vertical="center"/>
    </xf>
    <xf numFmtId="181" fontId="47" fillId="30" borderId="0" xfId="0" applyNumberFormat="1" applyFont="1" applyFill="1" applyBorder="1" applyAlignment="1">
      <alignment horizontal="center" vertical="center"/>
    </xf>
    <xf numFmtId="0" fontId="0" fillId="30" borderId="49" xfId="0" applyFill="1" applyBorder="1" applyAlignment="1">
      <alignment/>
    </xf>
    <xf numFmtId="0" fontId="32" fillId="0" borderId="50" xfId="0" applyFont="1" applyBorder="1" applyAlignment="1">
      <alignment/>
    </xf>
    <xf numFmtId="0" fontId="32" fillId="0" borderId="51" xfId="0" applyFont="1" applyBorder="1" applyAlignment="1">
      <alignment/>
    </xf>
    <xf numFmtId="0" fontId="32" fillId="0" borderId="52" xfId="0" applyFont="1" applyBorder="1" applyAlignment="1">
      <alignment/>
    </xf>
    <xf numFmtId="0" fontId="20" fillId="0" borderId="29" xfId="0" applyFont="1" applyBorder="1" applyAlignment="1">
      <alignment horizontal="center" vertical="center"/>
    </xf>
    <xf numFmtId="0" fontId="20" fillId="0" borderId="53" xfId="0" applyFont="1" applyBorder="1" applyAlignment="1">
      <alignment horizontal="center" vertical="center"/>
    </xf>
    <xf numFmtId="189" fontId="34" fillId="0" borderId="48" xfId="0" applyNumberFormat="1" applyFont="1" applyBorder="1" applyAlignment="1">
      <alignment horizontal="center" vertical="center"/>
    </xf>
    <xf numFmtId="189" fontId="65" fillId="30" borderId="23" xfId="0" applyNumberFormat="1" applyFont="1" applyFill="1" applyBorder="1" applyAlignment="1" applyProtection="1">
      <alignment horizontal="center" vertical="center"/>
      <protection locked="0"/>
    </xf>
    <xf numFmtId="189" fontId="66" fillId="24" borderId="12" xfId="0" applyNumberFormat="1" applyFont="1" applyFill="1" applyBorder="1" applyAlignment="1" applyProtection="1">
      <alignment horizontal="center" vertical="center"/>
      <protection hidden="1"/>
    </xf>
    <xf numFmtId="189" fontId="66" fillId="24" borderId="16" xfId="0" applyNumberFormat="1" applyFont="1" applyFill="1" applyBorder="1" applyAlignment="1" applyProtection="1">
      <alignment horizontal="center" vertical="center"/>
      <protection hidden="1"/>
    </xf>
    <xf numFmtId="189" fontId="66" fillId="24" borderId="20" xfId="0" applyNumberFormat="1" applyFont="1" applyFill="1" applyBorder="1" applyAlignment="1" applyProtection="1">
      <alignment horizontal="center" vertical="center"/>
      <protection hidden="1"/>
    </xf>
    <xf numFmtId="0" fontId="33" fillId="0" borderId="29" xfId="0" applyFont="1" applyBorder="1" applyAlignment="1">
      <alignment horizontal="left" vertical="center" wrapText="1"/>
    </xf>
    <xf numFmtId="0" fontId="33" fillId="0" borderId="53" xfId="0" applyFont="1" applyBorder="1" applyAlignment="1">
      <alignment horizontal="left" vertical="center" wrapText="1"/>
    </xf>
    <xf numFmtId="0" fontId="36" fillId="30" borderId="54" xfId="0" applyFont="1" applyFill="1" applyBorder="1" applyAlignment="1">
      <alignment horizontal="left" vertical="center" wrapText="1"/>
    </xf>
    <xf numFmtId="0" fontId="32" fillId="0" borderId="28" xfId="0" applyFont="1" applyFill="1" applyBorder="1" applyAlignment="1">
      <alignment horizontal="left" vertical="center"/>
    </xf>
    <xf numFmtId="0" fontId="67" fillId="0" borderId="26" xfId="0" applyFont="1" applyFill="1" applyBorder="1" applyAlignment="1">
      <alignment horizontal="center" vertical="center" wrapText="1"/>
    </xf>
    <xf numFmtId="0" fontId="67" fillId="0" borderId="23" xfId="0" applyFont="1" applyFill="1" applyBorder="1" applyAlignment="1">
      <alignment horizontal="center" vertical="center" wrapText="1"/>
    </xf>
    <xf numFmtId="0" fontId="67" fillId="0" borderId="27"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33" fillId="0" borderId="29" xfId="0" applyFont="1" applyBorder="1" applyAlignment="1">
      <alignment vertical="center" wrapText="1"/>
    </xf>
    <xf numFmtId="0" fontId="68" fillId="29" borderId="39" xfId="0" applyFont="1" applyFill="1" applyBorder="1" applyAlignment="1" applyProtection="1">
      <alignment horizontal="left" vertical="center" wrapText="1"/>
      <protection locked="0"/>
    </xf>
    <xf numFmtId="0" fontId="68" fillId="29" borderId="38" xfId="0" applyFont="1" applyFill="1" applyBorder="1" applyAlignment="1" applyProtection="1">
      <alignment horizontal="left" vertical="center" wrapText="1"/>
      <protection locked="0"/>
    </xf>
    <xf numFmtId="184" fontId="61" fillId="29" borderId="39" xfId="0" applyNumberFormat="1" applyFont="1" applyFill="1" applyBorder="1" applyAlignment="1" applyProtection="1">
      <alignment horizontal="left" vertical="center" wrapText="1"/>
      <protection locked="0"/>
    </xf>
    <xf numFmtId="184" fontId="61" fillId="29" borderId="38" xfId="0" applyNumberFormat="1" applyFont="1" applyFill="1" applyBorder="1" applyAlignment="1" applyProtection="1">
      <alignment horizontal="left" vertical="center" wrapText="1"/>
      <protection locked="0"/>
    </xf>
    <xf numFmtId="0" fontId="19" fillId="28" borderId="55" xfId="0" applyFont="1" applyFill="1" applyBorder="1" applyAlignment="1" applyProtection="1">
      <alignment horizontal="center" wrapText="1"/>
      <protection hidden="1"/>
    </xf>
    <xf numFmtId="0" fontId="19" fillId="28" borderId="56" xfId="0" applyFont="1" applyFill="1" applyBorder="1" applyAlignment="1" applyProtection="1">
      <alignment horizontal="center" wrapText="1"/>
      <protection hidden="1"/>
    </xf>
    <xf numFmtId="0" fontId="19" fillId="28" borderId="57" xfId="0" applyFont="1" applyFill="1" applyBorder="1" applyAlignment="1" applyProtection="1">
      <alignment horizontal="center" wrapText="1"/>
      <protection hidden="1"/>
    </xf>
    <xf numFmtId="0" fontId="69" fillId="28" borderId="30" xfId="0" applyFont="1" applyFill="1" applyBorder="1" applyAlignment="1" applyProtection="1">
      <alignment horizontal="center" vertical="center" wrapText="1"/>
      <protection locked="0"/>
    </xf>
    <xf numFmtId="0" fontId="69" fillId="28" borderId="0" xfId="0" applyFont="1" applyFill="1" applyBorder="1" applyAlignment="1" applyProtection="1">
      <alignment horizontal="center" vertical="center"/>
      <protection locked="0"/>
    </xf>
    <xf numFmtId="0" fontId="69" fillId="28" borderId="31" xfId="0" applyFont="1" applyFill="1" applyBorder="1" applyAlignment="1" applyProtection="1">
      <alignment horizontal="center" vertical="center"/>
      <protection locked="0"/>
    </xf>
    <xf numFmtId="0" fontId="69" fillId="28" borderId="30" xfId="0" applyFont="1" applyFill="1" applyBorder="1" applyAlignment="1" applyProtection="1">
      <alignment horizontal="center" vertical="center"/>
      <protection hidden="1"/>
    </xf>
    <xf numFmtId="0" fontId="69" fillId="28" borderId="0" xfId="0" applyFont="1" applyFill="1" applyBorder="1" applyAlignment="1" applyProtection="1">
      <alignment horizontal="center" vertical="center"/>
      <protection hidden="1"/>
    </xf>
    <xf numFmtId="0" fontId="69" fillId="28" borderId="31" xfId="0" applyFont="1" applyFill="1" applyBorder="1" applyAlignment="1" applyProtection="1">
      <alignment horizontal="center" vertical="center"/>
      <protection hidden="1"/>
    </xf>
    <xf numFmtId="0" fontId="57" fillId="28" borderId="30" xfId="0" applyFont="1" applyFill="1" applyBorder="1" applyAlignment="1" applyProtection="1">
      <alignment horizontal="center" vertical="center" wrapText="1"/>
      <protection hidden="1"/>
    </xf>
    <xf numFmtId="0" fontId="57" fillId="28" borderId="0" xfId="0" applyFont="1" applyFill="1" applyBorder="1" applyAlignment="1" applyProtection="1">
      <alignment horizontal="center" vertical="center"/>
      <protection hidden="1"/>
    </xf>
    <xf numFmtId="0" fontId="57" fillId="28" borderId="31" xfId="0" applyFont="1" applyFill="1" applyBorder="1" applyAlignment="1" applyProtection="1">
      <alignment horizontal="center" vertical="center"/>
      <protection hidden="1"/>
    </xf>
    <xf numFmtId="0" fontId="57" fillId="28" borderId="30" xfId="0" applyFont="1" applyFill="1" applyBorder="1" applyAlignment="1" applyProtection="1">
      <alignment horizontal="center" vertical="center"/>
      <protection hidden="1"/>
    </xf>
    <xf numFmtId="0" fontId="62" fillId="31" borderId="0" xfId="0" applyFont="1" applyFill="1" applyBorder="1" applyAlignment="1">
      <alignment horizontal="left" vertical="center"/>
    </xf>
    <xf numFmtId="0" fontId="34" fillId="31" borderId="0" xfId="0" applyFont="1" applyFill="1" applyAlignment="1">
      <alignment horizontal="center" vertical="center" wrapText="1"/>
    </xf>
    <xf numFmtId="0" fontId="34" fillId="31" borderId="0" xfId="0" applyFont="1" applyFill="1" applyAlignment="1">
      <alignment horizontal="center" vertical="center"/>
    </xf>
    <xf numFmtId="0" fontId="46" fillId="32" borderId="0" xfId="0" applyFont="1" applyFill="1" applyAlignment="1">
      <alignment horizontal="center" vertical="center" wrapText="1"/>
    </xf>
    <xf numFmtId="180" fontId="70" fillId="31" borderId="0" xfId="0" applyNumberFormat="1" applyFont="1" applyFill="1" applyAlignment="1">
      <alignment horizontal="center" vertical="center" wrapText="1"/>
    </xf>
    <xf numFmtId="184" fontId="62" fillId="31" borderId="40" xfId="0" applyNumberFormat="1" applyFont="1" applyFill="1" applyBorder="1" applyAlignment="1">
      <alignment horizontal="left" vertical="center"/>
    </xf>
    <xf numFmtId="0" fontId="35" fillId="31" borderId="0" xfId="0" applyFont="1" applyFill="1" applyBorder="1" applyAlignment="1">
      <alignment horizontal="left" vertical="center"/>
    </xf>
    <xf numFmtId="0" fontId="39" fillId="31" borderId="0" xfId="0" applyFont="1" applyFill="1" applyAlignment="1">
      <alignment horizontal="center" vertical="center" wrapText="1"/>
    </xf>
    <xf numFmtId="0" fontId="46" fillId="32" borderId="0" xfId="0" applyNumberFormat="1" applyFont="1" applyFill="1" applyAlignment="1">
      <alignment horizontal="center" vertical="center" wrapText="1"/>
    </xf>
    <xf numFmtId="0" fontId="71" fillId="31" borderId="0" xfId="0" applyNumberFormat="1" applyFont="1" applyFill="1" applyAlignment="1">
      <alignment horizontal="center" vertical="center" wrapText="1"/>
    </xf>
    <xf numFmtId="184" fontId="62" fillId="31" borderId="40" xfId="0" applyNumberFormat="1" applyFont="1" applyFill="1" applyBorder="1" applyAlignment="1">
      <alignment horizontal="center" vertical="center"/>
    </xf>
    <xf numFmtId="0" fontId="39" fillId="31" borderId="0" xfId="0" applyFont="1" applyFill="1" applyAlignment="1" applyProtection="1">
      <alignment horizontal="center" vertical="center" wrapText="1"/>
      <protection hidden="1"/>
    </xf>
    <xf numFmtId="0" fontId="46"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wrapText="1"/>
      <protection hidden="1"/>
    </xf>
    <xf numFmtId="0" fontId="35" fillId="31" borderId="40" xfId="0" applyFont="1" applyFill="1" applyBorder="1" applyAlignment="1" applyProtection="1">
      <alignment horizontal="left" vertical="center"/>
      <protection hidden="1"/>
    </xf>
    <xf numFmtId="181" fontId="62" fillId="31" borderId="40" xfId="0" applyNumberFormat="1" applyFont="1" applyFill="1" applyBorder="1" applyAlignment="1" applyProtection="1">
      <alignment horizontal="left" vertical="center"/>
      <protection hidden="1"/>
    </xf>
    <xf numFmtId="184" fontId="62" fillId="31" borderId="40" xfId="0" applyNumberFormat="1" applyFont="1" applyFill="1" applyBorder="1" applyAlignment="1" applyProtection="1">
      <alignment horizontal="center" vertical="center"/>
      <protection hidden="1"/>
    </xf>
    <xf numFmtId="0" fontId="54"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vertical="center" wrapText="1"/>
      <protection hidden="1"/>
    </xf>
    <xf numFmtId="0" fontId="36" fillId="33" borderId="58" xfId="0" applyFont="1" applyFill="1" applyBorder="1" applyAlignment="1">
      <alignment horizontal="center" vertical="center" wrapText="1"/>
    </xf>
    <xf numFmtId="0" fontId="36" fillId="33" borderId="59" xfId="0" applyFont="1" applyFill="1" applyBorder="1" applyAlignment="1">
      <alignment horizontal="center" vertical="center" wrapText="1"/>
    </xf>
    <xf numFmtId="0" fontId="36" fillId="33" borderId="60" xfId="0" applyFont="1" applyFill="1" applyBorder="1" applyAlignment="1">
      <alignment horizontal="center" vertical="center" wrapText="1"/>
    </xf>
    <xf numFmtId="0" fontId="36" fillId="33" borderId="54" xfId="0" applyFont="1" applyFill="1" applyBorder="1" applyAlignment="1">
      <alignment horizontal="center" vertical="center" wrapText="1"/>
    </xf>
    <xf numFmtId="0" fontId="36" fillId="33" borderId="0" xfId="0" applyFont="1" applyFill="1" applyBorder="1" applyAlignment="1">
      <alignment horizontal="center" vertical="center" wrapText="1"/>
    </xf>
    <xf numFmtId="0" fontId="36" fillId="33" borderId="49" xfId="0" applyFont="1" applyFill="1" applyBorder="1" applyAlignment="1">
      <alignment horizontal="center" vertical="center" wrapText="1"/>
    </xf>
    <xf numFmtId="0" fontId="20" fillId="33" borderId="61" xfId="0" applyFont="1" applyFill="1" applyBorder="1" applyAlignment="1">
      <alignment horizontal="center" vertical="center"/>
    </xf>
    <xf numFmtId="0" fontId="20" fillId="33" borderId="42" xfId="0" applyFont="1" applyFill="1" applyBorder="1" applyAlignment="1">
      <alignment horizontal="center" vertical="center"/>
    </xf>
    <xf numFmtId="0" fontId="20" fillId="33" borderId="62" xfId="0" applyFont="1" applyFill="1" applyBorder="1" applyAlignment="1">
      <alignment horizontal="center" vertical="center"/>
    </xf>
    <xf numFmtId="0" fontId="20" fillId="33" borderId="40" xfId="0" applyFont="1" applyFill="1" applyBorder="1" applyAlignment="1">
      <alignment horizontal="center" vertical="center"/>
    </xf>
    <xf numFmtId="0" fontId="20" fillId="33" borderId="63"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66675</xdr:rowOff>
    </xdr:from>
    <xdr:to>
      <xdr:col>2</xdr:col>
      <xdr:colOff>257175</xdr:colOff>
      <xdr:row>2</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3825" y="66675"/>
          <a:ext cx="1009650" cy="733425"/>
        </a:xfrm>
        <a:prstGeom prst="rect">
          <a:avLst/>
        </a:prstGeom>
        <a:noFill/>
        <a:ln w="9525" cmpd="sng">
          <a:noFill/>
        </a:ln>
      </xdr:spPr>
    </xdr:pic>
    <xdr:clientData/>
  </xdr:twoCellAnchor>
  <xdr:twoCellAnchor editAs="oneCell">
    <xdr:from>
      <xdr:col>3</xdr:col>
      <xdr:colOff>2257425</xdr:colOff>
      <xdr:row>0</xdr:row>
      <xdr:rowOff>38100</xdr:rowOff>
    </xdr:from>
    <xdr:to>
      <xdr:col>4</xdr:col>
      <xdr:colOff>161925</xdr:colOff>
      <xdr:row>0</xdr:row>
      <xdr:rowOff>400050</xdr:rowOff>
    </xdr:to>
    <xdr:pic>
      <xdr:nvPicPr>
        <xdr:cNvPr id="2" name="3 Resim" descr="TUUUUUUUUU.png"/>
        <xdr:cNvPicPr preferRelativeResize="1">
          <a:picLocks noChangeAspect="1"/>
        </xdr:cNvPicPr>
      </xdr:nvPicPr>
      <xdr:blipFill>
        <a:blip r:embed="rId2"/>
        <a:stretch>
          <a:fillRect/>
        </a:stretch>
      </xdr:blipFill>
      <xdr:spPr>
        <a:xfrm>
          <a:off x="5400675" y="381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2</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733425"/>
        </a:xfrm>
        <a:prstGeom prst="rect">
          <a:avLst/>
        </a:prstGeom>
        <a:noFill/>
        <a:ln w="9525" cmpd="sng">
          <a:noFill/>
        </a:ln>
      </xdr:spPr>
    </xdr:pic>
    <xdr:clientData/>
  </xdr:twoCellAnchor>
  <xdr:twoCellAnchor editAs="oneCell">
    <xdr:from>
      <xdr:col>5</xdr:col>
      <xdr:colOff>0</xdr:colOff>
      <xdr:row>0</xdr:row>
      <xdr:rowOff>57150</xdr:rowOff>
    </xdr:from>
    <xdr:to>
      <xdr:col>7</xdr:col>
      <xdr:colOff>266700</xdr:colOff>
      <xdr:row>0</xdr:row>
      <xdr:rowOff>419100</xdr:rowOff>
    </xdr:to>
    <xdr:pic>
      <xdr:nvPicPr>
        <xdr:cNvPr id="2" name="3 Resim" descr="TUUUUUUUUU.png"/>
        <xdr:cNvPicPr preferRelativeResize="1">
          <a:picLocks noChangeAspect="1"/>
        </xdr:cNvPicPr>
      </xdr:nvPicPr>
      <xdr:blipFill>
        <a:blip r:embed="rId2"/>
        <a:stretch>
          <a:fillRect/>
        </a:stretch>
      </xdr:blipFill>
      <xdr:spPr>
        <a:xfrm>
          <a:off x="5695950" y="57150"/>
          <a:ext cx="17335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1</xdr:col>
      <xdr:colOff>581025</xdr:colOff>
      <xdr:row>2</xdr:row>
      <xdr:rowOff>142875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7625" y="19050"/>
          <a:ext cx="1019175" cy="733425"/>
        </a:xfrm>
        <a:prstGeom prst="rect">
          <a:avLst/>
        </a:prstGeom>
        <a:noFill/>
        <a:ln w="9525" cmpd="sng">
          <a:noFill/>
        </a:ln>
      </xdr:spPr>
    </xdr:pic>
    <xdr:clientData/>
  </xdr:twoCellAnchor>
  <xdr:twoCellAnchor editAs="oneCell">
    <xdr:from>
      <xdr:col>4</xdr:col>
      <xdr:colOff>190500</xdr:colOff>
      <xdr:row>0</xdr:row>
      <xdr:rowOff>0</xdr:rowOff>
    </xdr:from>
    <xdr:to>
      <xdr:col>9</xdr:col>
      <xdr:colOff>400050</xdr:colOff>
      <xdr:row>0</xdr:row>
      <xdr:rowOff>361950</xdr:rowOff>
    </xdr:to>
    <xdr:pic>
      <xdr:nvPicPr>
        <xdr:cNvPr id="2" name="3 Resim" descr="TUUUUUUUUU.png"/>
        <xdr:cNvPicPr preferRelativeResize="1">
          <a:picLocks noChangeAspect="1"/>
        </xdr:cNvPicPr>
      </xdr:nvPicPr>
      <xdr:blipFill>
        <a:blip r:embed="rId2"/>
        <a:stretch>
          <a:fillRect/>
        </a:stretch>
      </xdr:blipFill>
      <xdr:spPr>
        <a:xfrm>
          <a:off x="5295900" y="0"/>
          <a:ext cx="172402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xdr:rowOff>
    </xdr:from>
    <xdr:to>
      <xdr:col>1</xdr:col>
      <xdr:colOff>571500</xdr:colOff>
      <xdr:row>3</xdr:row>
      <xdr:rowOff>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7625" y="9525"/>
          <a:ext cx="1028700" cy="733425"/>
        </a:xfrm>
        <a:prstGeom prst="rect">
          <a:avLst/>
        </a:prstGeom>
        <a:noFill/>
        <a:ln w="9525" cmpd="sng">
          <a:noFill/>
        </a:ln>
      </xdr:spPr>
    </xdr:pic>
    <xdr:clientData/>
  </xdr:twoCellAnchor>
  <xdr:twoCellAnchor editAs="oneCell">
    <xdr:from>
      <xdr:col>3</xdr:col>
      <xdr:colOff>1714500</xdr:colOff>
      <xdr:row>0</xdr:row>
      <xdr:rowOff>19050</xdr:rowOff>
    </xdr:from>
    <xdr:to>
      <xdr:col>7</xdr:col>
      <xdr:colOff>561975</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010150" y="19050"/>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8</xdr:row>
      <xdr:rowOff>266700</xdr:rowOff>
    </xdr:from>
    <xdr:to>
      <xdr:col>3</xdr:col>
      <xdr:colOff>1257300</xdr:colOff>
      <xdr:row>12</xdr:row>
      <xdr:rowOff>180975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91300" y="2971800"/>
          <a:ext cx="107632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9">
      <selection activeCell="H109" sqref="H109"/>
    </sheetView>
  </sheetViews>
  <sheetFormatPr defaultColWidth="9.00390625" defaultRowHeight="12.75"/>
  <cols>
    <col min="1" max="2" width="30.375" style="74" customWidth="1"/>
    <col min="3" max="3" width="30.875" style="74" customWidth="1"/>
    <col min="4" max="7" width="6.75390625" style="74" customWidth="1"/>
    <col min="8" max="8" width="9.125" style="74" bestFit="1" customWidth="1"/>
    <col min="9" max="9" width="8.875" style="74" bestFit="1" customWidth="1"/>
    <col min="10" max="10" width="8.75390625" style="74" bestFit="1" customWidth="1"/>
    <col min="11" max="11" width="6.625" style="74" customWidth="1"/>
    <col min="12" max="12" width="6.75390625" style="74" customWidth="1"/>
    <col min="13" max="13" width="7.25390625" style="74" customWidth="1"/>
    <col min="14" max="14" width="7.00390625" style="74" customWidth="1"/>
    <col min="15" max="16384" width="9.125" style="74" customWidth="1"/>
  </cols>
  <sheetData>
    <row r="1" spans="1:3" ht="24" customHeight="1">
      <c r="A1" s="165"/>
      <c r="B1" s="166"/>
      <c r="C1" s="167"/>
    </row>
    <row r="2" spans="1:5" ht="42.75" customHeight="1">
      <c r="A2" s="168" t="s">
        <v>32</v>
      </c>
      <c r="B2" s="169"/>
      <c r="C2" s="170"/>
      <c r="D2" s="75"/>
      <c r="E2" s="75"/>
    </row>
    <row r="3" spans="1:5" ht="24.75" customHeight="1">
      <c r="A3" s="171"/>
      <c r="B3" s="172"/>
      <c r="C3" s="173"/>
      <c r="D3" s="76"/>
      <c r="E3" s="76"/>
    </row>
    <row r="4" spans="1:3" s="80" customFormat="1" ht="24.75" customHeight="1">
      <c r="A4" s="77"/>
      <c r="B4" s="78"/>
      <c r="C4" s="79"/>
    </row>
    <row r="5" spans="1:3" s="80" customFormat="1" ht="24.75" customHeight="1">
      <c r="A5" s="77"/>
      <c r="B5" s="78"/>
      <c r="C5" s="79"/>
    </row>
    <row r="6" spans="1:3" s="80" customFormat="1" ht="24.75" customHeight="1">
      <c r="A6" s="77"/>
      <c r="B6" s="78"/>
      <c r="C6" s="79"/>
    </row>
    <row r="7" spans="1:3" s="80" customFormat="1" ht="24.75" customHeight="1">
      <c r="A7" s="77"/>
      <c r="B7" s="78"/>
      <c r="C7" s="79"/>
    </row>
    <row r="8" spans="1:3" s="80" customFormat="1" ht="24.75" customHeight="1">
      <c r="A8" s="77"/>
      <c r="B8" s="78"/>
      <c r="C8" s="79"/>
    </row>
    <row r="9" spans="1:3" ht="22.5">
      <c r="A9" s="77"/>
      <c r="B9" s="78"/>
      <c r="C9" s="79"/>
    </row>
    <row r="10" spans="1:3" ht="22.5">
      <c r="A10" s="77"/>
      <c r="B10" s="78"/>
      <c r="C10" s="79"/>
    </row>
    <row r="11" spans="1:3" ht="22.5">
      <c r="A11" s="77"/>
      <c r="B11" s="78"/>
      <c r="C11" s="79"/>
    </row>
    <row r="12" spans="1:3" ht="22.5">
      <c r="A12" s="77"/>
      <c r="B12" s="78"/>
      <c r="C12" s="79"/>
    </row>
    <row r="13" spans="1:3" ht="22.5">
      <c r="A13" s="77"/>
      <c r="B13" s="78"/>
      <c r="C13" s="79"/>
    </row>
    <row r="14" spans="1:3" ht="22.5">
      <c r="A14" s="77"/>
      <c r="B14" s="78"/>
      <c r="C14" s="79"/>
    </row>
    <row r="15" spans="1:3" ht="22.5">
      <c r="A15" s="77"/>
      <c r="B15" s="78"/>
      <c r="C15" s="79"/>
    </row>
    <row r="16" spans="1:3" ht="22.5">
      <c r="A16" s="77"/>
      <c r="B16" s="78"/>
      <c r="C16" s="79"/>
    </row>
    <row r="17" spans="1:3" ht="22.5">
      <c r="A17" s="77"/>
      <c r="B17" s="78"/>
      <c r="C17" s="79"/>
    </row>
    <row r="18" spans="1:3" ht="18" customHeight="1">
      <c r="A18" s="174" t="str">
        <f>B24</f>
        <v>Küçükler ve Yıldızlar Bölgesel Kros Ligi Final Yarışmaları</v>
      </c>
      <c r="B18" s="175"/>
      <c r="C18" s="176"/>
    </row>
    <row r="19" spans="1:3" ht="31.5" customHeight="1">
      <c r="A19" s="177"/>
      <c r="B19" s="175"/>
      <c r="C19" s="176"/>
    </row>
    <row r="20" spans="1:3" ht="25.5" customHeight="1">
      <c r="A20" s="81"/>
      <c r="B20" s="82" t="str">
        <f>B27</f>
        <v>Aydın</v>
      </c>
      <c r="C20" s="83"/>
    </row>
    <row r="21" spans="1:3" ht="25.5" customHeight="1">
      <c r="A21" s="77"/>
      <c r="B21" s="84"/>
      <c r="C21" s="79"/>
    </row>
    <row r="22" spans="1:3" ht="25.5" customHeight="1">
      <c r="A22" s="77"/>
      <c r="B22" s="84"/>
      <c r="C22" s="79"/>
    </row>
    <row r="23" spans="1:3" ht="22.5">
      <c r="A23" s="85"/>
      <c r="B23" s="86"/>
      <c r="C23" s="87"/>
    </row>
    <row r="24" spans="1:3" ht="21" customHeight="1">
      <c r="A24" s="88" t="s">
        <v>10</v>
      </c>
      <c r="B24" s="161" t="s">
        <v>30</v>
      </c>
      <c r="C24" s="162"/>
    </row>
    <row r="25" spans="1:3" ht="21" customHeight="1">
      <c r="A25" s="88" t="s">
        <v>11</v>
      </c>
      <c r="B25" s="161" t="s">
        <v>158</v>
      </c>
      <c r="C25" s="162"/>
    </row>
    <row r="26" spans="1:3" ht="21" customHeight="1">
      <c r="A26" s="89" t="s">
        <v>12</v>
      </c>
      <c r="B26" s="161" t="s">
        <v>159</v>
      </c>
      <c r="C26" s="162"/>
    </row>
    <row r="27" spans="1:3" ht="21" customHeight="1">
      <c r="A27" s="88" t="s">
        <v>13</v>
      </c>
      <c r="B27" s="161" t="s">
        <v>31</v>
      </c>
      <c r="C27" s="162"/>
    </row>
    <row r="28" spans="1:3" ht="21" customHeight="1">
      <c r="A28" s="90" t="s">
        <v>16</v>
      </c>
      <c r="B28" s="163">
        <v>41973.52777777778</v>
      </c>
      <c r="C28" s="164"/>
    </row>
    <row r="29" spans="1:3" ht="21" customHeight="1">
      <c r="A29" s="90" t="s">
        <v>28</v>
      </c>
      <c r="B29" s="98">
        <v>97</v>
      </c>
      <c r="C29" s="97"/>
    </row>
    <row r="30" spans="1:3" ht="21" customHeight="1">
      <c r="A30" s="90" t="s">
        <v>29</v>
      </c>
      <c r="B30" s="98">
        <v>22</v>
      </c>
      <c r="C30" s="97"/>
    </row>
    <row r="31" spans="1:3" ht="21" customHeight="1">
      <c r="A31" s="91"/>
      <c r="B31" s="92"/>
      <c r="C31" s="93"/>
    </row>
    <row r="32" spans="1:3" ht="21" customHeight="1">
      <c r="A32" s="91"/>
      <c r="B32" s="92"/>
      <c r="C32" s="93"/>
    </row>
    <row r="33" spans="1:3" ht="18.75" thickBot="1">
      <c r="A33" s="94"/>
      <c r="B33" s="95"/>
      <c r="C33" s="96"/>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H106"/>
  <sheetViews>
    <sheetView view="pageBreakPreview" zoomScaleSheetLayoutView="100" zoomScalePageLayoutView="0" workbookViewId="0" topLeftCell="A1">
      <selection activeCell="H109" sqref="H109"/>
    </sheetView>
  </sheetViews>
  <sheetFormatPr defaultColWidth="9.00390625" defaultRowHeight="12.75"/>
  <cols>
    <col min="1" max="1" width="5.125" style="61" customWidth="1"/>
    <col min="2" max="2" width="6.375" style="61" bestFit="1" customWidth="1"/>
    <col min="3" max="3" width="29.75390625" style="62" customWidth="1"/>
    <col min="4" max="4" width="50.125" style="62" bestFit="1" customWidth="1"/>
    <col min="5" max="5" width="7.125" style="61" customWidth="1"/>
    <col min="6" max="6" width="14.25390625" style="63" customWidth="1"/>
    <col min="7" max="7" width="9.125" style="43" customWidth="1"/>
    <col min="8" max="8" width="28.375" style="43" customWidth="1"/>
    <col min="9" max="16384" width="9.125" style="43" customWidth="1"/>
  </cols>
  <sheetData>
    <row r="1" spans="1:6" ht="35.25" customHeight="1">
      <c r="A1" s="179" t="str">
        <f>KAPAK!A2</f>
        <v>Türkiye Atletizm Federasyonu
Aydın Atletizm İl Temsilciliği</v>
      </c>
      <c r="B1" s="180"/>
      <c r="C1" s="180"/>
      <c r="D1" s="180"/>
      <c r="E1" s="180"/>
      <c r="F1" s="180"/>
    </row>
    <row r="2" spans="1:6" ht="18.75" customHeight="1">
      <c r="A2" s="181" t="str">
        <f>KAPAK!B24</f>
        <v>Küçükler ve Yıldızlar Bölgesel Kros Ligi Final Yarışmaları</v>
      </c>
      <c r="B2" s="181"/>
      <c r="C2" s="181"/>
      <c r="D2" s="181"/>
      <c r="E2" s="181"/>
      <c r="F2" s="181"/>
    </row>
    <row r="3" spans="1:6" ht="15.75" customHeight="1">
      <c r="A3" s="182" t="str">
        <f>KAPAK!B27</f>
        <v>Aydın</v>
      </c>
      <c r="B3" s="182"/>
      <c r="C3" s="182"/>
      <c r="D3" s="182"/>
      <c r="E3" s="182"/>
      <c r="F3" s="182"/>
    </row>
    <row r="4" spans="1:6" ht="15.75" customHeight="1">
      <c r="A4" s="178" t="str">
        <f>KAPAK!B26</f>
        <v>Küçük Erkekler</v>
      </c>
      <c r="B4" s="178"/>
      <c r="C4" s="178"/>
      <c r="D4" s="119" t="str">
        <f>KAPAK!B25</f>
        <v>2 Km.</v>
      </c>
      <c r="E4" s="183">
        <f>KAPAK!B28</f>
        <v>41973.52777777778</v>
      </c>
      <c r="F4" s="183"/>
    </row>
    <row r="5" spans="1:8" s="44" customFormat="1" ht="25.5">
      <c r="A5" s="123" t="s">
        <v>0</v>
      </c>
      <c r="B5" s="123" t="s">
        <v>1</v>
      </c>
      <c r="C5" s="127" t="s">
        <v>3</v>
      </c>
      <c r="D5" s="123" t="s">
        <v>27</v>
      </c>
      <c r="E5" s="123" t="s">
        <v>8</v>
      </c>
      <c r="F5" s="128" t="s">
        <v>2</v>
      </c>
      <c r="G5" s="45"/>
      <c r="H5" s="45"/>
    </row>
    <row r="6" spans="1:6" ht="16.5" customHeight="1">
      <c r="A6" s="46">
        <v>1</v>
      </c>
      <c r="B6" s="115">
        <v>661</v>
      </c>
      <c r="C6" s="47" t="s">
        <v>120</v>
      </c>
      <c r="D6" s="48" t="s">
        <v>121</v>
      </c>
      <c r="E6" s="156" t="s">
        <v>43</v>
      </c>
      <c r="F6" s="49">
        <v>36287</v>
      </c>
    </row>
    <row r="7" spans="1:6" ht="16.5" customHeight="1">
      <c r="A7" s="50">
        <v>2</v>
      </c>
      <c r="B7" s="116">
        <v>662</v>
      </c>
      <c r="C7" s="51" t="s">
        <v>122</v>
      </c>
      <c r="D7" s="52" t="s">
        <v>121</v>
      </c>
      <c r="E7" s="157" t="s">
        <v>43</v>
      </c>
      <c r="F7" s="53">
        <v>36552</v>
      </c>
    </row>
    <row r="8" spans="1:6" ht="16.5" customHeight="1">
      <c r="A8" s="50">
        <v>3</v>
      </c>
      <c r="B8" s="116">
        <v>663</v>
      </c>
      <c r="C8" s="51" t="s">
        <v>123</v>
      </c>
      <c r="D8" s="52" t="s">
        <v>121</v>
      </c>
      <c r="E8" s="157" t="s">
        <v>43</v>
      </c>
      <c r="F8" s="53">
        <v>36551</v>
      </c>
    </row>
    <row r="9" spans="1:6" ht="16.5" customHeight="1" thickBot="1">
      <c r="A9" s="50">
        <v>4</v>
      </c>
      <c r="B9" s="117">
        <v>664</v>
      </c>
      <c r="C9" s="54" t="s">
        <v>124</v>
      </c>
      <c r="D9" s="55" t="s">
        <v>121</v>
      </c>
      <c r="E9" s="158" t="s">
        <v>43</v>
      </c>
      <c r="F9" s="56">
        <v>36346</v>
      </c>
    </row>
    <row r="10" spans="1:6" ht="16.5" customHeight="1">
      <c r="A10" s="50">
        <v>5</v>
      </c>
      <c r="B10" s="118">
        <v>669</v>
      </c>
      <c r="C10" s="57" t="s">
        <v>168</v>
      </c>
      <c r="D10" s="57" t="s">
        <v>128</v>
      </c>
      <c r="E10" s="159" t="s">
        <v>43</v>
      </c>
      <c r="F10" s="59">
        <v>36400</v>
      </c>
    </row>
    <row r="11" spans="1:6" ht="16.5" customHeight="1">
      <c r="A11" s="50">
        <v>6</v>
      </c>
      <c r="B11" s="116">
        <v>670</v>
      </c>
      <c r="C11" s="51" t="s">
        <v>169</v>
      </c>
      <c r="D11" s="51" t="s">
        <v>128</v>
      </c>
      <c r="E11" s="157" t="s">
        <v>43</v>
      </c>
      <c r="F11" s="53">
        <v>36320</v>
      </c>
    </row>
    <row r="12" spans="1:6" ht="16.5" customHeight="1">
      <c r="A12" s="50">
        <v>7</v>
      </c>
      <c r="B12" s="116">
        <v>671</v>
      </c>
      <c r="C12" s="51" t="s">
        <v>170</v>
      </c>
      <c r="D12" s="51" t="s">
        <v>128</v>
      </c>
      <c r="E12" s="157" t="s">
        <v>43</v>
      </c>
      <c r="F12" s="53">
        <v>36261</v>
      </c>
    </row>
    <row r="13" spans="1:6" ht="16.5" customHeight="1" thickBot="1">
      <c r="A13" s="50">
        <v>8</v>
      </c>
      <c r="B13" s="117">
        <v>672</v>
      </c>
      <c r="C13" s="54" t="s">
        <v>129</v>
      </c>
      <c r="D13" s="54" t="s">
        <v>128</v>
      </c>
      <c r="E13" s="158" t="s">
        <v>43</v>
      </c>
      <c r="F13" s="56">
        <v>37054</v>
      </c>
    </row>
    <row r="14" spans="1:6" ht="16.5" customHeight="1">
      <c r="A14" s="50">
        <v>9</v>
      </c>
      <c r="B14" s="118">
        <v>127</v>
      </c>
      <c r="C14" s="57" t="s">
        <v>65</v>
      </c>
      <c r="D14" s="58" t="s">
        <v>66</v>
      </c>
      <c r="E14" s="159" t="s">
        <v>43</v>
      </c>
      <c r="F14" s="59">
        <v>36247</v>
      </c>
    </row>
    <row r="15" spans="1:6" ht="16.5" customHeight="1">
      <c r="A15" s="50">
        <v>10</v>
      </c>
      <c r="B15" s="116">
        <v>128</v>
      </c>
      <c r="C15" s="51" t="s">
        <v>67</v>
      </c>
      <c r="D15" s="58" t="s">
        <v>66</v>
      </c>
      <c r="E15" s="157" t="s">
        <v>43</v>
      </c>
      <c r="F15" s="53">
        <v>36655</v>
      </c>
    </row>
    <row r="16" spans="1:6" ht="16.5" customHeight="1">
      <c r="A16" s="50">
        <v>11</v>
      </c>
      <c r="B16" s="116">
        <v>129</v>
      </c>
      <c r="C16" s="51" t="s">
        <v>68</v>
      </c>
      <c r="D16" s="58" t="s">
        <v>66</v>
      </c>
      <c r="E16" s="157" t="s">
        <v>43</v>
      </c>
      <c r="F16" s="53">
        <v>36624</v>
      </c>
    </row>
    <row r="17" spans="1:6" ht="16.5" customHeight="1" thickBot="1">
      <c r="A17" s="50">
        <v>12</v>
      </c>
      <c r="B17" s="117">
        <v>130</v>
      </c>
      <c r="C17" s="54" t="s">
        <v>69</v>
      </c>
      <c r="D17" s="60" t="s">
        <v>66</v>
      </c>
      <c r="E17" s="158" t="s">
        <v>43</v>
      </c>
      <c r="F17" s="56">
        <v>37044</v>
      </c>
    </row>
    <row r="18" spans="1:6" ht="16.5" customHeight="1">
      <c r="A18" s="50">
        <v>13</v>
      </c>
      <c r="B18" s="118">
        <v>825</v>
      </c>
      <c r="C18" s="57" t="s">
        <v>139</v>
      </c>
      <c r="D18" s="57" t="s">
        <v>140</v>
      </c>
      <c r="E18" s="159" t="s">
        <v>43</v>
      </c>
      <c r="F18" s="59">
        <v>36850</v>
      </c>
    </row>
    <row r="19" spans="1:6" ht="16.5" customHeight="1">
      <c r="A19" s="50">
        <v>14</v>
      </c>
      <c r="B19" s="116">
        <v>826</v>
      </c>
      <c r="C19" s="51" t="s">
        <v>141</v>
      </c>
      <c r="D19" s="57" t="s">
        <v>140</v>
      </c>
      <c r="E19" s="157" t="s">
        <v>43</v>
      </c>
      <c r="F19" s="53">
        <v>36626</v>
      </c>
    </row>
    <row r="20" spans="1:6" ht="16.5" customHeight="1">
      <c r="A20" s="50">
        <v>15</v>
      </c>
      <c r="B20" s="116">
        <v>827</v>
      </c>
      <c r="C20" s="51" t="s">
        <v>142</v>
      </c>
      <c r="D20" s="57" t="s">
        <v>140</v>
      </c>
      <c r="E20" s="157" t="s">
        <v>43</v>
      </c>
      <c r="F20" s="53">
        <v>36526</v>
      </c>
    </row>
    <row r="21" spans="1:6" ht="16.5" customHeight="1" thickBot="1">
      <c r="A21" s="50">
        <v>16</v>
      </c>
      <c r="B21" s="117">
        <v>828</v>
      </c>
      <c r="C21" s="54" t="s">
        <v>162</v>
      </c>
      <c r="D21" s="155" t="s">
        <v>140</v>
      </c>
      <c r="E21" s="158" t="s">
        <v>43</v>
      </c>
      <c r="F21" s="56">
        <v>36247</v>
      </c>
    </row>
    <row r="22" spans="1:6" ht="16.5" customHeight="1">
      <c r="A22" s="50">
        <v>17</v>
      </c>
      <c r="B22" s="118">
        <v>533</v>
      </c>
      <c r="C22" s="57" t="s">
        <v>94</v>
      </c>
      <c r="D22" s="58" t="s">
        <v>95</v>
      </c>
      <c r="E22" s="159" t="s">
        <v>43</v>
      </c>
      <c r="F22" s="59">
        <v>36396</v>
      </c>
    </row>
    <row r="23" spans="1:6" ht="16.5" customHeight="1">
      <c r="A23" s="50">
        <v>18</v>
      </c>
      <c r="B23" s="116">
        <v>534</v>
      </c>
      <c r="C23" s="51" t="s">
        <v>96</v>
      </c>
      <c r="D23" s="52" t="s">
        <v>95</v>
      </c>
      <c r="E23" s="157" t="s">
        <v>43</v>
      </c>
      <c r="F23" s="53">
        <v>36951</v>
      </c>
    </row>
    <row r="24" spans="1:6" ht="16.5" customHeight="1">
      <c r="A24" s="50">
        <v>19</v>
      </c>
      <c r="B24" s="116">
        <v>535</v>
      </c>
      <c r="C24" s="51" t="s">
        <v>97</v>
      </c>
      <c r="D24" s="52" t="s">
        <v>95</v>
      </c>
      <c r="E24" s="157" t="s">
        <v>43</v>
      </c>
      <c r="F24" s="53">
        <v>37033</v>
      </c>
    </row>
    <row r="25" spans="1:6" ht="16.5" customHeight="1" thickBot="1">
      <c r="A25" s="50">
        <v>20</v>
      </c>
      <c r="B25" s="117">
        <v>536</v>
      </c>
      <c r="C25" s="54" t="s">
        <v>98</v>
      </c>
      <c r="D25" s="55" t="s">
        <v>95</v>
      </c>
      <c r="E25" s="158" t="s">
        <v>43</v>
      </c>
      <c r="F25" s="56">
        <v>36677</v>
      </c>
    </row>
    <row r="26" spans="1:6" ht="16.5" customHeight="1">
      <c r="A26" s="50">
        <v>21</v>
      </c>
      <c r="B26" s="118">
        <v>501</v>
      </c>
      <c r="C26" s="57" t="s">
        <v>99</v>
      </c>
      <c r="D26" s="58" t="s">
        <v>100</v>
      </c>
      <c r="E26" s="159" t="s">
        <v>43</v>
      </c>
      <c r="F26" s="59">
        <v>37026</v>
      </c>
    </row>
    <row r="27" spans="1:6" ht="16.5" customHeight="1">
      <c r="A27" s="50">
        <v>22</v>
      </c>
      <c r="B27" s="116">
        <v>502</v>
      </c>
      <c r="C27" s="51" t="s">
        <v>101</v>
      </c>
      <c r="D27" s="52" t="s">
        <v>100</v>
      </c>
      <c r="E27" s="157" t="s">
        <v>43</v>
      </c>
      <c r="F27" s="53">
        <v>36637</v>
      </c>
    </row>
    <row r="28" spans="1:6" ht="16.5" customHeight="1">
      <c r="A28" s="50">
        <v>23</v>
      </c>
      <c r="B28" s="116">
        <v>503</v>
      </c>
      <c r="C28" s="51" t="s">
        <v>102</v>
      </c>
      <c r="D28" s="52" t="s">
        <v>100</v>
      </c>
      <c r="E28" s="157" t="s">
        <v>43</v>
      </c>
      <c r="F28" s="53">
        <v>36295</v>
      </c>
    </row>
    <row r="29" spans="1:6" ht="16.5" customHeight="1" thickBot="1">
      <c r="A29" s="50">
        <v>24</v>
      </c>
      <c r="B29" s="117">
        <v>504</v>
      </c>
      <c r="C29" s="54" t="s">
        <v>103</v>
      </c>
      <c r="D29" s="55" t="s">
        <v>100</v>
      </c>
      <c r="E29" s="158" t="s">
        <v>43</v>
      </c>
      <c r="F29" s="56">
        <v>36239</v>
      </c>
    </row>
    <row r="30" spans="1:6" ht="16.5" customHeight="1">
      <c r="A30" s="50">
        <v>25</v>
      </c>
      <c r="B30" s="118">
        <v>845</v>
      </c>
      <c r="C30" s="57" t="s">
        <v>135</v>
      </c>
      <c r="D30" s="57" t="s">
        <v>136</v>
      </c>
      <c r="E30" s="159" t="s">
        <v>43</v>
      </c>
      <c r="F30" s="59">
        <v>36434</v>
      </c>
    </row>
    <row r="31" spans="1:6" ht="16.5" customHeight="1">
      <c r="A31" s="50">
        <v>26</v>
      </c>
      <c r="B31" s="116">
        <v>846</v>
      </c>
      <c r="C31" s="51" t="s">
        <v>160</v>
      </c>
      <c r="D31" s="51" t="s">
        <v>136</v>
      </c>
      <c r="E31" s="157" t="s">
        <v>43</v>
      </c>
      <c r="F31" s="53">
        <v>36892</v>
      </c>
    </row>
    <row r="32" spans="1:6" ht="16.5" customHeight="1">
      <c r="A32" s="50">
        <v>27</v>
      </c>
      <c r="B32" s="116">
        <v>847</v>
      </c>
      <c r="C32" s="51" t="s">
        <v>137</v>
      </c>
      <c r="D32" s="51" t="s">
        <v>136</v>
      </c>
      <c r="E32" s="157" t="s">
        <v>43</v>
      </c>
      <c r="F32" s="53">
        <v>36607</v>
      </c>
    </row>
    <row r="33" spans="1:6" ht="16.5" customHeight="1" thickBot="1">
      <c r="A33" s="50">
        <v>28</v>
      </c>
      <c r="B33" s="117">
        <v>848</v>
      </c>
      <c r="C33" s="54" t="s">
        <v>138</v>
      </c>
      <c r="D33" s="54" t="s">
        <v>136</v>
      </c>
      <c r="E33" s="158" t="s">
        <v>43</v>
      </c>
      <c r="F33" s="56">
        <v>36540</v>
      </c>
    </row>
    <row r="34" spans="1:6" ht="16.5" customHeight="1">
      <c r="A34" s="50">
        <v>29</v>
      </c>
      <c r="B34" s="118">
        <v>607</v>
      </c>
      <c r="C34" s="57" t="s">
        <v>109</v>
      </c>
      <c r="D34" s="58" t="s">
        <v>110</v>
      </c>
      <c r="E34" s="159" t="s">
        <v>43</v>
      </c>
      <c r="F34" s="59">
        <v>36295</v>
      </c>
    </row>
    <row r="35" spans="1:6" ht="16.5" customHeight="1">
      <c r="A35" s="50">
        <v>30</v>
      </c>
      <c r="B35" s="116">
        <v>608</v>
      </c>
      <c r="C35" s="51" t="s">
        <v>111</v>
      </c>
      <c r="D35" s="52" t="s">
        <v>110</v>
      </c>
      <c r="E35" s="157" t="s">
        <v>43</v>
      </c>
      <c r="F35" s="53">
        <v>36410</v>
      </c>
    </row>
    <row r="36" spans="1:6" ht="16.5" customHeight="1">
      <c r="A36" s="50">
        <v>31</v>
      </c>
      <c r="B36" s="116">
        <v>609</v>
      </c>
      <c r="C36" s="51" t="s">
        <v>161</v>
      </c>
      <c r="D36" s="52" t="s">
        <v>110</v>
      </c>
      <c r="E36" s="157" t="s">
        <v>43</v>
      </c>
      <c r="F36" s="53">
        <v>36199</v>
      </c>
    </row>
    <row r="37" spans="1:6" ht="16.5" customHeight="1" thickBot="1">
      <c r="A37" s="50">
        <v>32</v>
      </c>
      <c r="B37" s="117">
        <v>610</v>
      </c>
      <c r="C37" s="54" t="s">
        <v>112</v>
      </c>
      <c r="D37" s="55" t="s">
        <v>110</v>
      </c>
      <c r="E37" s="158" t="s">
        <v>43</v>
      </c>
      <c r="F37" s="56">
        <v>36712</v>
      </c>
    </row>
    <row r="38" spans="1:6" ht="16.5" customHeight="1">
      <c r="A38" s="50">
        <v>37</v>
      </c>
      <c r="B38" s="118">
        <v>13</v>
      </c>
      <c r="C38" s="57" t="s">
        <v>45</v>
      </c>
      <c r="D38" s="58" t="s">
        <v>46</v>
      </c>
      <c r="E38" s="159" t="s">
        <v>43</v>
      </c>
      <c r="F38" s="59">
        <v>36281</v>
      </c>
    </row>
    <row r="39" spans="1:6" ht="16.5" customHeight="1">
      <c r="A39" s="50">
        <v>38</v>
      </c>
      <c r="B39" s="116">
        <v>14</v>
      </c>
      <c r="C39" s="51" t="s">
        <v>47</v>
      </c>
      <c r="D39" s="52" t="s">
        <v>46</v>
      </c>
      <c r="E39" s="157" t="s">
        <v>43</v>
      </c>
      <c r="F39" s="53">
        <v>36447</v>
      </c>
    </row>
    <row r="40" spans="1:6" ht="16.5" customHeight="1">
      <c r="A40" s="50">
        <v>39</v>
      </c>
      <c r="B40" s="116">
        <v>15</v>
      </c>
      <c r="C40" s="51" t="s">
        <v>48</v>
      </c>
      <c r="D40" s="52" t="s">
        <v>46</v>
      </c>
      <c r="E40" s="157" t="s">
        <v>43</v>
      </c>
      <c r="F40" s="53">
        <v>36211</v>
      </c>
    </row>
    <row r="41" spans="1:6" ht="16.5" customHeight="1" thickBot="1">
      <c r="A41" s="50">
        <v>40</v>
      </c>
      <c r="B41" s="117">
        <v>16</v>
      </c>
      <c r="C41" s="54" t="s">
        <v>49</v>
      </c>
      <c r="D41" s="55" t="s">
        <v>46</v>
      </c>
      <c r="E41" s="158" t="s">
        <v>43</v>
      </c>
      <c r="F41" s="56">
        <v>36161</v>
      </c>
    </row>
    <row r="42" spans="1:6" ht="16.5" customHeight="1">
      <c r="A42" s="50">
        <v>41</v>
      </c>
      <c r="B42" s="118">
        <v>25</v>
      </c>
      <c r="C42" s="57" t="s">
        <v>50</v>
      </c>
      <c r="D42" s="58" t="s">
        <v>51</v>
      </c>
      <c r="E42" s="159" t="s">
        <v>43</v>
      </c>
      <c r="F42" s="59">
        <v>36290</v>
      </c>
    </row>
    <row r="43" spans="1:6" ht="16.5" customHeight="1">
      <c r="A43" s="50">
        <v>42</v>
      </c>
      <c r="B43" s="116">
        <v>26</v>
      </c>
      <c r="C43" s="51" t="s">
        <v>52</v>
      </c>
      <c r="D43" s="52" t="s">
        <v>51</v>
      </c>
      <c r="E43" s="157" t="s">
        <v>43</v>
      </c>
      <c r="F43" s="53">
        <v>36165</v>
      </c>
    </row>
    <row r="44" spans="1:6" ht="16.5" customHeight="1">
      <c r="A44" s="50">
        <v>43</v>
      </c>
      <c r="B44" s="116">
        <v>27</v>
      </c>
      <c r="C44" s="51" t="s">
        <v>53</v>
      </c>
      <c r="D44" s="52" t="s">
        <v>51</v>
      </c>
      <c r="E44" s="157" t="s">
        <v>43</v>
      </c>
      <c r="F44" s="53">
        <v>36163</v>
      </c>
    </row>
    <row r="45" spans="1:6" ht="16.5" customHeight="1" thickBot="1">
      <c r="A45" s="50">
        <v>44</v>
      </c>
      <c r="B45" s="117">
        <v>28</v>
      </c>
      <c r="C45" s="54" t="s">
        <v>54</v>
      </c>
      <c r="D45" s="55" t="s">
        <v>51</v>
      </c>
      <c r="E45" s="158" t="s">
        <v>43</v>
      </c>
      <c r="F45" s="56">
        <v>36901</v>
      </c>
    </row>
    <row r="46" spans="1:6" ht="16.5" customHeight="1">
      <c r="A46" s="50">
        <v>45</v>
      </c>
      <c r="B46" s="118">
        <v>505</v>
      </c>
      <c r="C46" s="57" t="s">
        <v>104</v>
      </c>
      <c r="D46" s="58" t="s">
        <v>105</v>
      </c>
      <c r="E46" s="159" t="s">
        <v>43</v>
      </c>
      <c r="F46" s="59">
        <v>36258</v>
      </c>
    </row>
    <row r="47" spans="1:6" ht="16.5" customHeight="1">
      <c r="A47" s="50">
        <v>46</v>
      </c>
      <c r="B47" s="116">
        <v>506</v>
      </c>
      <c r="C47" s="51" t="s">
        <v>106</v>
      </c>
      <c r="D47" s="52" t="s">
        <v>105</v>
      </c>
      <c r="E47" s="157" t="s">
        <v>43</v>
      </c>
      <c r="F47" s="53">
        <v>36256</v>
      </c>
    </row>
    <row r="48" spans="1:6" ht="16.5" customHeight="1">
      <c r="A48" s="50">
        <v>47</v>
      </c>
      <c r="B48" s="116">
        <v>507</v>
      </c>
      <c r="C48" s="51" t="s">
        <v>107</v>
      </c>
      <c r="D48" s="52" t="s">
        <v>105</v>
      </c>
      <c r="E48" s="157" t="s">
        <v>43</v>
      </c>
      <c r="F48" s="53">
        <v>36332</v>
      </c>
    </row>
    <row r="49" spans="1:6" ht="16.5" customHeight="1" thickBot="1">
      <c r="A49" s="50">
        <v>48</v>
      </c>
      <c r="B49" s="117">
        <v>508</v>
      </c>
      <c r="C49" s="54" t="s">
        <v>108</v>
      </c>
      <c r="D49" s="55" t="s">
        <v>105</v>
      </c>
      <c r="E49" s="158" t="s">
        <v>43</v>
      </c>
      <c r="F49" s="56">
        <v>36526</v>
      </c>
    </row>
    <row r="50" spans="1:6" ht="16.5" customHeight="1">
      <c r="A50" s="50">
        <v>49</v>
      </c>
      <c r="B50" s="118">
        <v>239</v>
      </c>
      <c r="C50" s="57" t="s">
        <v>70</v>
      </c>
      <c r="D50" s="58" t="s">
        <v>71</v>
      </c>
      <c r="E50" s="159" t="s">
        <v>43</v>
      </c>
      <c r="F50" s="59">
        <v>36161</v>
      </c>
    </row>
    <row r="51" spans="1:6" ht="16.5" customHeight="1">
      <c r="A51" s="50">
        <v>50</v>
      </c>
      <c r="B51" s="116">
        <v>240</v>
      </c>
      <c r="C51" s="51" t="s">
        <v>72</v>
      </c>
      <c r="D51" s="52" t="s">
        <v>71</v>
      </c>
      <c r="E51" s="157" t="s">
        <v>43</v>
      </c>
      <c r="F51" s="53">
        <v>36336</v>
      </c>
    </row>
    <row r="52" spans="1:6" ht="16.5" customHeight="1">
      <c r="A52" s="50">
        <v>51</v>
      </c>
      <c r="B52" s="116">
        <v>241</v>
      </c>
      <c r="C52" s="51" t="s">
        <v>73</v>
      </c>
      <c r="D52" s="52" t="s">
        <v>71</v>
      </c>
      <c r="E52" s="157" t="s">
        <v>43</v>
      </c>
      <c r="F52" s="53">
        <v>36870</v>
      </c>
    </row>
    <row r="53" spans="1:6" ht="16.5" customHeight="1" thickBot="1">
      <c r="A53" s="50">
        <v>52</v>
      </c>
      <c r="B53" s="117">
        <v>242</v>
      </c>
      <c r="C53" s="54" t="s">
        <v>74</v>
      </c>
      <c r="D53" s="55" t="s">
        <v>71</v>
      </c>
      <c r="E53" s="158" t="s">
        <v>43</v>
      </c>
      <c r="F53" s="56">
        <v>36906</v>
      </c>
    </row>
    <row r="54" spans="1:6" ht="16.5" customHeight="1">
      <c r="A54" s="50">
        <v>53</v>
      </c>
      <c r="B54" s="118">
        <v>333</v>
      </c>
      <c r="C54" s="57" t="s">
        <v>84</v>
      </c>
      <c r="D54" s="58" t="s">
        <v>85</v>
      </c>
      <c r="E54" s="159" t="s">
        <v>43</v>
      </c>
      <c r="F54" s="59">
        <v>36526</v>
      </c>
    </row>
    <row r="55" spans="1:6" ht="16.5" customHeight="1">
      <c r="A55" s="50">
        <v>54</v>
      </c>
      <c r="B55" s="116">
        <v>334</v>
      </c>
      <c r="C55" s="51" t="s">
        <v>86</v>
      </c>
      <c r="D55" s="52" t="s">
        <v>85</v>
      </c>
      <c r="E55" s="157" t="s">
        <v>43</v>
      </c>
      <c r="F55" s="53">
        <v>36652</v>
      </c>
    </row>
    <row r="56" spans="1:6" ht="16.5" customHeight="1">
      <c r="A56" s="50">
        <v>55</v>
      </c>
      <c r="B56" s="116">
        <v>335</v>
      </c>
      <c r="C56" s="51" t="s">
        <v>87</v>
      </c>
      <c r="D56" s="52" t="s">
        <v>85</v>
      </c>
      <c r="E56" s="157" t="s">
        <v>43</v>
      </c>
      <c r="F56" s="53">
        <v>36631</v>
      </c>
    </row>
    <row r="57" spans="1:6" ht="16.5" customHeight="1" thickBot="1">
      <c r="A57" s="50">
        <v>56</v>
      </c>
      <c r="B57" s="117">
        <v>336</v>
      </c>
      <c r="C57" s="54" t="s">
        <v>88</v>
      </c>
      <c r="D57" s="55" t="s">
        <v>85</v>
      </c>
      <c r="E57" s="158" t="s">
        <v>43</v>
      </c>
      <c r="F57" s="56">
        <v>36759</v>
      </c>
    </row>
    <row r="58" spans="1:6" ht="16.5" customHeight="1">
      <c r="A58" s="50">
        <v>57</v>
      </c>
      <c r="B58" s="118">
        <v>29</v>
      </c>
      <c r="C58" s="57" t="s">
        <v>41</v>
      </c>
      <c r="D58" s="58" t="s">
        <v>42</v>
      </c>
      <c r="E58" s="159" t="s">
        <v>43</v>
      </c>
      <c r="F58" s="59">
        <v>36398</v>
      </c>
    </row>
    <row r="59" spans="1:6" ht="16.5" customHeight="1">
      <c r="A59" s="50">
        <v>58</v>
      </c>
      <c r="B59" s="116">
        <v>30</v>
      </c>
      <c r="C59" s="51" t="s">
        <v>166</v>
      </c>
      <c r="D59" s="52" t="s">
        <v>42</v>
      </c>
      <c r="E59" s="157" t="s">
        <v>43</v>
      </c>
      <c r="F59" s="53">
        <v>36751</v>
      </c>
    </row>
    <row r="60" spans="1:6" ht="16.5" customHeight="1">
      <c r="A60" s="50">
        <v>59</v>
      </c>
      <c r="B60" s="116">
        <v>31</v>
      </c>
      <c r="C60" s="51" t="s">
        <v>44</v>
      </c>
      <c r="D60" s="52" t="s">
        <v>42</v>
      </c>
      <c r="E60" s="157" t="s">
        <v>43</v>
      </c>
      <c r="F60" s="53">
        <v>36758</v>
      </c>
    </row>
    <row r="61" spans="1:6" ht="16.5" customHeight="1" thickBot="1">
      <c r="A61" s="50">
        <v>60</v>
      </c>
      <c r="B61" s="117">
        <v>32</v>
      </c>
      <c r="C61" s="54" t="s">
        <v>167</v>
      </c>
      <c r="D61" s="55" t="s">
        <v>42</v>
      </c>
      <c r="E61" s="158" t="s">
        <v>43</v>
      </c>
      <c r="F61" s="56">
        <v>36616</v>
      </c>
    </row>
    <row r="62" spans="1:6" ht="16.5" customHeight="1">
      <c r="A62" s="50">
        <v>61</v>
      </c>
      <c r="B62" s="118">
        <v>380</v>
      </c>
      <c r="C62" s="57" t="s">
        <v>89</v>
      </c>
      <c r="D62" s="58" t="s">
        <v>90</v>
      </c>
      <c r="E62" s="159" t="s">
        <v>43</v>
      </c>
      <c r="F62" s="59">
        <v>36901</v>
      </c>
    </row>
    <row r="63" spans="1:6" ht="16.5" customHeight="1">
      <c r="A63" s="50">
        <v>62</v>
      </c>
      <c r="B63" s="116">
        <v>381</v>
      </c>
      <c r="C63" s="51" t="s">
        <v>91</v>
      </c>
      <c r="D63" s="52" t="s">
        <v>90</v>
      </c>
      <c r="E63" s="157" t="s">
        <v>43</v>
      </c>
      <c r="F63" s="53">
        <v>36892</v>
      </c>
    </row>
    <row r="64" spans="1:6" ht="16.5" customHeight="1">
      <c r="A64" s="50">
        <v>63</v>
      </c>
      <c r="B64" s="116">
        <v>382</v>
      </c>
      <c r="C64" s="51" t="s">
        <v>92</v>
      </c>
      <c r="D64" s="52" t="s">
        <v>90</v>
      </c>
      <c r="E64" s="157" t="s">
        <v>43</v>
      </c>
      <c r="F64" s="53">
        <v>36659</v>
      </c>
    </row>
    <row r="65" spans="1:6" ht="16.5" customHeight="1" thickBot="1">
      <c r="A65" s="50">
        <v>64</v>
      </c>
      <c r="B65" s="117">
        <v>383</v>
      </c>
      <c r="C65" s="54" t="s">
        <v>93</v>
      </c>
      <c r="D65" s="55" t="s">
        <v>90</v>
      </c>
      <c r="E65" s="158" t="s">
        <v>43</v>
      </c>
      <c r="F65" s="56">
        <v>36167</v>
      </c>
    </row>
    <row r="66" spans="1:6" ht="16.5" customHeight="1">
      <c r="A66" s="50">
        <v>65</v>
      </c>
      <c r="B66" s="118">
        <v>159</v>
      </c>
      <c r="C66" s="57" t="s">
        <v>55</v>
      </c>
      <c r="D66" s="58" t="s">
        <v>56</v>
      </c>
      <c r="E66" s="159" t="s">
        <v>43</v>
      </c>
      <c r="F66" s="59">
        <v>36526</v>
      </c>
    </row>
    <row r="67" spans="1:6" ht="16.5" customHeight="1">
      <c r="A67" s="50">
        <v>66</v>
      </c>
      <c r="B67" s="116">
        <v>160</v>
      </c>
      <c r="C67" s="51" t="s">
        <v>57</v>
      </c>
      <c r="D67" s="52" t="s">
        <v>56</v>
      </c>
      <c r="E67" s="157" t="s">
        <v>43</v>
      </c>
      <c r="F67" s="53">
        <v>36291</v>
      </c>
    </row>
    <row r="68" spans="1:6" ht="16.5" customHeight="1">
      <c r="A68" s="50">
        <v>67</v>
      </c>
      <c r="B68" s="116">
        <v>161</v>
      </c>
      <c r="C68" s="51" t="s">
        <v>58</v>
      </c>
      <c r="D68" s="52" t="s">
        <v>56</v>
      </c>
      <c r="E68" s="157" t="s">
        <v>43</v>
      </c>
      <c r="F68" s="53">
        <v>36240</v>
      </c>
    </row>
    <row r="69" spans="1:6" ht="16.5" customHeight="1" thickBot="1">
      <c r="A69" s="50">
        <v>68</v>
      </c>
      <c r="B69" s="117">
        <v>162</v>
      </c>
      <c r="C69" s="54" t="s">
        <v>59</v>
      </c>
      <c r="D69" s="55" t="s">
        <v>56</v>
      </c>
      <c r="E69" s="158" t="s">
        <v>43</v>
      </c>
      <c r="F69" s="56">
        <v>36295</v>
      </c>
    </row>
    <row r="70" spans="1:6" ht="16.5" customHeight="1">
      <c r="A70" s="50">
        <v>73</v>
      </c>
      <c r="B70" s="118">
        <v>163</v>
      </c>
      <c r="C70" s="57" t="s">
        <v>60</v>
      </c>
      <c r="D70" s="58" t="s">
        <v>61</v>
      </c>
      <c r="E70" s="159" t="s">
        <v>43</v>
      </c>
      <c r="F70" s="59">
        <v>36671</v>
      </c>
    </row>
    <row r="71" spans="1:6" ht="16.5" customHeight="1">
      <c r="A71" s="50">
        <v>74</v>
      </c>
      <c r="B71" s="116">
        <v>164</v>
      </c>
      <c r="C71" s="51" t="s">
        <v>62</v>
      </c>
      <c r="D71" s="52" t="s">
        <v>61</v>
      </c>
      <c r="E71" s="157" t="s">
        <v>43</v>
      </c>
      <c r="F71" s="53">
        <v>37129</v>
      </c>
    </row>
    <row r="72" spans="1:6" ht="16.5" customHeight="1">
      <c r="A72" s="50">
        <v>75</v>
      </c>
      <c r="B72" s="116">
        <v>165</v>
      </c>
      <c r="C72" s="51" t="s">
        <v>63</v>
      </c>
      <c r="D72" s="52" t="s">
        <v>61</v>
      </c>
      <c r="E72" s="157" t="s">
        <v>43</v>
      </c>
      <c r="F72" s="53">
        <v>36434</v>
      </c>
    </row>
    <row r="73" spans="1:6" ht="16.5" customHeight="1" thickBot="1">
      <c r="A73" s="50">
        <v>76</v>
      </c>
      <c r="B73" s="117">
        <v>166</v>
      </c>
      <c r="C73" s="54" t="s">
        <v>64</v>
      </c>
      <c r="D73" s="55" t="s">
        <v>61</v>
      </c>
      <c r="E73" s="158" t="s">
        <v>43</v>
      </c>
      <c r="F73" s="56">
        <v>36616</v>
      </c>
    </row>
    <row r="74" spans="1:6" ht="16.5" customHeight="1">
      <c r="A74" s="50">
        <v>77</v>
      </c>
      <c r="B74" s="118">
        <v>889</v>
      </c>
      <c r="C74" s="57" t="s">
        <v>130</v>
      </c>
      <c r="D74" s="57" t="s">
        <v>131</v>
      </c>
      <c r="E74" s="159" t="s">
        <v>43</v>
      </c>
      <c r="F74" s="59">
        <v>36261</v>
      </c>
    </row>
    <row r="75" spans="1:6" ht="16.5" customHeight="1">
      <c r="A75" s="50">
        <v>78</v>
      </c>
      <c r="B75" s="116">
        <v>890</v>
      </c>
      <c r="C75" s="51" t="s">
        <v>132</v>
      </c>
      <c r="D75" s="51" t="s">
        <v>131</v>
      </c>
      <c r="E75" s="157" t="s">
        <v>43</v>
      </c>
      <c r="F75" s="53">
        <v>36300</v>
      </c>
    </row>
    <row r="76" spans="1:6" ht="16.5" customHeight="1">
      <c r="A76" s="50">
        <v>79</v>
      </c>
      <c r="B76" s="116">
        <v>891</v>
      </c>
      <c r="C76" s="51" t="s">
        <v>133</v>
      </c>
      <c r="D76" s="51" t="s">
        <v>131</v>
      </c>
      <c r="E76" s="157" t="s">
        <v>43</v>
      </c>
      <c r="F76" s="53">
        <v>36476</v>
      </c>
    </row>
    <row r="77" spans="1:6" ht="16.5" customHeight="1" thickBot="1">
      <c r="A77" s="50">
        <v>80</v>
      </c>
      <c r="B77" s="117">
        <v>892</v>
      </c>
      <c r="C77" s="54" t="s">
        <v>134</v>
      </c>
      <c r="D77" s="54" t="s">
        <v>131</v>
      </c>
      <c r="E77" s="158" t="s">
        <v>43</v>
      </c>
      <c r="F77" s="56">
        <v>36370</v>
      </c>
    </row>
    <row r="78" spans="1:6" ht="16.5" customHeight="1">
      <c r="A78" s="50">
        <v>81</v>
      </c>
      <c r="B78" s="118">
        <v>717</v>
      </c>
      <c r="C78" s="57" t="s">
        <v>125</v>
      </c>
      <c r="D78" s="58" t="s">
        <v>126</v>
      </c>
      <c r="E78" s="159" t="s">
        <v>43</v>
      </c>
      <c r="F78" s="59">
        <v>36161</v>
      </c>
    </row>
    <row r="79" spans="1:6" ht="16.5" customHeight="1">
      <c r="A79" s="50">
        <v>82</v>
      </c>
      <c r="B79" s="116">
        <v>718</v>
      </c>
      <c r="C79" s="51" t="s">
        <v>164</v>
      </c>
      <c r="D79" s="52" t="s">
        <v>126</v>
      </c>
      <c r="E79" s="157" t="s">
        <v>43</v>
      </c>
      <c r="F79" s="53">
        <v>36537</v>
      </c>
    </row>
    <row r="80" spans="1:6" ht="16.5" customHeight="1">
      <c r="A80" s="50">
        <v>83</v>
      </c>
      <c r="B80" s="116">
        <v>719</v>
      </c>
      <c r="C80" s="51" t="s">
        <v>127</v>
      </c>
      <c r="D80" s="52" t="s">
        <v>126</v>
      </c>
      <c r="E80" s="157" t="s">
        <v>43</v>
      </c>
      <c r="F80" s="53">
        <v>36418</v>
      </c>
    </row>
    <row r="81" spans="1:6" ht="16.5" customHeight="1" thickBot="1">
      <c r="A81" s="50">
        <v>84</v>
      </c>
      <c r="B81" s="117">
        <v>720</v>
      </c>
      <c r="C81" s="54" t="s">
        <v>165</v>
      </c>
      <c r="D81" s="55" t="s">
        <v>126</v>
      </c>
      <c r="E81" s="158" t="s">
        <v>43</v>
      </c>
      <c r="F81" s="56">
        <v>36526</v>
      </c>
    </row>
    <row r="82" spans="1:6" ht="16.5" customHeight="1">
      <c r="A82" s="50">
        <v>85</v>
      </c>
      <c r="B82" s="118">
        <v>364</v>
      </c>
      <c r="C82" s="57" t="s">
        <v>79</v>
      </c>
      <c r="D82" s="58" t="s">
        <v>80</v>
      </c>
      <c r="E82" s="159" t="s">
        <v>43</v>
      </c>
      <c r="F82" s="59">
        <v>36576</v>
      </c>
    </row>
    <row r="83" spans="1:6" ht="16.5" customHeight="1">
      <c r="A83" s="50">
        <v>86</v>
      </c>
      <c r="B83" s="116">
        <v>365</v>
      </c>
      <c r="C83" s="51" t="s">
        <v>81</v>
      </c>
      <c r="D83" s="52" t="s">
        <v>80</v>
      </c>
      <c r="E83" s="157" t="s">
        <v>43</v>
      </c>
      <c r="F83" s="53">
        <v>36725</v>
      </c>
    </row>
    <row r="84" spans="1:6" ht="16.5" customHeight="1">
      <c r="A84" s="50">
        <v>87</v>
      </c>
      <c r="B84" s="116">
        <v>366</v>
      </c>
      <c r="C84" s="51" t="s">
        <v>82</v>
      </c>
      <c r="D84" s="52" t="s">
        <v>80</v>
      </c>
      <c r="E84" s="157" t="s">
        <v>43</v>
      </c>
      <c r="F84" s="53">
        <v>36586</v>
      </c>
    </row>
    <row r="85" spans="1:6" ht="16.5" customHeight="1" thickBot="1">
      <c r="A85" s="50">
        <v>88</v>
      </c>
      <c r="B85" s="117">
        <v>367</v>
      </c>
      <c r="C85" s="54" t="s">
        <v>83</v>
      </c>
      <c r="D85" s="55" t="s">
        <v>80</v>
      </c>
      <c r="E85" s="158" t="s">
        <v>43</v>
      </c>
      <c r="F85" s="56">
        <v>36892</v>
      </c>
    </row>
    <row r="86" spans="1:6" ht="16.5" customHeight="1">
      <c r="A86" s="50">
        <v>89</v>
      </c>
      <c r="B86" s="118">
        <v>295</v>
      </c>
      <c r="C86" s="57" t="s">
        <v>163</v>
      </c>
      <c r="D86" s="58" t="s">
        <v>75</v>
      </c>
      <c r="E86" s="159" t="s">
        <v>43</v>
      </c>
      <c r="F86" s="59">
        <v>36800</v>
      </c>
    </row>
    <row r="87" spans="1:6" ht="16.5" customHeight="1">
      <c r="A87" s="50">
        <v>90</v>
      </c>
      <c r="B87" s="116">
        <v>296</v>
      </c>
      <c r="C87" s="51" t="s">
        <v>76</v>
      </c>
      <c r="D87" s="52" t="s">
        <v>75</v>
      </c>
      <c r="E87" s="157" t="s">
        <v>43</v>
      </c>
      <c r="F87" s="53">
        <v>36674</v>
      </c>
    </row>
    <row r="88" spans="1:6" ht="16.5" customHeight="1">
      <c r="A88" s="50">
        <v>91</v>
      </c>
      <c r="B88" s="116">
        <v>297</v>
      </c>
      <c r="C88" s="51" t="s">
        <v>77</v>
      </c>
      <c r="D88" s="52" t="s">
        <v>75</v>
      </c>
      <c r="E88" s="157" t="s">
        <v>43</v>
      </c>
      <c r="F88" s="53">
        <v>36892</v>
      </c>
    </row>
    <row r="89" spans="1:6" ht="16.5" customHeight="1" thickBot="1">
      <c r="A89" s="50">
        <v>92</v>
      </c>
      <c r="B89" s="117">
        <v>298</v>
      </c>
      <c r="C89" s="54" t="s">
        <v>78</v>
      </c>
      <c r="D89" s="55" t="s">
        <v>75</v>
      </c>
      <c r="E89" s="158" t="s">
        <v>43</v>
      </c>
      <c r="F89" s="56">
        <v>36942</v>
      </c>
    </row>
    <row r="90" spans="1:6" ht="16.5" customHeight="1">
      <c r="A90" s="50">
        <v>93</v>
      </c>
      <c r="B90" s="118">
        <v>603</v>
      </c>
      <c r="C90" s="57" t="s">
        <v>113</v>
      </c>
      <c r="D90" s="58" t="s">
        <v>114</v>
      </c>
      <c r="E90" s="159" t="s">
        <v>43</v>
      </c>
      <c r="F90" s="59">
        <v>36572</v>
      </c>
    </row>
    <row r="91" spans="1:6" ht="16.5" customHeight="1">
      <c r="A91" s="50">
        <v>94</v>
      </c>
      <c r="B91" s="116">
        <v>604</v>
      </c>
      <c r="C91" s="51" t="s">
        <v>115</v>
      </c>
      <c r="D91" s="52" t="s">
        <v>114</v>
      </c>
      <c r="E91" s="157" t="s">
        <v>43</v>
      </c>
      <c r="F91" s="53">
        <v>36609</v>
      </c>
    </row>
    <row r="92" spans="1:6" ht="16.5" customHeight="1">
      <c r="A92" s="50">
        <v>95</v>
      </c>
      <c r="B92" s="116">
        <v>605</v>
      </c>
      <c r="C92" s="51" t="s">
        <v>116</v>
      </c>
      <c r="D92" s="52" t="s">
        <v>114</v>
      </c>
      <c r="E92" s="157" t="s">
        <v>43</v>
      </c>
      <c r="F92" s="53">
        <v>36641</v>
      </c>
    </row>
    <row r="93" spans="1:6" ht="16.5" customHeight="1" thickBot="1">
      <c r="A93" s="50">
        <v>96</v>
      </c>
      <c r="B93" s="117">
        <v>606</v>
      </c>
      <c r="C93" s="54" t="s">
        <v>117</v>
      </c>
      <c r="D93" s="55" t="s">
        <v>114</v>
      </c>
      <c r="E93" s="158" t="s">
        <v>43</v>
      </c>
      <c r="F93" s="56">
        <v>36443</v>
      </c>
    </row>
    <row r="94" spans="1:6" ht="16.5" customHeight="1">
      <c r="A94" s="50">
        <v>97</v>
      </c>
      <c r="B94" s="118"/>
      <c r="C94" s="57" t="s">
        <v>171</v>
      </c>
      <c r="D94" s="57"/>
      <c r="E94" s="159"/>
      <c r="F94" s="59"/>
    </row>
    <row r="95" spans="1:6" ht="16.5" customHeight="1">
      <c r="A95" s="50">
        <v>98</v>
      </c>
      <c r="B95" s="116"/>
      <c r="C95" s="51" t="s">
        <v>171</v>
      </c>
      <c r="D95" s="51"/>
      <c r="E95" s="157"/>
      <c r="F95" s="53"/>
    </row>
    <row r="96" spans="1:6" ht="16.5" customHeight="1">
      <c r="A96" s="50">
        <v>99</v>
      </c>
      <c r="B96" s="116"/>
      <c r="C96" s="51" t="s">
        <v>171</v>
      </c>
      <c r="D96" s="51"/>
      <c r="E96" s="157"/>
      <c r="F96" s="53"/>
    </row>
    <row r="97" spans="1:6" ht="16.5" customHeight="1" thickBot="1">
      <c r="A97" s="50">
        <v>100</v>
      </c>
      <c r="B97" s="117"/>
      <c r="C97" s="54" t="s">
        <v>171</v>
      </c>
      <c r="D97" s="54"/>
      <c r="E97" s="158"/>
      <c r="F97" s="56"/>
    </row>
    <row r="98" spans="1:6" ht="16.5" customHeight="1">
      <c r="A98" s="50">
        <v>101</v>
      </c>
      <c r="B98" s="118">
        <v>1</v>
      </c>
      <c r="C98" s="57" t="s">
        <v>143</v>
      </c>
      <c r="D98" s="57" t="s">
        <v>144</v>
      </c>
      <c r="E98" s="159" t="s">
        <v>145</v>
      </c>
      <c r="F98" s="59">
        <v>36187</v>
      </c>
    </row>
    <row r="99" spans="1:6" ht="16.5" customHeight="1">
      <c r="A99" s="50">
        <v>102</v>
      </c>
      <c r="B99" s="116">
        <v>299</v>
      </c>
      <c r="C99" s="51" t="s">
        <v>146</v>
      </c>
      <c r="D99" s="51" t="s">
        <v>147</v>
      </c>
      <c r="E99" s="157" t="s">
        <v>145</v>
      </c>
      <c r="F99" s="53">
        <v>36591</v>
      </c>
    </row>
    <row r="100" spans="1:6" ht="16.5" customHeight="1">
      <c r="A100" s="50">
        <v>103</v>
      </c>
      <c r="B100" s="116">
        <v>2</v>
      </c>
      <c r="C100" s="51" t="s">
        <v>148</v>
      </c>
      <c r="D100" s="51" t="s">
        <v>149</v>
      </c>
      <c r="E100" s="157" t="s">
        <v>145</v>
      </c>
      <c r="F100" s="53">
        <v>36516</v>
      </c>
    </row>
    <row r="101" spans="1:6" ht="16.5" customHeight="1" thickBot="1">
      <c r="A101" s="50">
        <v>104</v>
      </c>
      <c r="B101" s="117">
        <v>3</v>
      </c>
      <c r="C101" s="54" t="s">
        <v>150</v>
      </c>
      <c r="D101" s="54" t="s">
        <v>149</v>
      </c>
      <c r="E101" s="158" t="s">
        <v>145</v>
      </c>
      <c r="F101" s="56">
        <v>36531</v>
      </c>
    </row>
    <row r="102" spans="1:6" ht="16.5" customHeight="1">
      <c r="A102" s="50">
        <v>105</v>
      </c>
      <c r="B102" s="118">
        <v>361</v>
      </c>
      <c r="C102" s="57" t="s">
        <v>151</v>
      </c>
      <c r="D102" s="57" t="s">
        <v>152</v>
      </c>
      <c r="E102" s="159" t="s">
        <v>145</v>
      </c>
      <c r="F102" s="59">
        <v>36295</v>
      </c>
    </row>
    <row r="103" spans="1:6" ht="16.5" customHeight="1">
      <c r="A103" s="50">
        <v>106</v>
      </c>
      <c r="B103" s="116">
        <v>472</v>
      </c>
      <c r="C103" s="51" t="s">
        <v>153</v>
      </c>
      <c r="D103" s="51" t="s">
        <v>154</v>
      </c>
      <c r="E103" s="157" t="s">
        <v>145</v>
      </c>
      <c r="F103" s="53">
        <v>36328</v>
      </c>
    </row>
    <row r="104" spans="1:6" ht="16.5" customHeight="1">
      <c r="A104" s="50">
        <v>107</v>
      </c>
      <c r="B104" s="116">
        <v>587</v>
      </c>
      <c r="C104" s="51" t="s">
        <v>155</v>
      </c>
      <c r="D104" s="51" t="s">
        <v>156</v>
      </c>
      <c r="E104" s="157" t="s">
        <v>145</v>
      </c>
      <c r="F104" s="53">
        <v>36161</v>
      </c>
    </row>
    <row r="105" spans="1:6" ht="16.5" customHeight="1" thickBot="1">
      <c r="A105" s="50">
        <v>108</v>
      </c>
      <c r="B105" s="117">
        <v>586</v>
      </c>
      <c r="C105" s="54" t="s">
        <v>157</v>
      </c>
      <c r="D105" s="54" t="s">
        <v>156</v>
      </c>
      <c r="E105" s="158" t="s">
        <v>145</v>
      </c>
      <c r="F105" s="56">
        <v>36165</v>
      </c>
    </row>
    <row r="106" spans="1:6" ht="16.5" customHeight="1">
      <c r="A106" s="50">
        <v>110</v>
      </c>
      <c r="B106" s="116">
        <v>591</v>
      </c>
      <c r="C106" s="51" t="s">
        <v>118</v>
      </c>
      <c r="D106" s="51" t="s">
        <v>119</v>
      </c>
      <c r="E106" s="157" t="s">
        <v>145</v>
      </c>
      <c r="F106" s="53">
        <v>36179</v>
      </c>
    </row>
    <row r="107" ht="18" customHeight="1"/>
    <row r="108" ht="18" customHeight="1"/>
    <row r="109" ht="18" customHeight="1"/>
    <row r="110" ht="18" customHeight="1"/>
    <row r="111" ht="18" customHeight="1"/>
    <row r="112" ht="18" customHeight="1"/>
    <row r="113" ht="18" customHeight="1"/>
    <row r="114" ht="18" customHeight="1"/>
    <row r="115" ht="18" customHeight="1"/>
  </sheetData>
  <sheetProtection/>
  <mergeCells count="5">
    <mergeCell ref="A4:C4"/>
    <mergeCell ref="A1:F1"/>
    <mergeCell ref="A2:F2"/>
    <mergeCell ref="A3:F3"/>
    <mergeCell ref="E4:F4"/>
  </mergeCells>
  <conditionalFormatting sqref="F6:F106">
    <cfRule type="cellIs" priority="1" dxfId="11" operator="between" stopIfTrue="1">
      <formula>36161</formula>
      <formula>37256</formula>
    </cfRule>
  </conditionalFormatting>
  <conditionalFormatting sqref="B6:B106">
    <cfRule type="duplicateValues" priority="188" dxfId="12" stopIfTrue="1">
      <formula>AND(COUNTIF($B$6:$B$106,B6)&gt;1,NOT(ISBLANK(B6)))</formula>
    </cfRule>
  </conditionalFormatting>
  <printOptions horizontalCentered="1"/>
  <pageMargins left="0.7086614173228347" right="0.2362204724409449" top="0.7086614173228347" bottom="0.31496062992125984" header="0.3937007874015748" footer="0.15748031496062992"/>
  <pageSetup fitToHeight="0" fitToWidth="1" horizontalDpi="300" verticalDpi="300" orientation="portrait" paperSize="9" scale="84"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102"/>
  <sheetViews>
    <sheetView view="pageBreakPreview" zoomScaleSheetLayoutView="100" zoomScalePageLayoutView="0" workbookViewId="0" topLeftCell="A1">
      <selection activeCell="D8" sqref="D8"/>
    </sheetView>
  </sheetViews>
  <sheetFormatPr defaultColWidth="9.00390625" defaultRowHeight="12.75"/>
  <cols>
    <col min="1" max="1" width="5.125" style="32" customWidth="1"/>
    <col min="2" max="2" width="6.375" style="32" bestFit="1" customWidth="1"/>
    <col min="3" max="3" width="24.375" style="41" customWidth="1"/>
    <col min="4" max="4" width="31.75390625" style="41" customWidth="1"/>
    <col min="5" max="5" width="7.125" style="31" customWidth="1"/>
    <col min="6" max="6" width="10.125" style="32" bestFit="1" customWidth="1"/>
    <col min="7" max="7" width="9.125" style="67" customWidth="1"/>
    <col min="8" max="8" width="6.75390625" style="31" customWidth="1"/>
    <col min="9" max="16384" width="9.125" style="31" customWidth="1"/>
  </cols>
  <sheetData>
    <row r="1" spans="1:10" ht="33.75" customHeight="1">
      <c r="A1" s="185" t="str">
        <f>KAPAK!A2</f>
        <v>Türkiye Atletizm Federasyonu
Aydın Atletizm İl Temsilciliği</v>
      </c>
      <c r="B1" s="185"/>
      <c r="C1" s="185"/>
      <c r="D1" s="185"/>
      <c r="E1" s="185"/>
      <c r="F1" s="185"/>
      <c r="G1" s="185"/>
      <c r="H1" s="185"/>
      <c r="J1" s="32"/>
    </row>
    <row r="2" spans="1:8" ht="15.75">
      <c r="A2" s="186" t="str">
        <f>KAPAK!B24</f>
        <v>Küçükler ve Yıldızlar Bölgesel Kros Ligi Final Yarışmaları</v>
      </c>
      <c r="B2" s="186"/>
      <c r="C2" s="186"/>
      <c r="D2" s="186"/>
      <c r="E2" s="186"/>
      <c r="F2" s="186"/>
      <c r="G2" s="186"/>
      <c r="H2" s="186"/>
    </row>
    <row r="3" spans="1:9" ht="14.25">
      <c r="A3" s="187" t="str">
        <f>KAPAK!B27</f>
        <v>Aydın</v>
      </c>
      <c r="B3" s="187"/>
      <c r="C3" s="187"/>
      <c r="D3" s="187"/>
      <c r="E3" s="187"/>
      <c r="F3" s="187"/>
      <c r="G3" s="187"/>
      <c r="H3" s="187"/>
      <c r="I3" s="33"/>
    </row>
    <row r="4" spans="1:8" ht="15.75" customHeight="1">
      <c r="A4" s="184" t="str">
        <f>KAPAK!B26</f>
        <v>Küçük Erkekler</v>
      </c>
      <c r="B4" s="184"/>
      <c r="C4" s="184"/>
      <c r="D4" s="120" t="str">
        <f>KAPAK!B25</f>
        <v>2 Km.</v>
      </c>
      <c r="E4" s="121"/>
      <c r="F4" s="188">
        <f>KAPAK!B28</f>
        <v>41973.52777777778</v>
      </c>
      <c r="G4" s="188"/>
      <c r="H4" s="188"/>
    </row>
    <row r="5" spans="1:16" s="34" customFormat="1" ht="25.5">
      <c r="A5" s="123" t="s">
        <v>0</v>
      </c>
      <c r="B5" s="124" t="s">
        <v>1</v>
      </c>
      <c r="C5" s="124" t="s">
        <v>3</v>
      </c>
      <c r="D5" s="124" t="s">
        <v>27</v>
      </c>
      <c r="E5" s="124" t="s">
        <v>8</v>
      </c>
      <c r="F5" s="125" t="s">
        <v>2</v>
      </c>
      <c r="G5" s="126" t="s">
        <v>4</v>
      </c>
      <c r="H5" s="124" t="s">
        <v>15</v>
      </c>
      <c r="L5" s="35"/>
      <c r="M5" s="35"/>
      <c r="N5" s="35"/>
      <c r="O5" s="35"/>
      <c r="P5" s="35"/>
    </row>
    <row r="6" spans="1:10" ht="15" customHeight="1">
      <c r="A6" s="36">
        <v>1</v>
      </c>
      <c r="B6" s="114">
        <v>2</v>
      </c>
      <c r="C6" s="37" t="s">
        <v>148</v>
      </c>
      <c r="D6" s="37" t="s">
        <v>149</v>
      </c>
      <c r="E6" s="38" t="s">
        <v>145</v>
      </c>
      <c r="F6" s="39">
        <v>36516</v>
      </c>
      <c r="G6" s="148">
        <v>524</v>
      </c>
      <c r="H6" s="40">
        <v>0</v>
      </c>
      <c r="J6" s="32"/>
    </row>
    <row r="7" spans="1:10" ht="15" customHeight="1">
      <c r="A7" s="36">
        <v>2</v>
      </c>
      <c r="B7" s="114">
        <v>661</v>
      </c>
      <c r="C7" s="37" t="s">
        <v>120</v>
      </c>
      <c r="D7" s="37" t="s">
        <v>121</v>
      </c>
      <c r="E7" s="38" t="s">
        <v>43</v>
      </c>
      <c r="F7" s="39">
        <v>36287</v>
      </c>
      <c r="G7" s="148">
        <v>526</v>
      </c>
      <c r="H7" s="40">
        <v>1</v>
      </c>
      <c r="J7" s="32"/>
    </row>
    <row r="8" spans="1:10" ht="15" customHeight="1">
      <c r="A8" s="36">
        <v>3</v>
      </c>
      <c r="B8" s="114">
        <v>29</v>
      </c>
      <c r="C8" s="37" t="s">
        <v>41</v>
      </c>
      <c r="D8" s="37" t="s">
        <v>42</v>
      </c>
      <c r="E8" s="38" t="s">
        <v>43</v>
      </c>
      <c r="F8" s="39">
        <v>36398</v>
      </c>
      <c r="G8" s="148">
        <v>536</v>
      </c>
      <c r="H8" s="40">
        <v>2</v>
      </c>
      <c r="J8" s="32"/>
    </row>
    <row r="9" spans="1:8" ht="15" customHeight="1">
      <c r="A9" s="36">
        <v>4</v>
      </c>
      <c r="B9" s="114">
        <v>669</v>
      </c>
      <c r="C9" s="37" t="s">
        <v>168</v>
      </c>
      <c r="D9" s="37" t="s">
        <v>128</v>
      </c>
      <c r="E9" s="38" t="s">
        <v>43</v>
      </c>
      <c r="F9" s="39">
        <v>36400</v>
      </c>
      <c r="G9" s="148">
        <v>537</v>
      </c>
      <c r="H9" s="40">
        <v>3</v>
      </c>
    </row>
    <row r="10" spans="1:8" ht="15" customHeight="1">
      <c r="A10" s="36">
        <v>5</v>
      </c>
      <c r="B10" s="114">
        <v>717</v>
      </c>
      <c r="C10" s="37" t="s">
        <v>125</v>
      </c>
      <c r="D10" s="37" t="s">
        <v>126</v>
      </c>
      <c r="E10" s="38" t="s">
        <v>43</v>
      </c>
      <c r="F10" s="39">
        <v>36161</v>
      </c>
      <c r="G10" s="148">
        <v>539</v>
      </c>
      <c r="H10" s="40">
        <v>4</v>
      </c>
    </row>
    <row r="11" spans="1:8" ht="15" customHeight="1">
      <c r="A11" s="36">
        <v>6</v>
      </c>
      <c r="B11" s="114">
        <v>892</v>
      </c>
      <c r="C11" s="37" t="s">
        <v>134</v>
      </c>
      <c r="D11" s="37" t="s">
        <v>131</v>
      </c>
      <c r="E11" s="38" t="s">
        <v>43</v>
      </c>
      <c r="F11" s="39">
        <v>36370</v>
      </c>
      <c r="G11" s="148">
        <v>540</v>
      </c>
      <c r="H11" s="40">
        <v>5</v>
      </c>
    </row>
    <row r="12" spans="1:8" ht="15" customHeight="1">
      <c r="A12" s="36">
        <v>7</v>
      </c>
      <c r="B12" s="114">
        <v>3</v>
      </c>
      <c r="C12" s="37" t="s">
        <v>150</v>
      </c>
      <c r="D12" s="37" t="s">
        <v>149</v>
      </c>
      <c r="E12" s="38" t="s">
        <v>145</v>
      </c>
      <c r="F12" s="39">
        <v>36531</v>
      </c>
      <c r="G12" s="148">
        <v>541</v>
      </c>
      <c r="H12" s="40">
        <v>5</v>
      </c>
    </row>
    <row r="13" spans="1:8" ht="15" customHeight="1">
      <c r="A13" s="36">
        <v>8</v>
      </c>
      <c r="B13" s="114">
        <v>127</v>
      </c>
      <c r="C13" s="37" t="s">
        <v>65</v>
      </c>
      <c r="D13" s="37" t="s">
        <v>66</v>
      </c>
      <c r="E13" s="38" t="s">
        <v>43</v>
      </c>
      <c r="F13" s="39">
        <v>36247</v>
      </c>
      <c r="G13" s="148">
        <v>542</v>
      </c>
      <c r="H13" s="40">
        <v>6</v>
      </c>
    </row>
    <row r="14" spans="1:8" ht="15" customHeight="1">
      <c r="A14" s="36">
        <v>9</v>
      </c>
      <c r="B14" s="114">
        <v>848</v>
      </c>
      <c r="C14" s="37" t="s">
        <v>138</v>
      </c>
      <c r="D14" s="37" t="s">
        <v>136</v>
      </c>
      <c r="E14" s="38" t="s">
        <v>43</v>
      </c>
      <c r="F14" s="39">
        <v>36540</v>
      </c>
      <c r="G14" s="148">
        <v>543</v>
      </c>
      <c r="H14" s="40">
        <v>7</v>
      </c>
    </row>
    <row r="15" spans="1:8" ht="15" customHeight="1">
      <c r="A15" s="36">
        <v>10</v>
      </c>
      <c r="B15" s="114">
        <v>719</v>
      </c>
      <c r="C15" s="37" t="s">
        <v>127</v>
      </c>
      <c r="D15" s="37" t="s">
        <v>126</v>
      </c>
      <c r="E15" s="38" t="s">
        <v>43</v>
      </c>
      <c r="F15" s="39">
        <v>36418</v>
      </c>
      <c r="G15" s="148">
        <v>544</v>
      </c>
      <c r="H15" s="40">
        <v>8</v>
      </c>
    </row>
    <row r="16" spans="1:8" ht="15" customHeight="1">
      <c r="A16" s="36">
        <v>11</v>
      </c>
      <c r="B16" s="114">
        <v>26</v>
      </c>
      <c r="C16" s="37" t="s">
        <v>52</v>
      </c>
      <c r="D16" s="37" t="s">
        <v>51</v>
      </c>
      <c r="E16" s="38" t="s">
        <v>43</v>
      </c>
      <c r="F16" s="39">
        <v>36165</v>
      </c>
      <c r="G16" s="148" t="s">
        <v>173</v>
      </c>
      <c r="H16" s="40">
        <v>9</v>
      </c>
    </row>
    <row r="17" spans="1:8" ht="15" customHeight="1">
      <c r="A17" s="36">
        <v>12</v>
      </c>
      <c r="B17" s="114">
        <v>662</v>
      </c>
      <c r="C17" s="37" t="s">
        <v>122</v>
      </c>
      <c r="D17" s="37" t="s">
        <v>121</v>
      </c>
      <c r="E17" s="38" t="s">
        <v>43</v>
      </c>
      <c r="F17" s="39">
        <v>36552</v>
      </c>
      <c r="G17" s="148" t="s">
        <v>173</v>
      </c>
      <c r="H17" s="40">
        <v>10</v>
      </c>
    </row>
    <row r="18" spans="1:8" ht="15" customHeight="1">
      <c r="A18" s="36">
        <v>13</v>
      </c>
      <c r="B18" s="114">
        <v>826</v>
      </c>
      <c r="C18" s="37" t="s">
        <v>141</v>
      </c>
      <c r="D18" s="37" t="s">
        <v>140</v>
      </c>
      <c r="E18" s="38" t="s">
        <v>43</v>
      </c>
      <c r="F18" s="39">
        <v>36626</v>
      </c>
      <c r="G18" s="148" t="s">
        <v>173</v>
      </c>
      <c r="H18" s="40">
        <v>11</v>
      </c>
    </row>
    <row r="19" spans="1:8" ht="15" customHeight="1">
      <c r="A19" s="36">
        <v>14</v>
      </c>
      <c r="B19" s="114">
        <v>591</v>
      </c>
      <c r="C19" s="37" t="s">
        <v>118</v>
      </c>
      <c r="D19" s="37" t="s">
        <v>119</v>
      </c>
      <c r="E19" s="38" t="s">
        <v>145</v>
      </c>
      <c r="F19" s="39">
        <v>36179</v>
      </c>
      <c r="G19" s="148" t="s">
        <v>173</v>
      </c>
      <c r="H19" s="40">
        <v>11</v>
      </c>
    </row>
    <row r="20" spans="1:8" ht="15" customHeight="1">
      <c r="A20" s="36">
        <v>15</v>
      </c>
      <c r="B20" s="114">
        <v>827</v>
      </c>
      <c r="C20" s="37" t="s">
        <v>142</v>
      </c>
      <c r="D20" s="37" t="s">
        <v>140</v>
      </c>
      <c r="E20" s="38" t="s">
        <v>43</v>
      </c>
      <c r="F20" s="39">
        <v>36526</v>
      </c>
      <c r="G20" s="148" t="s">
        <v>173</v>
      </c>
      <c r="H20" s="40">
        <v>12</v>
      </c>
    </row>
    <row r="21" spans="1:8" ht="15" customHeight="1">
      <c r="A21" s="36">
        <v>16</v>
      </c>
      <c r="B21" s="114">
        <v>889</v>
      </c>
      <c r="C21" s="37" t="s">
        <v>130</v>
      </c>
      <c r="D21" s="37" t="s">
        <v>131</v>
      </c>
      <c r="E21" s="38" t="s">
        <v>43</v>
      </c>
      <c r="F21" s="39">
        <v>36261</v>
      </c>
      <c r="G21" s="148" t="s">
        <v>173</v>
      </c>
      <c r="H21" s="40">
        <v>13</v>
      </c>
    </row>
    <row r="22" spans="1:8" ht="15" customHeight="1">
      <c r="A22" s="36">
        <v>17</v>
      </c>
      <c r="B22" s="114">
        <v>30</v>
      </c>
      <c r="C22" s="37" t="s">
        <v>166</v>
      </c>
      <c r="D22" s="37" t="s">
        <v>42</v>
      </c>
      <c r="E22" s="38" t="s">
        <v>43</v>
      </c>
      <c r="F22" s="39">
        <v>36751</v>
      </c>
      <c r="G22" s="148" t="s">
        <v>173</v>
      </c>
      <c r="H22" s="40">
        <v>14</v>
      </c>
    </row>
    <row r="23" spans="1:8" ht="15" customHeight="1">
      <c r="A23" s="36">
        <v>18</v>
      </c>
      <c r="B23" s="114">
        <v>361</v>
      </c>
      <c r="C23" s="37" t="s">
        <v>151</v>
      </c>
      <c r="D23" s="37" t="s">
        <v>152</v>
      </c>
      <c r="E23" s="38" t="s">
        <v>145</v>
      </c>
      <c r="F23" s="39">
        <v>36295</v>
      </c>
      <c r="G23" s="148" t="s">
        <v>173</v>
      </c>
      <c r="H23" s="40">
        <v>14</v>
      </c>
    </row>
    <row r="24" spans="1:8" ht="15" customHeight="1">
      <c r="A24" s="36">
        <v>19</v>
      </c>
      <c r="B24" s="114">
        <v>472</v>
      </c>
      <c r="C24" s="37" t="s">
        <v>153</v>
      </c>
      <c r="D24" s="37" t="s">
        <v>154</v>
      </c>
      <c r="E24" s="38" t="s">
        <v>145</v>
      </c>
      <c r="F24" s="39">
        <v>36328</v>
      </c>
      <c r="G24" s="148" t="s">
        <v>173</v>
      </c>
      <c r="H24" s="40">
        <v>14</v>
      </c>
    </row>
    <row r="25" spans="1:8" ht="15" customHeight="1">
      <c r="A25" s="36">
        <v>20</v>
      </c>
      <c r="B25" s="114">
        <v>608</v>
      </c>
      <c r="C25" s="37" t="s">
        <v>111</v>
      </c>
      <c r="D25" s="37" t="s">
        <v>110</v>
      </c>
      <c r="E25" s="38" t="s">
        <v>43</v>
      </c>
      <c r="F25" s="39">
        <v>36410</v>
      </c>
      <c r="G25" s="148" t="s">
        <v>173</v>
      </c>
      <c r="H25" s="40">
        <v>15</v>
      </c>
    </row>
    <row r="26" spans="1:8" ht="15" customHeight="1">
      <c r="A26" s="36">
        <v>21</v>
      </c>
      <c r="B26" s="114">
        <v>364</v>
      </c>
      <c r="C26" s="37" t="s">
        <v>79</v>
      </c>
      <c r="D26" s="37" t="s">
        <v>80</v>
      </c>
      <c r="E26" s="38" t="s">
        <v>43</v>
      </c>
      <c r="F26" s="39">
        <v>36576</v>
      </c>
      <c r="G26" s="148" t="s">
        <v>173</v>
      </c>
      <c r="H26" s="40">
        <v>16</v>
      </c>
    </row>
    <row r="27" spans="1:8" ht="15" customHeight="1">
      <c r="A27" s="36">
        <v>22</v>
      </c>
      <c r="B27" s="114">
        <v>239</v>
      </c>
      <c r="C27" s="37" t="s">
        <v>70</v>
      </c>
      <c r="D27" s="37" t="s">
        <v>71</v>
      </c>
      <c r="E27" s="38" t="s">
        <v>43</v>
      </c>
      <c r="F27" s="39">
        <v>36161</v>
      </c>
      <c r="G27" s="148" t="s">
        <v>173</v>
      </c>
      <c r="H27" s="40">
        <v>17</v>
      </c>
    </row>
    <row r="28" spans="1:8" ht="15" customHeight="1">
      <c r="A28" s="36">
        <v>23</v>
      </c>
      <c r="B28" s="114">
        <v>31</v>
      </c>
      <c r="C28" s="37" t="s">
        <v>44</v>
      </c>
      <c r="D28" s="37" t="s">
        <v>42</v>
      </c>
      <c r="E28" s="38" t="s">
        <v>43</v>
      </c>
      <c r="F28" s="39">
        <v>36758</v>
      </c>
      <c r="G28" s="148" t="s">
        <v>173</v>
      </c>
      <c r="H28" s="40">
        <v>18</v>
      </c>
    </row>
    <row r="29" spans="1:8" ht="15" customHeight="1">
      <c r="A29" s="36">
        <v>24</v>
      </c>
      <c r="B29" s="114">
        <v>663</v>
      </c>
      <c r="C29" s="37" t="s">
        <v>123</v>
      </c>
      <c r="D29" s="37" t="s">
        <v>121</v>
      </c>
      <c r="E29" s="38" t="s">
        <v>43</v>
      </c>
      <c r="F29" s="39">
        <v>36551</v>
      </c>
      <c r="G29" s="148" t="s">
        <v>173</v>
      </c>
      <c r="H29" s="40">
        <v>19</v>
      </c>
    </row>
    <row r="30" spans="1:8" ht="15" customHeight="1">
      <c r="A30" s="36">
        <v>25</v>
      </c>
      <c r="B30" s="114">
        <v>1</v>
      </c>
      <c r="C30" s="37" t="s">
        <v>143</v>
      </c>
      <c r="D30" s="37" t="s">
        <v>144</v>
      </c>
      <c r="E30" s="38" t="s">
        <v>145</v>
      </c>
      <c r="F30" s="39">
        <v>36187</v>
      </c>
      <c r="G30" s="148" t="s">
        <v>173</v>
      </c>
      <c r="H30" s="40">
        <v>19</v>
      </c>
    </row>
    <row r="31" spans="1:8" ht="15" customHeight="1">
      <c r="A31" s="36">
        <v>26</v>
      </c>
      <c r="B31" s="114">
        <v>16</v>
      </c>
      <c r="C31" s="37" t="s">
        <v>49</v>
      </c>
      <c r="D31" s="37" t="s">
        <v>46</v>
      </c>
      <c r="E31" s="38" t="s">
        <v>43</v>
      </c>
      <c r="F31" s="39">
        <v>36161</v>
      </c>
      <c r="G31" s="148" t="s">
        <v>173</v>
      </c>
      <c r="H31" s="40">
        <v>20</v>
      </c>
    </row>
    <row r="32" spans="1:8" ht="15" customHeight="1">
      <c r="A32" s="36">
        <v>27</v>
      </c>
      <c r="B32" s="114">
        <v>847</v>
      </c>
      <c r="C32" s="37" t="s">
        <v>137</v>
      </c>
      <c r="D32" s="37" t="s">
        <v>136</v>
      </c>
      <c r="E32" s="38" t="s">
        <v>43</v>
      </c>
      <c r="F32" s="39">
        <v>36607</v>
      </c>
      <c r="G32" s="148" t="s">
        <v>173</v>
      </c>
      <c r="H32" s="40">
        <v>21</v>
      </c>
    </row>
    <row r="33" spans="1:8" ht="15" customHeight="1">
      <c r="A33" s="36">
        <v>28</v>
      </c>
      <c r="B33" s="114">
        <v>365</v>
      </c>
      <c r="C33" s="37" t="s">
        <v>81</v>
      </c>
      <c r="D33" s="37" t="s">
        <v>80</v>
      </c>
      <c r="E33" s="38" t="s">
        <v>43</v>
      </c>
      <c r="F33" s="39">
        <v>36725</v>
      </c>
      <c r="G33" s="148" t="s">
        <v>173</v>
      </c>
      <c r="H33" s="40">
        <v>22</v>
      </c>
    </row>
    <row r="34" spans="1:8" ht="15" customHeight="1">
      <c r="A34" s="36">
        <v>29</v>
      </c>
      <c r="B34" s="114">
        <v>890</v>
      </c>
      <c r="C34" s="37" t="s">
        <v>132</v>
      </c>
      <c r="D34" s="37" t="s">
        <v>131</v>
      </c>
      <c r="E34" s="38" t="s">
        <v>43</v>
      </c>
      <c r="F34" s="39">
        <v>36300</v>
      </c>
      <c r="G34" s="148" t="s">
        <v>173</v>
      </c>
      <c r="H34" s="40">
        <v>23</v>
      </c>
    </row>
    <row r="35" spans="1:8" ht="15" customHeight="1">
      <c r="A35" s="36">
        <v>30</v>
      </c>
      <c r="B35" s="114">
        <v>825</v>
      </c>
      <c r="C35" s="37" t="s">
        <v>139</v>
      </c>
      <c r="D35" s="37" t="s">
        <v>140</v>
      </c>
      <c r="E35" s="38" t="s">
        <v>43</v>
      </c>
      <c r="F35" s="39">
        <v>36850</v>
      </c>
      <c r="G35" s="148" t="s">
        <v>173</v>
      </c>
      <c r="H35" s="40">
        <v>24</v>
      </c>
    </row>
    <row r="36" spans="1:8" ht="15" customHeight="1">
      <c r="A36" s="36">
        <v>31</v>
      </c>
      <c r="B36" s="114">
        <v>670</v>
      </c>
      <c r="C36" s="37" t="s">
        <v>169</v>
      </c>
      <c r="D36" s="37" t="s">
        <v>128</v>
      </c>
      <c r="E36" s="38" t="s">
        <v>43</v>
      </c>
      <c r="F36" s="39">
        <v>36320</v>
      </c>
      <c r="G36" s="148" t="s">
        <v>173</v>
      </c>
      <c r="H36" s="40">
        <v>25</v>
      </c>
    </row>
    <row r="37" spans="1:8" ht="15" customHeight="1">
      <c r="A37" s="36">
        <v>32</v>
      </c>
      <c r="B37" s="114">
        <v>14</v>
      </c>
      <c r="C37" s="37" t="s">
        <v>47</v>
      </c>
      <c r="D37" s="37" t="s">
        <v>46</v>
      </c>
      <c r="E37" s="38" t="s">
        <v>43</v>
      </c>
      <c r="F37" s="39">
        <v>36447</v>
      </c>
      <c r="G37" s="148" t="s">
        <v>173</v>
      </c>
      <c r="H37" s="40">
        <v>26</v>
      </c>
    </row>
    <row r="38" spans="1:8" ht="15" customHeight="1">
      <c r="A38" s="36">
        <v>33</v>
      </c>
      <c r="B38" s="114">
        <v>718</v>
      </c>
      <c r="C38" s="37" t="s">
        <v>164</v>
      </c>
      <c r="D38" s="37" t="s">
        <v>126</v>
      </c>
      <c r="E38" s="38" t="s">
        <v>43</v>
      </c>
      <c r="F38" s="39">
        <v>36537</v>
      </c>
      <c r="G38" s="148" t="s">
        <v>173</v>
      </c>
      <c r="H38" s="40">
        <v>27</v>
      </c>
    </row>
    <row r="39" spans="1:8" ht="15" customHeight="1">
      <c r="A39" s="36">
        <v>34</v>
      </c>
      <c r="B39" s="114">
        <v>15</v>
      </c>
      <c r="C39" s="37" t="s">
        <v>48</v>
      </c>
      <c r="D39" s="37" t="s">
        <v>46</v>
      </c>
      <c r="E39" s="38" t="s">
        <v>43</v>
      </c>
      <c r="F39" s="39">
        <v>36211</v>
      </c>
      <c r="G39" s="148" t="s">
        <v>173</v>
      </c>
      <c r="H39" s="40">
        <v>28</v>
      </c>
    </row>
    <row r="40" spans="1:8" ht="15" customHeight="1">
      <c r="A40" s="36">
        <v>35</v>
      </c>
      <c r="B40" s="114">
        <v>380</v>
      </c>
      <c r="C40" s="37" t="s">
        <v>89</v>
      </c>
      <c r="D40" s="37" t="s">
        <v>90</v>
      </c>
      <c r="E40" s="38" t="s">
        <v>43</v>
      </c>
      <c r="F40" s="39">
        <v>36901</v>
      </c>
      <c r="G40" s="148" t="s">
        <v>173</v>
      </c>
      <c r="H40" s="40">
        <v>29</v>
      </c>
    </row>
    <row r="41" spans="1:8" ht="15" customHeight="1">
      <c r="A41" s="36">
        <v>36</v>
      </c>
      <c r="B41" s="114">
        <v>607</v>
      </c>
      <c r="C41" s="37" t="s">
        <v>109</v>
      </c>
      <c r="D41" s="37" t="s">
        <v>110</v>
      </c>
      <c r="E41" s="38" t="s">
        <v>43</v>
      </c>
      <c r="F41" s="39">
        <v>36295</v>
      </c>
      <c r="G41" s="148" t="s">
        <v>173</v>
      </c>
      <c r="H41" s="40">
        <v>30</v>
      </c>
    </row>
    <row r="42" spans="1:8" ht="15" customHeight="1">
      <c r="A42" s="36">
        <v>37</v>
      </c>
      <c r="B42" s="114">
        <v>333</v>
      </c>
      <c r="C42" s="37" t="s">
        <v>84</v>
      </c>
      <c r="D42" s="37" t="s">
        <v>85</v>
      </c>
      <c r="E42" s="38" t="s">
        <v>43</v>
      </c>
      <c r="F42" s="39">
        <v>36526</v>
      </c>
      <c r="G42" s="148" t="s">
        <v>173</v>
      </c>
      <c r="H42" s="40">
        <v>31</v>
      </c>
    </row>
    <row r="43" spans="1:8" ht="15" customHeight="1">
      <c r="A43" s="36">
        <v>38</v>
      </c>
      <c r="B43" s="114">
        <v>891</v>
      </c>
      <c r="C43" s="37" t="s">
        <v>133</v>
      </c>
      <c r="D43" s="37" t="s">
        <v>131</v>
      </c>
      <c r="E43" s="38" t="s">
        <v>43</v>
      </c>
      <c r="F43" s="39">
        <v>36476</v>
      </c>
      <c r="G43" s="148" t="s">
        <v>173</v>
      </c>
      <c r="H43" s="40">
        <v>32</v>
      </c>
    </row>
    <row r="44" spans="1:8" ht="15" customHeight="1">
      <c r="A44" s="36">
        <v>39</v>
      </c>
      <c r="B44" s="114">
        <v>664</v>
      </c>
      <c r="C44" s="37" t="s">
        <v>124</v>
      </c>
      <c r="D44" s="37" t="s">
        <v>121</v>
      </c>
      <c r="E44" s="38" t="s">
        <v>43</v>
      </c>
      <c r="F44" s="39">
        <v>36346</v>
      </c>
      <c r="G44" s="148" t="s">
        <v>173</v>
      </c>
      <c r="H44" s="40">
        <v>33</v>
      </c>
    </row>
    <row r="45" spans="1:8" ht="15" customHeight="1">
      <c r="A45" s="36">
        <v>40</v>
      </c>
      <c r="B45" s="114">
        <v>241</v>
      </c>
      <c r="C45" s="37" t="s">
        <v>73</v>
      </c>
      <c r="D45" s="37" t="s">
        <v>71</v>
      </c>
      <c r="E45" s="38" t="s">
        <v>43</v>
      </c>
      <c r="F45" s="39">
        <v>36870</v>
      </c>
      <c r="G45" s="148" t="s">
        <v>173</v>
      </c>
      <c r="H45" s="40">
        <v>34</v>
      </c>
    </row>
    <row r="46" spans="1:8" ht="15" customHeight="1">
      <c r="A46" s="36">
        <v>41</v>
      </c>
      <c r="B46" s="114">
        <v>672</v>
      </c>
      <c r="C46" s="37" t="s">
        <v>129</v>
      </c>
      <c r="D46" s="37" t="s">
        <v>128</v>
      </c>
      <c r="E46" s="38" t="s">
        <v>43</v>
      </c>
      <c r="F46" s="39">
        <v>37054</v>
      </c>
      <c r="G46" s="148" t="s">
        <v>173</v>
      </c>
      <c r="H46" s="40">
        <v>35</v>
      </c>
    </row>
    <row r="47" spans="1:8" ht="15" customHeight="1">
      <c r="A47" s="36">
        <v>42</v>
      </c>
      <c r="B47" s="114">
        <v>366</v>
      </c>
      <c r="C47" s="37" t="s">
        <v>82</v>
      </c>
      <c r="D47" s="37" t="s">
        <v>80</v>
      </c>
      <c r="E47" s="38" t="s">
        <v>43</v>
      </c>
      <c r="F47" s="39">
        <v>36586</v>
      </c>
      <c r="G47" s="148" t="s">
        <v>173</v>
      </c>
      <c r="H47" s="40">
        <v>36</v>
      </c>
    </row>
    <row r="48" spans="1:8" ht="15" customHeight="1">
      <c r="A48" s="36">
        <v>43</v>
      </c>
      <c r="B48" s="114">
        <v>336</v>
      </c>
      <c r="C48" s="37" t="s">
        <v>88</v>
      </c>
      <c r="D48" s="37" t="s">
        <v>85</v>
      </c>
      <c r="E48" s="38" t="s">
        <v>43</v>
      </c>
      <c r="F48" s="39">
        <v>36759</v>
      </c>
      <c r="G48" s="148" t="s">
        <v>173</v>
      </c>
      <c r="H48" s="40">
        <v>37</v>
      </c>
    </row>
    <row r="49" spans="1:8" ht="15" customHeight="1">
      <c r="A49" s="36">
        <v>44</v>
      </c>
      <c r="B49" s="114">
        <v>533</v>
      </c>
      <c r="C49" s="37" t="s">
        <v>94</v>
      </c>
      <c r="D49" s="37" t="s">
        <v>95</v>
      </c>
      <c r="E49" s="38" t="s">
        <v>43</v>
      </c>
      <c r="F49" s="39">
        <v>36396</v>
      </c>
      <c r="G49" s="148" t="s">
        <v>173</v>
      </c>
      <c r="H49" s="40">
        <v>38</v>
      </c>
    </row>
    <row r="50" spans="1:8" ht="15" customHeight="1">
      <c r="A50" s="36">
        <v>45</v>
      </c>
      <c r="B50" s="114">
        <v>334</v>
      </c>
      <c r="C50" s="37" t="s">
        <v>86</v>
      </c>
      <c r="D50" s="37" t="s">
        <v>85</v>
      </c>
      <c r="E50" s="38" t="s">
        <v>43</v>
      </c>
      <c r="F50" s="39">
        <v>36652</v>
      </c>
      <c r="G50" s="148" t="s">
        <v>173</v>
      </c>
      <c r="H50" s="40">
        <v>39</v>
      </c>
    </row>
    <row r="51" spans="1:8" ht="15" customHeight="1">
      <c r="A51" s="36">
        <v>46</v>
      </c>
      <c r="B51" s="114">
        <v>367</v>
      </c>
      <c r="C51" s="37" t="s">
        <v>83</v>
      </c>
      <c r="D51" s="37" t="s">
        <v>80</v>
      </c>
      <c r="E51" s="38" t="s">
        <v>43</v>
      </c>
      <c r="F51" s="39">
        <v>36892</v>
      </c>
      <c r="G51" s="148" t="s">
        <v>173</v>
      </c>
      <c r="H51" s="40">
        <v>40</v>
      </c>
    </row>
    <row r="52" spans="1:8" ht="15" customHeight="1">
      <c r="A52" s="36">
        <v>47</v>
      </c>
      <c r="B52" s="114">
        <v>161</v>
      </c>
      <c r="C52" s="37" t="s">
        <v>58</v>
      </c>
      <c r="D52" s="37" t="s">
        <v>56</v>
      </c>
      <c r="E52" s="38" t="s">
        <v>43</v>
      </c>
      <c r="F52" s="39">
        <v>36240</v>
      </c>
      <c r="G52" s="148" t="s">
        <v>173</v>
      </c>
      <c r="H52" s="40">
        <v>41</v>
      </c>
    </row>
    <row r="53" spans="1:8" ht="15" customHeight="1">
      <c r="A53" s="36">
        <v>48</v>
      </c>
      <c r="B53" s="114">
        <v>299</v>
      </c>
      <c r="C53" s="37" t="s">
        <v>146</v>
      </c>
      <c r="D53" s="37" t="s">
        <v>147</v>
      </c>
      <c r="E53" s="38" t="s">
        <v>145</v>
      </c>
      <c r="F53" s="39">
        <v>36591</v>
      </c>
      <c r="G53" s="148" t="s">
        <v>173</v>
      </c>
      <c r="H53" s="40">
        <v>41</v>
      </c>
    </row>
    <row r="54" spans="1:8" ht="15" customHeight="1">
      <c r="A54" s="36">
        <v>49</v>
      </c>
      <c r="B54" s="114">
        <v>501</v>
      </c>
      <c r="C54" s="37" t="s">
        <v>99</v>
      </c>
      <c r="D54" s="37" t="s">
        <v>100</v>
      </c>
      <c r="E54" s="38" t="s">
        <v>43</v>
      </c>
      <c r="F54" s="39">
        <v>37026</v>
      </c>
      <c r="G54" s="148" t="s">
        <v>173</v>
      </c>
      <c r="H54" s="40">
        <v>42</v>
      </c>
    </row>
    <row r="55" spans="1:8" ht="15" customHeight="1">
      <c r="A55" s="36">
        <v>50</v>
      </c>
      <c r="B55" s="114">
        <v>610</v>
      </c>
      <c r="C55" s="37" t="s">
        <v>112</v>
      </c>
      <c r="D55" s="37" t="s">
        <v>110</v>
      </c>
      <c r="E55" s="38" t="s">
        <v>43</v>
      </c>
      <c r="F55" s="39">
        <v>36712</v>
      </c>
      <c r="G55" s="148" t="s">
        <v>173</v>
      </c>
      <c r="H55" s="40">
        <v>43</v>
      </c>
    </row>
    <row r="56" spans="1:8" ht="15" customHeight="1">
      <c r="A56" s="36">
        <v>51</v>
      </c>
      <c r="B56" s="114">
        <v>505</v>
      </c>
      <c r="C56" s="37" t="s">
        <v>104</v>
      </c>
      <c r="D56" s="37" t="s">
        <v>105</v>
      </c>
      <c r="E56" s="38" t="s">
        <v>43</v>
      </c>
      <c r="F56" s="39">
        <v>36258</v>
      </c>
      <c r="G56" s="148" t="s">
        <v>173</v>
      </c>
      <c r="H56" s="40">
        <v>44</v>
      </c>
    </row>
    <row r="57" spans="1:8" ht="15" customHeight="1">
      <c r="A57" s="36">
        <v>52</v>
      </c>
      <c r="B57" s="114">
        <v>383</v>
      </c>
      <c r="C57" s="37" t="s">
        <v>93</v>
      </c>
      <c r="D57" s="37" t="s">
        <v>90</v>
      </c>
      <c r="E57" s="38" t="s">
        <v>43</v>
      </c>
      <c r="F57" s="39">
        <v>36167</v>
      </c>
      <c r="G57" s="148" t="s">
        <v>173</v>
      </c>
      <c r="H57" s="40">
        <v>45</v>
      </c>
    </row>
    <row r="58" spans="1:8" ht="15" customHeight="1">
      <c r="A58" s="36">
        <v>53</v>
      </c>
      <c r="B58" s="114">
        <v>27</v>
      </c>
      <c r="C58" s="37" t="s">
        <v>53</v>
      </c>
      <c r="D58" s="37" t="s">
        <v>51</v>
      </c>
      <c r="E58" s="38" t="s">
        <v>43</v>
      </c>
      <c r="F58" s="39">
        <v>36163</v>
      </c>
      <c r="G58" s="148" t="s">
        <v>173</v>
      </c>
      <c r="H58" s="40">
        <v>46</v>
      </c>
    </row>
    <row r="59" spans="1:8" ht="15" customHeight="1">
      <c r="A59" s="36">
        <v>54</v>
      </c>
      <c r="B59" s="114">
        <v>159</v>
      </c>
      <c r="C59" s="37" t="s">
        <v>55</v>
      </c>
      <c r="D59" s="37" t="s">
        <v>56</v>
      </c>
      <c r="E59" s="38" t="s">
        <v>43</v>
      </c>
      <c r="F59" s="39">
        <v>36526</v>
      </c>
      <c r="G59" s="148" t="s">
        <v>173</v>
      </c>
      <c r="H59" s="40">
        <v>47</v>
      </c>
    </row>
    <row r="60" spans="1:8" ht="15" customHeight="1">
      <c r="A60" s="36">
        <v>55</v>
      </c>
      <c r="B60" s="114">
        <v>587</v>
      </c>
      <c r="C60" s="37" t="s">
        <v>155</v>
      </c>
      <c r="D60" s="37" t="s">
        <v>156</v>
      </c>
      <c r="E60" s="38" t="s">
        <v>145</v>
      </c>
      <c r="F60" s="39">
        <v>36161</v>
      </c>
      <c r="G60" s="148" t="s">
        <v>173</v>
      </c>
      <c r="H60" s="40">
        <v>47</v>
      </c>
    </row>
    <row r="61" spans="1:8" ht="15" customHeight="1">
      <c r="A61" s="36">
        <v>56</v>
      </c>
      <c r="B61" s="114">
        <v>13</v>
      </c>
      <c r="C61" s="37" t="s">
        <v>45</v>
      </c>
      <c r="D61" s="37" t="s">
        <v>46</v>
      </c>
      <c r="E61" s="38" t="s">
        <v>43</v>
      </c>
      <c r="F61" s="39">
        <v>36281</v>
      </c>
      <c r="G61" s="148" t="s">
        <v>173</v>
      </c>
      <c r="H61" s="40">
        <v>48</v>
      </c>
    </row>
    <row r="62" spans="1:8" ht="15" customHeight="1">
      <c r="A62" s="36">
        <v>57</v>
      </c>
      <c r="B62" s="114">
        <v>297</v>
      </c>
      <c r="C62" s="37" t="s">
        <v>77</v>
      </c>
      <c r="D62" s="37" t="s">
        <v>75</v>
      </c>
      <c r="E62" s="38" t="s">
        <v>43</v>
      </c>
      <c r="F62" s="39">
        <v>36892</v>
      </c>
      <c r="G62" s="148" t="s">
        <v>173</v>
      </c>
      <c r="H62" s="40">
        <v>49</v>
      </c>
    </row>
    <row r="63" spans="1:8" ht="15" customHeight="1">
      <c r="A63" s="36">
        <v>58</v>
      </c>
      <c r="B63" s="114">
        <v>32</v>
      </c>
      <c r="C63" s="37" t="s">
        <v>167</v>
      </c>
      <c r="D63" s="37" t="s">
        <v>42</v>
      </c>
      <c r="E63" s="38" t="s">
        <v>43</v>
      </c>
      <c r="F63" s="39">
        <v>36616</v>
      </c>
      <c r="G63" s="148" t="s">
        <v>173</v>
      </c>
      <c r="H63" s="40">
        <v>50</v>
      </c>
    </row>
    <row r="64" spans="1:8" ht="15" customHeight="1">
      <c r="A64" s="36">
        <v>59</v>
      </c>
      <c r="B64" s="114">
        <v>828</v>
      </c>
      <c r="C64" s="37" t="s">
        <v>162</v>
      </c>
      <c r="D64" s="37" t="s">
        <v>140</v>
      </c>
      <c r="E64" s="38" t="s">
        <v>43</v>
      </c>
      <c r="F64" s="39">
        <v>36247</v>
      </c>
      <c r="G64" s="148" t="s">
        <v>173</v>
      </c>
      <c r="H64" s="40">
        <v>51</v>
      </c>
    </row>
    <row r="65" spans="1:8" ht="15" customHeight="1">
      <c r="A65" s="36">
        <v>60</v>
      </c>
      <c r="B65" s="114">
        <v>164</v>
      </c>
      <c r="C65" s="37" t="s">
        <v>62</v>
      </c>
      <c r="D65" s="37" t="s">
        <v>61</v>
      </c>
      <c r="E65" s="38" t="s">
        <v>43</v>
      </c>
      <c r="F65" s="39">
        <v>37129</v>
      </c>
      <c r="G65" s="148" t="s">
        <v>173</v>
      </c>
      <c r="H65" s="40">
        <v>52</v>
      </c>
    </row>
    <row r="66" spans="1:8" ht="15" customHeight="1">
      <c r="A66" s="36">
        <v>61</v>
      </c>
      <c r="B66" s="114">
        <v>166</v>
      </c>
      <c r="C66" s="37" t="s">
        <v>64</v>
      </c>
      <c r="D66" s="37" t="s">
        <v>61</v>
      </c>
      <c r="E66" s="38" t="s">
        <v>43</v>
      </c>
      <c r="F66" s="39">
        <v>36616</v>
      </c>
      <c r="G66" s="148" t="s">
        <v>173</v>
      </c>
      <c r="H66" s="40">
        <v>53</v>
      </c>
    </row>
    <row r="67" spans="1:8" ht="15" customHeight="1">
      <c r="A67" s="36">
        <v>62</v>
      </c>
      <c r="B67" s="114">
        <v>160</v>
      </c>
      <c r="C67" s="37" t="s">
        <v>57</v>
      </c>
      <c r="D67" s="37" t="s">
        <v>56</v>
      </c>
      <c r="E67" s="38" t="s">
        <v>43</v>
      </c>
      <c r="F67" s="39">
        <v>36291</v>
      </c>
      <c r="G67" s="148" t="s">
        <v>173</v>
      </c>
      <c r="H67" s="40">
        <v>54</v>
      </c>
    </row>
    <row r="68" spans="1:8" ht="15" customHeight="1">
      <c r="A68" s="36">
        <v>63</v>
      </c>
      <c r="B68" s="114">
        <v>382</v>
      </c>
      <c r="C68" s="37" t="s">
        <v>92</v>
      </c>
      <c r="D68" s="37" t="s">
        <v>90</v>
      </c>
      <c r="E68" s="38" t="s">
        <v>43</v>
      </c>
      <c r="F68" s="39">
        <v>36659</v>
      </c>
      <c r="G68" s="148" t="s">
        <v>173</v>
      </c>
      <c r="H68" s="40">
        <v>55</v>
      </c>
    </row>
    <row r="69" spans="1:8" ht="15" customHeight="1">
      <c r="A69" s="36">
        <v>64</v>
      </c>
      <c r="B69" s="114">
        <v>298</v>
      </c>
      <c r="C69" s="37" t="s">
        <v>78</v>
      </c>
      <c r="D69" s="37" t="s">
        <v>75</v>
      </c>
      <c r="E69" s="38" t="s">
        <v>43</v>
      </c>
      <c r="F69" s="39">
        <v>36942</v>
      </c>
      <c r="G69" s="148" t="s">
        <v>173</v>
      </c>
      <c r="H69" s="40">
        <v>56</v>
      </c>
    </row>
    <row r="70" spans="1:8" ht="15" customHeight="1">
      <c r="A70" s="36">
        <v>65</v>
      </c>
      <c r="B70" s="114">
        <v>165</v>
      </c>
      <c r="C70" s="37" t="s">
        <v>63</v>
      </c>
      <c r="D70" s="37" t="s">
        <v>61</v>
      </c>
      <c r="E70" s="38" t="s">
        <v>43</v>
      </c>
      <c r="F70" s="39">
        <v>36434</v>
      </c>
      <c r="G70" s="148" t="s">
        <v>173</v>
      </c>
      <c r="H70" s="40">
        <v>57</v>
      </c>
    </row>
    <row r="71" spans="1:8" ht="15" customHeight="1">
      <c r="A71" s="36">
        <v>66</v>
      </c>
      <c r="B71" s="114">
        <v>845</v>
      </c>
      <c r="C71" s="37" t="s">
        <v>135</v>
      </c>
      <c r="D71" s="37" t="s">
        <v>136</v>
      </c>
      <c r="E71" s="38" t="s">
        <v>43</v>
      </c>
      <c r="F71" s="39">
        <v>36434</v>
      </c>
      <c r="G71" s="148" t="s">
        <v>173</v>
      </c>
      <c r="H71" s="40">
        <v>58</v>
      </c>
    </row>
    <row r="72" spans="1:8" ht="15" customHeight="1">
      <c r="A72" s="36">
        <v>67</v>
      </c>
      <c r="B72" s="114">
        <v>504</v>
      </c>
      <c r="C72" s="37" t="s">
        <v>103</v>
      </c>
      <c r="D72" s="37" t="s">
        <v>100</v>
      </c>
      <c r="E72" s="38" t="s">
        <v>43</v>
      </c>
      <c r="F72" s="39">
        <v>36239</v>
      </c>
      <c r="G72" s="148" t="s">
        <v>173</v>
      </c>
      <c r="H72" s="40">
        <v>59</v>
      </c>
    </row>
    <row r="73" spans="1:8" ht="15" customHeight="1">
      <c r="A73" s="36">
        <v>68</v>
      </c>
      <c r="B73" s="114">
        <v>720</v>
      </c>
      <c r="C73" s="37" t="s">
        <v>165</v>
      </c>
      <c r="D73" s="37" t="s">
        <v>126</v>
      </c>
      <c r="E73" s="38" t="s">
        <v>43</v>
      </c>
      <c r="F73" s="39">
        <v>36526</v>
      </c>
      <c r="G73" s="148" t="s">
        <v>173</v>
      </c>
      <c r="H73" s="40">
        <v>60</v>
      </c>
    </row>
    <row r="74" spans="1:8" ht="15" customHeight="1">
      <c r="A74" s="36">
        <v>69</v>
      </c>
      <c r="B74" s="114">
        <v>603</v>
      </c>
      <c r="C74" s="37" t="s">
        <v>113</v>
      </c>
      <c r="D74" s="37" t="s">
        <v>114</v>
      </c>
      <c r="E74" s="38" t="s">
        <v>43</v>
      </c>
      <c r="F74" s="39">
        <v>36572</v>
      </c>
      <c r="G74" s="148" t="s">
        <v>173</v>
      </c>
      <c r="H74" s="40">
        <v>61</v>
      </c>
    </row>
    <row r="75" spans="1:8" ht="15" customHeight="1">
      <c r="A75" s="36">
        <v>70</v>
      </c>
      <c r="B75" s="114">
        <v>503</v>
      </c>
      <c r="C75" s="37" t="s">
        <v>102</v>
      </c>
      <c r="D75" s="37" t="s">
        <v>100</v>
      </c>
      <c r="E75" s="38" t="s">
        <v>43</v>
      </c>
      <c r="F75" s="39">
        <v>36295</v>
      </c>
      <c r="G75" s="148" t="s">
        <v>173</v>
      </c>
      <c r="H75" s="40">
        <v>62</v>
      </c>
    </row>
    <row r="76" spans="1:8" ht="15" customHeight="1">
      <c r="A76" s="36">
        <v>71</v>
      </c>
      <c r="B76" s="114">
        <v>28</v>
      </c>
      <c r="C76" s="37" t="s">
        <v>54</v>
      </c>
      <c r="D76" s="37" t="s">
        <v>51</v>
      </c>
      <c r="E76" s="38" t="s">
        <v>43</v>
      </c>
      <c r="F76" s="39">
        <v>36901</v>
      </c>
      <c r="G76" s="148" t="s">
        <v>173</v>
      </c>
      <c r="H76" s="40">
        <v>63</v>
      </c>
    </row>
    <row r="77" spans="1:8" ht="15" customHeight="1">
      <c r="A77" s="36">
        <v>72</v>
      </c>
      <c r="B77" s="114">
        <v>128</v>
      </c>
      <c r="C77" s="37" t="s">
        <v>67</v>
      </c>
      <c r="D77" s="37" t="s">
        <v>66</v>
      </c>
      <c r="E77" s="38" t="s">
        <v>43</v>
      </c>
      <c r="F77" s="39">
        <v>36655</v>
      </c>
      <c r="G77" s="148" t="s">
        <v>173</v>
      </c>
      <c r="H77" s="40">
        <v>64</v>
      </c>
    </row>
    <row r="78" spans="1:8" ht="15" customHeight="1">
      <c r="A78" s="36">
        <v>73</v>
      </c>
      <c r="B78" s="114">
        <v>606</v>
      </c>
      <c r="C78" s="37" t="s">
        <v>117</v>
      </c>
      <c r="D78" s="37" t="s">
        <v>114</v>
      </c>
      <c r="E78" s="38" t="s">
        <v>43</v>
      </c>
      <c r="F78" s="39">
        <v>36443</v>
      </c>
      <c r="G78" s="148" t="s">
        <v>173</v>
      </c>
      <c r="H78" s="40">
        <v>65</v>
      </c>
    </row>
    <row r="79" spans="1:8" ht="15" customHeight="1">
      <c r="A79" s="36">
        <v>74</v>
      </c>
      <c r="B79" s="114">
        <v>604</v>
      </c>
      <c r="C79" s="37" t="s">
        <v>115</v>
      </c>
      <c r="D79" s="37" t="s">
        <v>114</v>
      </c>
      <c r="E79" s="38" t="s">
        <v>43</v>
      </c>
      <c r="F79" s="39">
        <v>36609</v>
      </c>
      <c r="G79" s="148" t="s">
        <v>173</v>
      </c>
      <c r="H79" s="40">
        <v>66</v>
      </c>
    </row>
    <row r="80" spans="1:8" ht="15" customHeight="1">
      <c r="A80" s="36">
        <v>75</v>
      </c>
      <c r="B80" s="114">
        <v>240</v>
      </c>
      <c r="C80" s="37" t="s">
        <v>72</v>
      </c>
      <c r="D80" s="37" t="s">
        <v>71</v>
      </c>
      <c r="E80" s="38" t="s">
        <v>43</v>
      </c>
      <c r="F80" s="39">
        <v>36336</v>
      </c>
      <c r="G80" s="148" t="s">
        <v>173</v>
      </c>
      <c r="H80" s="40">
        <v>67</v>
      </c>
    </row>
    <row r="81" spans="1:8" ht="15" customHeight="1">
      <c r="A81" s="36">
        <v>76</v>
      </c>
      <c r="B81" s="114">
        <v>296</v>
      </c>
      <c r="C81" s="37" t="s">
        <v>76</v>
      </c>
      <c r="D81" s="37" t="s">
        <v>75</v>
      </c>
      <c r="E81" s="38" t="s">
        <v>43</v>
      </c>
      <c r="F81" s="39">
        <v>36674</v>
      </c>
      <c r="G81" s="148" t="s">
        <v>173</v>
      </c>
      <c r="H81" s="40">
        <v>68</v>
      </c>
    </row>
    <row r="82" spans="1:8" ht="15" customHeight="1">
      <c r="A82" s="36">
        <v>77</v>
      </c>
      <c r="B82" s="114">
        <v>335</v>
      </c>
      <c r="C82" s="37" t="s">
        <v>87</v>
      </c>
      <c r="D82" s="37" t="s">
        <v>85</v>
      </c>
      <c r="E82" s="38" t="s">
        <v>43</v>
      </c>
      <c r="F82" s="39">
        <v>36631</v>
      </c>
      <c r="G82" s="148" t="s">
        <v>173</v>
      </c>
      <c r="H82" s="40">
        <v>69</v>
      </c>
    </row>
    <row r="83" spans="1:8" ht="15" customHeight="1">
      <c r="A83" s="36">
        <v>78</v>
      </c>
      <c r="B83" s="114">
        <v>535</v>
      </c>
      <c r="C83" s="37" t="s">
        <v>97</v>
      </c>
      <c r="D83" s="37" t="s">
        <v>95</v>
      </c>
      <c r="E83" s="38" t="s">
        <v>43</v>
      </c>
      <c r="F83" s="39">
        <v>37033</v>
      </c>
      <c r="G83" s="148" t="s">
        <v>173</v>
      </c>
      <c r="H83" s="40">
        <v>70</v>
      </c>
    </row>
    <row r="84" spans="1:8" ht="15" customHeight="1">
      <c r="A84" s="36">
        <v>79</v>
      </c>
      <c r="B84" s="114">
        <v>162</v>
      </c>
      <c r="C84" s="37" t="s">
        <v>59</v>
      </c>
      <c r="D84" s="37" t="s">
        <v>56</v>
      </c>
      <c r="E84" s="38" t="s">
        <v>43</v>
      </c>
      <c r="F84" s="39">
        <v>36295</v>
      </c>
      <c r="G84" s="148" t="s">
        <v>173</v>
      </c>
      <c r="H84" s="40">
        <v>71</v>
      </c>
    </row>
    <row r="85" spans="1:8" ht="15" customHeight="1">
      <c r="A85" s="36">
        <v>80</v>
      </c>
      <c r="B85" s="114">
        <v>534</v>
      </c>
      <c r="C85" s="37" t="s">
        <v>96</v>
      </c>
      <c r="D85" s="37" t="s">
        <v>95</v>
      </c>
      <c r="E85" s="38" t="s">
        <v>43</v>
      </c>
      <c r="F85" s="39">
        <v>36951</v>
      </c>
      <c r="G85" s="148" t="s">
        <v>173</v>
      </c>
      <c r="H85" s="40">
        <v>72</v>
      </c>
    </row>
    <row r="86" spans="1:8" ht="15" customHeight="1">
      <c r="A86" s="36">
        <v>81</v>
      </c>
      <c r="B86" s="114">
        <v>502</v>
      </c>
      <c r="C86" s="37" t="s">
        <v>101</v>
      </c>
      <c r="D86" s="37" t="s">
        <v>100</v>
      </c>
      <c r="E86" s="38" t="s">
        <v>43</v>
      </c>
      <c r="F86" s="39">
        <v>36637</v>
      </c>
      <c r="G86" s="148" t="s">
        <v>173</v>
      </c>
      <c r="H86" s="40">
        <v>73</v>
      </c>
    </row>
    <row r="87" spans="1:8" ht="15" customHeight="1">
      <c r="A87" s="36">
        <v>82</v>
      </c>
      <c r="B87" s="114">
        <v>295</v>
      </c>
      <c r="C87" s="37" t="s">
        <v>163</v>
      </c>
      <c r="D87" s="37" t="s">
        <v>75</v>
      </c>
      <c r="E87" s="38" t="s">
        <v>43</v>
      </c>
      <c r="F87" s="39">
        <v>36800</v>
      </c>
      <c r="G87" s="148" t="s">
        <v>173</v>
      </c>
      <c r="H87" s="40">
        <v>74</v>
      </c>
    </row>
    <row r="88" spans="1:8" ht="15" customHeight="1">
      <c r="A88" s="36">
        <v>83</v>
      </c>
      <c r="B88" s="114">
        <v>506</v>
      </c>
      <c r="C88" s="37" t="s">
        <v>106</v>
      </c>
      <c r="D88" s="37" t="s">
        <v>105</v>
      </c>
      <c r="E88" s="38" t="s">
        <v>43</v>
      </c>
      <c r="F88" s="39">
        <v>36256</v>
      </c>
      <c r="G88" s="148" t="s">
        <v>173</v>
      </c>
      <c r="H88" s="40">
        <v>75</v>
      </c>
    </row>
    <row r="89" spans="1:8" ht="15" customHeight="1">
      <c r="A89" s="36">
        <v>84</v>
      </c>
      <c r="B89" s="114">
        <v>381</v>
      </c>
      <c r="C89" s="37" t="s">
        <v>91</v>
      </c>
      <c r="D89" s="37" t="s">
        <v>90</v>
      </c>
      <c r="E89" s="38" t="s">
        <v>43</v>
      </c>
      <c r="F89" s="39">
        <v>36892</v>
      </c>
      <c r="G89" s="148" t="s">
        <v>173</v>
      </c>
      <c r="H89" s="40">
        <v>76</v>
      </c>
    </row>
    <row r="90" spans="1:8" ht="15" customHeight="1">
      <c r="A90" s="36">
        <v>85</v>
      </c>
      <c r="B90" s="114">
        <v>163</v>
      </c>
      <c r="C90" s="37" t="s">
        <v>60</v>
      </c>
      <c r="D90" s="37" t="s">
        <v>61</v>
      </c>
      <c r="E90" s="38" t="s">
        <v>43</v>
      </c>
      <c r="F90" s="39">
        <v>36671</v>
      </c>
      <c r="G90" s="148" t="s">
        <v>173</v>
      </c>
      <c r="H90" s="40">
        <v>77</v>
      </c>
    </row>
    <row r="91" spans="1:8" ht="15" customHeight="1">
      <c r="A91" s="36">
        <v>86</v>
      </c>
      <c r="B91" s="114">
        <v>507</v>
      </c>
      <c r="C91" s="37" t="s">
        <v>107</v>
      </c>
      <c r="D91" s="37" t="s">
        <v>105</v>
      </c>
      <c r="E91" s="38" t="s">
        <v>43</v>
      </c>
      <c r="F91" s="39">
        <v>36332</v>
      </c>
      <c r="G91" s="148" t="s">
        <v>173</v>
      </c>
      <c r="H91" s="40">
        <v>78</v>
      </c>
    </row>
    <row r="92" spans="1:8" ht="15" customHeight="1">
      <c r="A92" s="36">
        <v>87</v>
      </c>
      <c r="B92" s="114">
        <v>605</v>
      </c>
      <c r="C92" s="37" t="s">
        <v>116</v>
      </c>
      <c r="D92" s="37" t="s">
        <v>114</v>
      </c>
      <c r="E92" s="38" t="s">
        <v>43</v>
      </c>
      <c r="F92" s="39">
        <v>36641</v>
      </c>
      <c r="G92" s="148" t="s">
        <v>173</v>
      </c>
      <c r="H92" s="40">
        <v>79</v>
      </c>
    </row>
    <row r="93" spans="1:8" ht="15" customHeight="1">
      <c r="A93" s="36">
        <v>88</v>
      </c>
      <c r="B93" s="114">
        <v>609</v>
      </c>
      <c r="C93" s="37" t="s">
        <v>161</v>
      </c>
      <c r="D93" s="37" t="s">
        <v>110</v>
      </c>
      <c r="E93" s="38" t="s">
        <v>43</v>
      </c>
      <c r="F93" s="39">
        <v>36199</v>
      </c>
      <c r="G93" s="148" t="s">
        <v>173</v>
      </c>
      <c r="H93" s="40">
        <v>80</v>
      </c>
    </row>
    <row r="94" spans="1:8" ht="15" customHeight="1">
      <c r="A94" s="36">
        <v>89</v>
      </c>
      <c r="B94" s="114">
        <v>242</v>
      </c>
      <c r="C94" s="37" t="s">
        <v>74</v>
      </c>
      <c r="D94" s="37" t="s">
        <v>71</v>
      </c>
      <c r="E94" s="38" t="s">
        <v>43</v>
      </c>
      <c r="F94" s="39">
        <v>36906</v>
      </c>
      <c r="G94" s="148" t="s">
        <v>173</v>
      </c>
      <c r="H94" s="40">
        <v>81</v>
      </c>
    </row>
    <row r="95" spans="1:8" ht="15" customHeight="1">
      <c r="A95" s="36">
        <v>90</v>
      </c>
      <c r="B95" s="114">
        <v>671</v>
      </c>
      <c r="C95" s="37" t="s">
        <v>170</v>
      </c>
      <c r="D95" s="37" t="s">
        <v>128</v>
      </c>
      <c r="E95" s="38" t="s">
        <v>43</v>
      </c>
      <c r="F95" s="39">
        <v>36261</v>
      </c>
      <c r="G95" s="148" t="s">
        <v>173</v>
      </c>
      <c r="H95" s="40">
        <v>82</v>
      </c>
    </row>
    <row r="96" spans="1:8" ht="15" customHeight="1">
      <c r="A96" s="36">
        <v>91</v>
      </c>
      <c r="B96" s="114">
        <v>129</v>
      </c>
      <c r="C96" s="37" t="s">
        <v>68</v>
      </c>
      <c r="D96" s="37" t="s">
        <v>66</v>
      </c>
      <c r="E96" s="38" t="s">
        <v>43</v>
      </c>
      <c r="F96" s="39">
        <v>36624</v>
      </c>
      <c r="G96" s="148" t="s">
        <v>173</v>
      </c>
      <c r="H96" s="40">
        <v>83</v>
      </c>
    </row>
    <row r="97" spans="1:8" ht="15" customHeight="1">
      <c r="A97" s="36">
        <v>92</v>
      </c>
      <c r="B97" s="114">
        <v>846</v>
      </c>
      <c r="C97" s="37" t="s">
        <v>160</v>
      </c>
      <c r="D97" s="37" t="s">
        <v>136</v>
      </c>
      <c r="E97" s="38" t="s">
        <v>43</v>
      </c>
      <c r="F97" s="39">
        <v>36892</v>
      </c>
      <c r="G97" s="148" t="s">
        <v>173</v>
      </c>
      <c r="H97" s="40">
        <v>84</v>
      </c>
    </row>
    <row r="98" spans="1:8" ht="15" customHeight="1">
      <c r="A98" s="36">
        <v>93</v>
      </c>
      <c r="B98" s="114">
        <v>536</v>
      </c>
      <c r="C98" s="37" t="s">
        <v>98</v>
      </c>
      <c r="D98" s="37" t="s">
        <v>95</v>
      </c>
      <c r="E98" s="38" t="s">
        <v>43</v>
      </c>
      <c r="F98" s="39">
        <v>36677</v>
      </c>
      <c r="G98" s="148" t="s">
        <v>173</v>
      </c>
      <c r="H98" s="40">
        <v>85</v>
      </c>
    </row>
    <row r="99" spans="1:8" ht="15" customHeight="1">
      <c r="A99" s="36" t="s">
        <v>173</v>
      </c>
      <c r="B99" s="114">
        <v>586</v>
      </c>
      <c r="C99" s="37" t="s">
        <v>157</v>
      </c>
      <c r="D99" s="37" t="s">
        <v>156</v>
      </c>
      <c r="E99" s="38" t="s">
        <v>145</v>
      </c>
      <c r="F99" s="39">
        <v>36165</v>
      </c>
      <c r="G99" s="148" t="s">
        <v>174</v>
      </c>
      <c r="H99" s="40" t="s">
        <v>173</v>
      </c>
    </row>
    <row r="100" spans="1:8" ht="15" customHeight="1">
      <c r="A100" s="36" t="s">
        <v>173</v>
      </c>
      <c r="B100" s="114">
        <v>25</v>
      </c>
      <c r="C100" s="37" t="s">
        <v>50</v>
      </c>
      <c r="D100" s="37" t="s">
        <v>51</v>
      </c>
      <c r="E100" s="38" t="s">
        <v>43</v>
      </c>
      <c r="F100" s="39">
        <v>36290</v>
      </c>
      <c r="G100" s="148" t="s">
        <v>174</v>
      </c>
      <c r="H100" s="40" t="s">
        <v>173</v>
      </c>
    </row>
    <row r="101" spans="1:8" ht="15" customHeight="1">
      <c r="A101" s="36" t="s">
        <v>173</v>
      </c>
      <c r="B101" s="114">
        <v>508</v>
      </c>
      <c r="C101" s="37" t="s">
        <v>108</v>
      </c>
      <c r="D101" s="37" t="s">
        <v>105</v>
      </c>
      <c r="E101" s="38" t="s">
        <v>43</v>
      </c>
      <c r="F101" s="39">
        <v>36526</v>
      </c>
      <c r="G101" s="148" t="s">
        <v>172</v>
      </c>
      <c r="H101" s="40" t="s">
        <v>173</v>
      </c>
    </row>
    <row r="102" spans="1:8" ht="15" customHeight="1">
      <c r="A102" s="36" t="s">
        <v>173</v>
      </c>
      <c r="B102" s="114">
        <v>130</v>
      </c>
      <c r="C102" s="37" t="s">
        <v>69</v>
      </c>
      <c r="D102" s="37" t="s">
        <v>66</v>
      </c>
      <c r="E102" s="38" t="s">
        <v>43</v>
      </c>
      <c r="F102" s="39">
        <v>37044</v>
      </c>
      <c r="G102" s="148" t="s">
        <v>172</v>
      </c>
      <c r="H102" s="40" t="s">
        <v>173</v>
      </c>
    </row>
  </sheetData>
  <sheetProtection/>
  <mergeCells count="5">
    <mergeCell ref="A4:C4"/>
    <mergeCell ref="A1:H1"/>
    <mergeCell ref="A2:H2"/>
    <mergeCell ref="A3:H3"/>
    <mergeCell ref="F4:H4"/>
  </mergeCells>
  <conditionalFormatting sqref="H6:H102">
    <cfRule type="containsText" priority="2" dxfId="12" operator="containsText" stopIfTrue="1" text="$E$7=&quot;&quot;F&quot;&quot;">
      <formula>NOT(ISERROR(SEARCH("$E$7=""F""",H6)))</formula>
    </cfRule>
    <cfRule type="containsText" priority="4" dxfId="12" operator="containsText" stopIfTrue="1" text="F=E7">
      <formula>NOT(ISERROR(SEARCH("F=E7",H6)))</formula>
    </cfRule>
  </conditionalFormatting>
  <conditionalFormatting sqref="B6:B102">
    <cfRule type="duplicateValues" priority="187" dxfId="12" stopIfTrue="1">
      <formula>AND(COUNTIF($B$6:$B$102,B6)&gt;1,NOT(ISBLANK(B6)))</formula>
    </cfRule>
  </conditionalFormatting>
  <printOptions horizontalCentered="1"/>
  <pageMargins left="0.6692913385826772" right="0.2362204724409449" top="0.47" bottom="0.41" header="0.3937007874015748" footer="0.29"/>
  <pageSetup fitToHeight="0" fitToWidth="1" horizontalDpi="300" verticalDpi="300" orientation="portrait" paperSize="9" scale="94"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1">
      <selection activeCell="D10" sqref="D10"/>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30" customHeight="1">
      <c r="A1" s="189" t="str">
        <f>KAPAK!A2</f>
        <v>Türkiye Atletizm Federasyonu
Aydın Atletizm İl Temsilciliği</v>
      </c>
      <c r="B1" s="189"/>
      <c r="C1" s="189"/>
      <c r="D1" s="189"/>
      <c r="E1" s="189"/>
      <c r="F1" s="189"/>
      <c r="G1" s="189"/>
      <c r="H1" s="189"/>
      <c r="I1" s="189"/>
      <c r="J1" s="189"/>
      <c r="BA1" s="2"/>
    </row>
    <row r="2" spans="1:53" s="1" customFormat="1" ht="18" customHeight="1">
      <c r="A2" s="190" t="str">
        <f>KAPAK!B24</f>
        <v>Küçükler ve Yıldızlar Bölgesel Kros Ligi Final Yarışmaları</v>
      </c>
      <c r="B2" s="190"/>
      <c r="C2" s="190"/>
      <c r="D2" s="190"/>
      <c r="E2" s="190"/>
      <c r="F2" s="190"/>
      <c r="G2" s="190"/>
      <c r="H2" s="190"/>
      <c r="I2" s="190"/>
      <c r="J2" s="190"/>
      <c r="BA2" s="2"/>
    </row>
    <row r="3" spans="1:53" s="1" customFormat="1" ht="14.25" customHeight="1">
      <c r="A3" s="191" t="str">
        <f>KAPAK!B27</f>
        <v>Aydın</v>
      </c>
      <c r="B3" s="191"/>
      <c r="C3" s="191"/>
      <c r="D3" s="191"/>
      <c r="E3" s="191"/>
      <c r="F3" s="191"/>
      <c r="G3" s="191"/>
      <c r="H3" s="191"/>
      <c r="I3" s="191"/>
      <c r="J3" s="191"/>
      <c r="BA3" s="2"/>
    </row>
    <row r="4" spans="1:53" s="1" customFormat="1" ht="18" customHeight="1">
      <c r="A4" s="192" t="str">
        <f>KAPAK!B26</f>
        <v>Küçük Erkekler</v>
      </c>
      <c r="B4" s="192"/>
      <c r="C4" s="193" t="str">
        <f>KAPAK!B25</f>
        <v>2 Km.</v>
      </c>
      <c r="D4" s="193"/>
      <c r="E4" s="194">
        <f>KAPAK!B28</f>
        <v>41973.52777777778</v>
      </c>
      <c r="F4" s="194"/>
      <c r="G4" s="194"/>
      <c r="H4" s="194"/>
      <c r="I4" s="194"/>
      <c r="J4" s="194"/>
      <c r="BA4" s="2"/>
    </row>
    <row r="5" spans="1:53" s="4" customFormat="1" ht="26.25" customHeight="1">
      <c r="A5" s="129" t="s">
        <v>5</v>
      </c>
      <c r="B5" s="130" t="s">
        <v>27</v>
      </c>
      <c r="C5" s="131" t="s">
        <v>1</v>
      </c>
      <c r="D5" s="130" t="s">
        <v>3</v>
      </c>
      <c r="E5" s="130" t="s">
        <v>8</v>
      </c>
      <c r="F5" s="130" t="s">
        <v>7</v>
      </c>
      <c r="G5" s="130" t="s">
        <v>9</v>
      </c>
      <c r="H5" s="130" t="s">
        <v>15</v>
      </c>
      <c r="I5" s="132" t="s">
        <v>14</v>
      </c>
      <c r="J5" s="130" t="s">
        <v>6</v>
      </c>
      <c r="K5" s="3"/>
      <c r="L5" s="3"/>
      <c r="M5" s="3"/>
      <c r="N5" s="3"/>
      <c r="BA5" s="5"/>
    </row>
    <row r="6" spans="1:53" s="1" customFormat="1" ht="15" customHeight="1">
      <c r="A6" s="6"/>
      <c r="B6" s="7"/>
      <c r="C6" s="112">
        <v>661</v>
      </c>
      <c r="D6" s="8" t="str">
        <f>IF(ISERROR(VLOOKUP($C6,'START LİSTE'!$B$6:$F$835,2,0)),"",VLOOKUP($C6,'START LİSTE'!$B$6:$F$835,2,0))</f>
        <v>NURKAN DAĞTEKİN</v>
      </c>
      <c r="E6" s="9" t="str">
        <f>IF(ISERROR(VLOOKUP($C6,'START LİSTE'!$B$6:$F$835,4,0)),"",VLOOKUP($C6,'START LİSTE'!$B$6:$F$835,4,0))</f>
        <v>T</v>
      </c>
      <c r="F6" s="149">
        <f>IF(ISERROR(VLOOKUP($C6,'FERDİ SONUÇ'!$B$6:$H$974,6,0)),"",VLOOKUP($C6,'FERDİ SONUÇ'!$B$6:$H$974,6,0))</f>
        <v>526</v>
      </c>
      <c r="G6" s="10">
        <f>IF(OR(E6="",F6="DQ",F6="DNF",F6="DNS",F6=""),"-",VLOOKUP(C6,'FERDİ SONUÇ'!$B$6:$H$974,7,0))</f>
        <v>1</v>
      </c>
      <c r="H6" s="107">
        <f>IF(OR(E6="",E6="F",F6="DQ",F6="DNF",F6="DNS",F6=""),"-",VLOOKUP(C6,'FERDİ SONUÇ'!$B$6:$H$974,7,0))</f>
        <v>1</v>
      </c>
      <c r="I6" s="11">
        <f>IF(ISERROR(SMALL(H6:H9,1)),"-",SMALL(H6:H9,1))</f>
        <v>1</v>
      </c>
      <c r="J6" s="12"/>
      <c r="K6" s="3"/>
      <c r="BA6" s="2">
        <v>1000</v>
      </c>
    </row>
    <row r="7" spans="1:53" s="1" customFormat="1" ht="15" customHeight="1">
      <c r="A7" s="13"/>
      <c r="B7" s="14"/>
      <c r="C7" s="113">
        <v>662</v>
      </c>
      <c r="D7" s="15" t="str">
        <f>IF(ISERROR(VLOOKUP($C7,'START LİSTE'!$B$6:$F$835,2,0)),"",VLOOKUP($C7,'START LİSTE'!$B$6:$F$835,2,0))</f>
        <v>YUSUF MATUR</v>
      </c>
      <c r="E7" s="16" t="str">
        <f>IF(ISERROR(VLOOKUP($C7,'START LİSTE'!$B$6:$F$835,4,0)),"",VLOOKUP($C7,'START LİSTE'!$B$6:$F$835,4,0))</f>
        <v>T</v>
      </c>
      <c r="F7" s="150" t="str">
        <f>IF(ISERROR(VLOOKUP($C7,'FERDİ SONUÇ'!$B$6:$H$974,6,0)),"",VLOOKUP($C7,'FERDİ SONUÇ'!$B$6:$H$974,6,0))</f>
        <v>-</v>
      </c>
      <c r="G7" s="17">
        <f>IF(OR(E7="",F7="DQ",F7="DNF",F7="DNS",F7=""),"-",VLOOKUP(C7,'FERDİ SONUÇ'!$B$6:$H$974,7,0))</f>
        <v>10</v>
      </c>
      <c r="H7" s="108">
        <f>IF(OR(E7="",E7="F",F7="DQ",F7="DNF",F7="DNS",F7=""),"-",VLOOKUP(C7,'FERDİ SONUÇ'!$B$6:$H$974,7,0))</f>
        <v>10</v>
      </c>
      <c r="I7" s="18">
        <f>IF(ISERROR(SMALL(H6:H9,2)),"-",SMALL(H6:H9,2))</f>
        <v>10</v>
      </c>
      <c r="J7" s="19"/>
      <c r="K7" s="3"/>
      <c r="BA7" s="2">
        <v>1001</v>
      </c>
    </row>
    <row r="8" spans="1:53" s="1" customFormat="1" ht="15" customHeight="1">
      <c r="A8" s="30">
        <f>IF(AND(B8&lt;&gt;"",J8&lt;&gt;"DQ"),COUNT(J$6:J$125)-(RANK(J8,J$6:J$125)+COUNTIF(J$6:J8,J8))+2,IF(C6&lt;&gt;"",BA8,""))</f>
        <v>1</v>
      </c>
      <c r="B8" s="14" t="str">
        <f>IF(ISERROR(VLOOKUP(C6,'START LİSTE'!$B$6:$F$835,3,0)),"",VLOOKUP(C6,'START LİSTE'!$B$6:$F$835,3,0))</f>
        <v>AĞRI - GENÇLİK SPOR KULÜBÜ</v>
      </c>
      <c r="C8" s="113">
        <v>663</v>
      </c>
      <c r="D8" s="15" t="str">
        <f>IF(ISERROR(VLOOKUP($C8,'START LİSTE'!$B$6:$F$835,2,0)),"",VLOOKUP($C8,'START LİSTE'!$B$6:$F$835,2,0))</f>
        <v>ÖMER YILMAZ</v>
      </c>
      <c r="E8" s="16" t="str">
        <f>IF(ISERROR(VLOOKUP($C8,'START LİSTE'!$B$6:$F$835,4,0)),"",VLOOKUP($C8,'START LİSTE'!$B$6:$F$835,4,0))</f>
        <v>T</v>
      </c>
      <c r="F8" s="150" t="str">
        <f>IF(ISERROR(VLOOKUP($C8,'FERDİ SONUÇ'!$B$6:$H$974,6,0)),"",VLOOKUP($C8,'FERDİ SONUÇ'!$B$6:$H$974,6,0))</f>
        <v>-</v>
      </c>
      <c r="G8" s="17">
        <f>IF(OR(E8="",F8="DQ",F8="DNF",F8="DNS",F8=""),"-",VLOOKUP(C8,'FERDİ SONUÇ'!$B$6:$H$974,7,0))</f>
        <v>19</v>
      </c>
      <c r="H8" s="108">
        <f>IF(OR(E8="",E8="F",F8="DQ",F8="DNF",F8="DNS",F8=""),"-",VLOOKUP(C8,'FERDİ SONUÇ'!$B$6:$H$974,7,0))</f>
        <v>19</v>
      </c>
      <c r="I8" s="18">
        <f>IF(ISERROR(SMALL(H6:H9,3)),"-",SMALL(H6:H9,3))</f>
        <v>19</v>
      </c>
      <c r="J8" s="20">
        <f>IF(C6="","",IF(OR(I6="-",I7="-",I8="-"),"DQ",SUM(I6,I7,I8)))</f>
        <v>30</v>
      </c>
      <c r="K8" s="3"/>
      <c r="BA8" s="2">
        <v>1002</v>
      </c>
    </row>
    <row r="9" spans="1:53" s="1" customFormat="1" ht="15" customHeight="1">
      <c r="A9" s="13"/>
      <c r="B9" s="14"/>
      <c r="C9" s="113">
        <v>664</v>
      </c>
      <c r="D9" s="15" t="str">
        <f>IF(ISERROR(VLOOKUP($C9,'START LİSTE'!$B$6:$F$835,2,0)),"",VLOOKUP($C9,'START LİSTE'!$B$6:$F$835,2,0))</f>
        <v>ÖMER BOZTEPE</v>
      </c>
      <c r="E9" s="16" t="str">
        <f>IF(ISERROR(VLOOKUP($C9,'START LİSTE'!$B$6:$F$835,4,0)),"",VLOOKUP($C9,'START LİSTE'!$B$6:$F$835,4,0))</f>
        <v>T</v>
      </c>
      <c r="F9" s="150" t="str">
        <f>IF(ISERROR(VLOOKUP($C9,'FERDİ SONUÇ'!$B$6:$H$974,6,0)),"",VLOOKUP($C9,'FERDİ SONUÇ'!$B$6:$H$974,6,0))</f>
        <v>-</v>
      </c>
      <c r="G9" s="17">
        <f>IF(OR(E9="",F9="DQ",F9="DNF",F9="DNS",F9=""),"-",VLOOKUP(C9,'FERDİ SONUÇ'!$B$6:$H$974,7,0))</f>
        <v>33</v>
      </c>
      <c r="H9" s="108">
        <f>IF(OR(E9="",E9="F",F9="DQ",F9="DNF",F9="DNS",F9=""),"-",VLOOKUP(C9,'FERDİ SONUÇ'!$B$6:$H$974,7,0))</f>
        <v>33</v>
      </c>
      <c r="I9" s="18">
        <f>IF(ISERROR(SMALL(H6:H9,4)),"-",SMALL(H6:H9,4))</f>
        <v>33</v>
      </c>
      <c r="J9" s="19"/>
      <c r="K9" s="3"/>
      <c r="BA9" s="2">
        <v>1003</v>
      </c>
    </row>
    <row r="10" spans="1:53" ht="15" customHeight="1">
      <c r="A10" s="6"/>
      <c r="B10" s="7"/>
      <c r="C10" s="112">
        <v>669</v>
      </c>
      <c r="D10" s="8" t="str">
        <f>IF(ISERROR(VLOOKUP($C10,'START LİSTE'!$B$6:$F$835,2,0)),"",VLOOKUP($C10,'START LİSTE'!$B$6:$F$835,2,0))</f>
        <v>MÜCAHİT BULUT</v>
      </c>
      <c r="E10" s="9" t="str">
        <f>IF(ISERROR(VLOOKUP($C10,'START LİSTE'!$B$6:$F$835,4,0)),"",VLOOKUP($C10,'START LİSTE'!$B$6:$F$835,4,0))</f>
        <v>T</v>
      </c>
      <c r="F10" s="149">
        <f>IF(ISERROR(VLOOKUP($C10,'FERDİ SONUÇ'!$B$6:$H$974,6,0)),"",VLOOKUP($C10,'FERDİ SONUÇ'!$B$6:$H$974,6,0))</f>
        <v>537</v>
      </c>
      <c r="G10" s="10">
        <f>IF(OR(E10="",F10="DQ",F10="DNF",F10="DNS",F10=""),"-",VLOOKUP(C10,'FERDİ SONUÇ'!$B$6:$H$974,7,0))</f>
        <v>3</v>
      </c>
      <c r="H10" s="107">
        <f>IF(OR(E10="",E10="F",F10="DQ",F10="DNF",F10="DNS",F10=""),"-",VLOOKUP(C10,'FERDİ SONUÇ'!$B$6:$H$974,7,0))</f>
        <v>3</v>
      </c>
      <c r="I10" s="11">
        <f>IF(ISERROR(SMALL(H10:H13,1)),"-",SMALL(H10:H13,1))</f>
        <v>3</v>
      </c>
      <c r="J10" s="12"/>
      <c r="BA10" s="2">
        <v>1006</v>
      </c>
    </row>
    <row r="11" spans="1:53" ht="15" customHeight="1">
      <c r="A11" s="13"/>
      <c r="B11" s="14"/>
      <c r="C11" s="113">
        <v>670</v>
      </c>
      <c r="D11" s="15" t="str">
        <f>IF(ISERROR(VLOOKUP($C11,'START LİSTE'!$B$6:$F$835,2,0)),"",VLOOKUP($C11,'START LİSTE'!$B$6:$F$835,2,0))</f>
        <v>MUSTAFA KIZMAZ</v>
      </c>
      <c r="E11" s="16" t="str">
        <f>IF(ISERROR(VLOOKUP($C11,'START LİSTE'!$B$6:$F$835,4,0)),"",VLOOKUP($C11,'START LİSTE'!$B$6:$F$835,4,0))</f>
        <v>T</v>
      </c>
      <c r="F11" s="150" t="str">
        <f>IF(ISERROR(VLOOKUP($C11,'FERDİ SONUÇ'!$B$6:$H$974,6,0)),"",VLOOKUP($C11,'FERDİ SONUÇ'!$B$6:$H$974,6,0))</f>
        <v>-</v>
      </c>
      <c r="G11" s="17">
        <f>IF(OR(E11="",F11="DQ",F11="DNF",F11="DNS",F11=""),"-",VLOOKUP(C11,'FERDİ SONUÇ'!$B$6:$H$974,7,0))</f>
        <v>25</v>
      </c>
      <c r="H11" s="108">
        <f>IF(OR(E11="",E11="F",F11="DQ",F11="DNF",F11="DNS",F11=""),"-",VLOOKUP(C11,'FERDİ SONUÇ'!$B$6:$H$974,7,0))</f>
        <v>25</v>
      </c>
      <c r="I11" s="18">
        <f>IF(ISERROR(SMALL(H10:H13,2)),"-",SMALL(H10:H13,2))</f>
        <v>25</v>
      </c>
      <c r="J11" s="19"/>
      <c r="BA11" s="2">
        <v>1007</v>
      </c>
    </row>
    <row r="12" spans="1:53" ht="15" customHeight="1">
      <c r="A12" s="30">
        <f>IF(AND(B12&lt;&gt;"",J12&lt;&gt;"DQ"),COUNT(J$6:J$125)-(RANK(J12,J$6:J$125)+COUNTIF(J$6:J12,J12))+2,IF(C10&lt;&gt;"",BA12,""))</f>
        <v>6</v>
      </c>
      <c r="B12" s="14" t="str">
        <f>IF(ISERROR(VLOOKUP(C10,'START LİSTE'!$B$6:$F$835,3,0)),"",VLOOKUP(C10,'START LİSTE'!$B$6:$F$835,3,0))</f>
        <v>AĞRI-İL ÖZEL İDARE  SPOR K</v>
      </c>
      <c r="C12" s="113">
        <v>671</v>
      </c>
      <c r="D12" s="15" t="str">
        <f>IF(ISERROR(VLOOKUP($C12,'START LİSTE'!$B$6:$F$835,2,0)),"",VLOOKUP($C12,'START LİSTE'!$B$6:$F$835,2,0))</f>
        <v>CİHAN KAÇMAZ</v>
      </c>
      <c r="E12" s="16" t="str">
        <f>IF(ISERROR(VLOOKUP($C12,'START LİSTE'!$B$6:$F$835,4,0)),"",VLOOKUP($C12,'START LİSTE'!$B$6:$F$835,4,0))</f>
        <v>T</v>
      </c>
      <c r="F12" s="150" t="str">
        <f>IF(ISERROR(VLOOKUP($C12,'FERDİ SONUÇ'!$B$6:$H$974,6,0)),"",VLOOKUP($C12,'FERDİ SONUÇ'!$B$6:$H$974,6,0))</f>
        <v>-</v>
      </c>
      <c r="G12" s="17">
        <f>IF(OR(E12="",F12="DQ",F12="DNF",F12="DNS",F12=""),"-",VLOOKUP(C12,'FERDİ SONUÇ'!$B$6:$H$974,7,0))</f>
        <v>82</v>
      </c>
      <c r="H12" s="108">
        <f>IF(OR(E12="",E12="F",F12="DQ",F12="DNF",F12="DNS",F12=""),"-",VLOOKUP(C12,'FERDİ SONUÇ'!$B$6:$H$974,7,0))</f>
        <v>82</v>
      </c>
      <c r="I12" s="18">
        <f>IF(ISERROR(SMALL(H10:H13,3)),"-",SMALL(H10:H13,3))</f>
        <v>35</v>
      </c>
      <c r="J12" s="20">
        <f>IF(C10="","",IF(OR(I10="-",I11="-",I12="-"),"DQ",SUM(I10,I11,I12)))</f>
        <v>63</v>
      </c>
      <c r="BA12" s="2">
        <v>1008</v>
      </c>
    </row>
    <row r="13" spans="1:53" ht="15" customHeight="1">
      <c r="A13" s="13"/>
      <c r="B13" s="14"/>
      <c r="C13" s="113">
        <v>672</v>
      </c>
      <c r="D13" s="15" t="str">
        <f>IF(ISERROR(VLOOKUP($C13,'START LİSTE'!$B$6:$F$835,2,0)),"",VLOOKUP($C13,'START LİSTE'!$B$6:$F$835,2,0))</f>
        <v>SEZER AKAKUŞ</v>
      </c>
      <c r="E13" s="16" t="str">
        <f>IF(ISERROR(VLOOKUP($C13,'START LİSTE'!$B$6:$F$835,4,0)),"",VLOOKUP($C13,'START LİSTE'!$B$6:$F$835,4,0))</f>
        <v>T</v>
      </c>
      <c r="F13" s="150" t="str">
        <f>IF(ISERROR(VLOOKUP($C13,'FERDİ SONUÇ'!$B$6:$H$974,6,0)),"",VLOOKUP($C13,'FERDİ SONUÇ'!$B$6:$H$974,6,0))</f>
        <v>-</v>
      </c>
      <c r="G13" s="17">
        <f>IF(OR(E13="",F13="DQ",F13="DNF",F13="DNS",F13=""),"-",VLOOKUP(C13,'FERDİ SONUÇ'!$B$6:$H$974,7,0))</f>
        <v>35</v>
      </c>
      <c r="H13" s="108">
        <f>IF(OR(E13="",E13="F",F13="DQ",F13="DNF",F13="DNS",F13=""),"-",VLOOKUP(C13,'FERDİ SONUÇ'!$B$6:$H$974,7,0))</f>
        <v>35</v>
      </c>
      <c r="I13" s="18">
        <f>IF(ISERROR(SMALL(H10:H13,4)),"-",SMALL(H10:H13,4))</f>
        <v>82</v>
      </c>
      <c r="J13" s="19"/>
      <c r="BA13" s="2">
        <v>1009</v>
      </c>
    </row>
    <row r="14" spans="1:53" ht="15" customHeight="1">
      <c r="A14" s="6"/>
      <c r="B14" s="7"/>
      <c r="C14" s="112">
        <v>127</v>
      </c>
      <c r="D14" s="8" t="str">
        <f>IF(ISERROR(VLOOKUP($C14,'START LİSTE'!$B$6:$F$835,2,0)),"",VLOOKUP($C14,'START LİSTE'!$B$6:$F$835,2,0))</f>
        <v>BAYRAM SÜLEYMANOĞLU</v>
      </c>
      <c r="E14" s="9" t="str">
        <f>IF(ISERROR(VLOOKUP($C14,'START LİSTE'!$B$6:$F$835,4,0)),"",VLOOKUP($C14,'START LİSTE'!$B$6:$F$835,4,0))</f>
        <v>T</v>
      </c>
      <c r="F14" s="149">
        <f>IF(ISERROR(VLOOKUP($C14,'FERDİ SONUÇ'!$B$6:$H$974,6,0)),"",VLOOKUP($C14,'FERDİ SONUÇ'!$B$6:$H$974,6,0))</f>
        <v>542</v>
      </c>
      <c r="G14" s="10">
        <f>IF(OR(E14="",F14="DQ",F14="DNF",F14="DNS",F14=""),"-",VLOOKUP(C14,'FERDİ SONUÇ'!$B$6:$H$974,7,0))</f>
        <v>6</v>
      </c>
      <c r="H14" s="107">
        <f>IF(OR(E14="",E14="F",F14="DQ",F14="DNF",F14="DNS",F14=""),"-",VLOOKUP(C14,'FERDİ SONUÇ'!$B$6:$H$974,7,0))</f>
        <v>6</v>
      </c>
      <c r="I14" s="11">
        <f>IF(ISERROR(SMALL(H14:H17,1)),"-",SMALL(H14:H17,1))</f>
        <v>6</v>
      </c>
      <c r="J14" s="12"/>
      <c r="BA14" s="2">
        <v>1012</v>
      </c>
    </row>
    <row r="15" spans="1:53" ht="15" customHeight="1">
      <c r="A15" s="13"/>
      <c r="B15" s="14"/>
      <c r="C15" s="113">
        <v>128</v>
      </c>
      <c r="D15" s="15" t="str">
        <f>IF(ISERROR(VLOOKUP($C15,'START LİSTE'!$B$6:$F$835,2,0)),"",VLOOKUP($C15,'START LİSTE'!$B$6:$F$835,2,0))</f>
        <v>GÖRKEM HASIRCI</v>
      </c>
      <c r="E15" s="16" t="str">
        <f>IF(ISERROR(VLOOKUP($C15,'START LİSTE'!$B$6:$F$835,4,0)),"",VLOOKUP($C15,'START LİSTE'!$B$6:$F$835,4,0))</f>
        <v>T</v>
      </c>
      <c r="F15" s="150" t="str">
        <f>IF(ISERROR(VLOOKUP($C15,'FERDİ SONUÇ'!$B$6:$H$974,6,0)),"",VLOOKUP($C15,'FERDİ SONUÇ'!$B$6:$H$974,6,0))</f>
        <v>-</v>
      </c>
      <c r="G15" s="17">
        <f>IF(OR(E15="",F15="DQ",F15="DNF",F15="DNS",F15=""),"-",VLOOKUP(C15,'FERDİ SONUÇ'!$B$6:$H$974,7,0))</f>
        <v>64</v>
      </c>
      <c r="H15" s="108">
        <f>IF(OR(E15="",E15="F",F15="DQ",F15="DNF",F15="DNS",F15=""),"-",VLOOKUP(C15,'FERDİ SONUÇ'!$B$6:$H$974,7,0))</f>
        <v>64</v>
      </c>
      <c r="I15" s="18">
        <f>IF(ISERROR(SMALL(H14:H17,2)),"-",SMALL(H14:H17,2))</f>
        <v>64</v>
      </c>
      <c r="J15" s="19"/>
      <c r="BA15" s="2">
        <v>1013</v>
      </c>
    </row>
    <row r="16" spans="1:53" ht="15" customHeight="1">
      <c r="A16" s="30">
        <f>IF(AND(B16&lt;&gt;"",J16&lt;&gt;"DQ"),COUNT(J$6:J$125)-(RANK(J16,J$6:J$125)+COUNTIF(J$6:J16,J16))+2,IF(C14&lt;&gt;"",BA16,""))</f>
        <v>16</v>
      </c>
      <c r="B16" s="14" t="str">
        <f>IF(ISERROR(VLOOKUP(C14,'START LİSTE'!$B$6:$F$835,3,0)),"",VLOOKUP(C14,'START LİSTE'!$B$6:$F$835,3,0))</f>
        <v>BALIKESİR B.S.K</v>
      </c>
      <c r="C16" s="113">
        <v>129</v>
      </c>
      <c r="D16" s="15" t="str">
        <f>IF(ISERROR(VLOOKUP($C16,'START LİSTE'!$B$6:$F$835,2,0)),"",VLOOKUP($C16,'START LİSTE'!$B$6:$F$835,2,0))</f>
        <v>UMUT DEMİR</v>
      </c>
      <c r="E16" s="16" t="str">
        <f>IF(ISERROR(VLOOKUP($C16,'START LİSTE'!$B$6:$F$835,4,0)),"",VLOOKUP($C16,'START LİSTE'!$B$6:$F$835,4,0))</f>
        <v>T</v>
      </c>
      <c r="F16" s="150" t="str">
        <f>IF(ISERROR(VLOOKUP($C16,'FERDİ SONUÇ'!$B$6:$H$974,6,0)),"",VLOOKUP($C16,'FERDİ SONUÇ'!$B$6:$H$974,6,0))</f>
        <v>-</v>
      </c>
      <c r="G16" s="17">
        <f>IF(OR(E16="",F16="DQ",F16="DNF",F16="DNS",F16=""),"-",VLOOKUP(C16,'FERDİ SONUÇ'!$B$6:$H$974,7,0))</f>
        <v>83</v>
      </c>
      <c r="H16" s="108">
        <f>IF(OR(E16="",E16="F",F16="DQ",F16="DNF",F16="DNS",F16=""),"-",VLOOKUP(C16,'FERDİ SONUÇ'!$B$6:$H$974,7,0))</f>
        <v>83</v>
      </c>
      <c r="I16" s="18">
        <f>IF(ISERROR(SMALL(H14:H17,3)),"-",SMALL(H14:H17,3))</f>
        <v>83</v>
      </c>
      <c r="J16" s="20">
        <f>IF(C14="","",IF(OR(I14="-",I15="-",I16="-"),"DQ",SUM(I14,I15,I16)))</f>
        <v>153</v>
      </c>
      <c r="BA16" s="2">
        <v>1014</v>
      </c>
    </row>
    <row r="17" spans="1:53" ht="15" customHeight="1">
      <c r="A17" s="13"/>
      <c r="B17" s="14"/>
      <c r="C17" s="113">
        <v>130</v>
      </c>
      <c r="D17" s="15" t="str">
        <f>IF(ISERROR(VLOOKUP($C17,'START LİSTE'!$B$6:$F$835,2,0)),"",VLOOKUP($C17,'START LİSTE'!$B$6:$F$835,2,0))</f>
        <v>ALİ KOŞAR</v>
      </c>
      <c r="E17" s="16" t="str">
        <f>IF(ISERROR(VLOOKUP($C17,'START LİSTE'!$B$6:$F$835,4,0)),"",VLOOKUP($C17,'START LİSTE'!$B$6:$F$835,4,0))</f>
        <v>T</v>
      </c>
      <c r="F17" s="150" t="str">
        <f>IF(ISERROR(VLOOKUP($C17,'FERDİ SONUÇ'!$B$6:$H$974,6,0)),"",VLOOKUP($C17,'FERDİ SONUÇ'!$B$6:$H$974,6,0))</f>
        <v>DNS</v>
      </c>
      <c r="G17" s="17" t="str">
        <f>IF(OR(E17="",F17="DQ",F17="DNF",F17="DNS",F17=""),"-",VLOOKUP(C17,'FERDİ SONUÇ'!$B$6:$H$974,7,0))</f>
        <v>-</v>
      </c>
      <c r="H17" s="108" t="str">
        <f>IF(OR(E17="",E17="F",F17="DQ",F17="DNF",F17="DNS",F17=""),"-",VLOOKUP(C17,'FERDİ SONUÇ'!$B$6:$H$974,7,0))</f>
        <v>-</v>
      </c>
      <c r="I17" s="18" t="str">
        <f>IF(ISERROR(SMALL(H14:H17,4)),"-",SMALL(H14:H17,4))</f>
        <v>-</v>
      </c>
      <c r="J17" s="19"/>
      <c r="BA17" s="2">
        <v>1015</v>
      </c>
    </row>
    <row r="18" spans="1:53" ht="15" customHeight="1">
      <c r="A18" s="6"/>
      <c r="B18" s="7"/>
      <c r="C18" s="112">
        <v>825</v>
      </c>
      <c r="D18" s="8" t="str">
        <f>IF(ISERROR(VLOOKUP($C18,'START LİSTE'!$B$6:$F$835,2,0)),"",VLOOKUP($C18,'START LİSTE'!$B$6:$F$835,2,0))</f>
        <v>FERHAT İLİMEN</v>
      </c>
      <c r="E18" s="9" t="str">
        <f>IF(ISERROR(VLOOKUP($C18,'START LİSTE'!$B$6:$F$835,4,0)),"",VLOOKUP($C18,'START LİSTE'!$B$6:$F$835,4,0))</f>
        <v>T</v>
      </c>
      <c r="F18" s="149" t="str">
        <f>IF(ISERROR(VLOOKUP($C18,'FERDİ SONUÇ'!$B$6:$H$974,6,0)),"",VLOOKUP($C18,'FERDİ SONUÇ'!$B$6:$H$974,6,0))</f>
        <v>-</v>
      </c>
      <c r="G18" s="9">
        <f>IF(OR(E18="",F18="DQ",F18="DNF",F18="DNS",F18=""),"-",VLOOKUP(C18,'FERDİ SONUÇ'!$B$6:$H$974,7,0))</f>
        <v>24</v>
      </c>
      <c r="H18" s="109">
        <f>IF(OR(E18="",E18="F",F18="DQ",F18="DNF",F18="DNS",F18=""),"-",VLOOKUP(C18,'FERDİ SONUÇ'!$B$6:$H$974,7,0))</f>
        <v>24</v>
      </c>
      <c r="I18" s="11">
        <f>IF(ISERROR(SMALL(H18:H21,1)),"-",SMALL(H18:H21,1))</f>
        <v>11</v>
      </c>
      <c r="J18" s="12"/>
      <c r="BA18" s="2">
        <v>1018</v>
      </c>
    </row>
    <row r="19" spans="1:53" ht="15" customHeight="1">
      <c r="A19" s="13"/>
      <c r="B19" s="14"/>
      <c r="C19" s="113">
        <v>826</v>
      </c>
      <c r="D19" s="15" t="str">
        <f>IF(ISERROR(VLOOKUP($C19,'START LİSTE'!$B$6:$F$835,2,0)),"",VLOOKUP($C19,'START LİSTE'!$B$6:$F$835,2,0))</f>
        <v>VEYSEL TEMUÇİN</v>
      </c>
      <c r="E19" s="16" t="str">
        <f>IF(ISERROR(VLOOKUP($C19,'START LİSTE'!$B$6:$F$835,4,0)),"",VLOOKUP($C19,'START LİSTE'!$B$6:$F$835,4,0))</f>
        <v>T</v>
      </c>
      <c r="F19" s="150" t="str">
        <f>IF(ISERROR(VLOOKUP($C19,'FERDİ SONUÇ'!$B$6:$H$974,6,0)),"",VLOOKUP($C19,'FERDİ SONUÇ'!$B$6:$H$974,6,0))</f>
        <v>-</v>
      </c>
      <c r="G19" s="16">
        <f>IF(OR(E19="",F19="DQ",F19="DNF",F19="DNS",F19=""),"-",VLOOKUP(C19,'FERDİ SONUÇ'!$B$6:$H$974,7,0))</f>
        <v>11</v>
      </c>
      <c r="H19" s="110">
        <f>IF(OR(E19="",E19="F",F19="DQ",F19="DNF",F19="DNS",F19=""),"-",VLOOKUP(C19,'FERDİ SONUÇ'!$B$6:$H$974,7,0))</f>
        <v>11</v>
      </c>
      <c r="I19" s="18">
        <f>IF(ISERROR(SMALL(H18:H21,2)),"-",SMALL(H18:H21,2))</f>
        <v>12</v>
      </c>
      <c r="J19" s="19"/>
      <c r="BA19" s="2">
        <v>1019</v>
      </c>
    </row>
    <row r="20" spans="1:53" ht="15" customHeight="1">
      <c r="A20" s="30">
        <f>IF(AND(B20&lt;&gt;"",J20&lt;&gt;"DQ"),COUNT(J$6:J$125)-(RANK(J20,J$6:J$125)+COUNTIF(J$6:J20,J20))+2,IF(C18&lt;&gt;"",BA20,""))</f>
        <v>5</v>
      </c>
      <c r="B20" s="14" t="str">
        <f>IF(ISERROR(VLOOKUP(C18,'START LİSTE'!$B$6:$F$835,3,0)),"",VLOOKUP(C18,'START LİSTE'!$B$6:$F$835,3,0))</f>
        <v>BATMAN-PETROLSPOR KLB.</v>
      </c>
      <c r="C20" s="113">
        <v>827</v>
      </c>
      <c r="D20" s="15" t="str">
        <f>IF(ISERROR(VLOOKUP($C20,'START LİSTE'!$B$6:$F$835,2,0)),"",VLOOKUP($C20,'START LİSTE'!$B$6:$F$835,2,0))</f>
        <v>SAMET DEMİR</v>
      </c>
      <c r="E20" s="16" t="str">
        <f>IF(ISERROR(VLOOKUP($C20,'START LİSTE'!$B$6:$F$835,4,0)),"",VLOOKUP($C20,'START LİSTE'!$B$6:$F$835,4,0))</f>
        <v>T</v>
      </c>
      <c r="F20" s="150" t="str">
        <f>IF(ISERROR(VLOOKUP($C20,'FERDİ SONUÇ'!$B$6:$H$974,6,0)),"",VLOOKUP($C20,'FERDİ SONUÇ'!$B$6:$H$974,6,0))</f>
        <v>-</v>
      </c>
      <c r="G20" s="16">
        <f>IF(OR(E20="",F20="DQ",F20="DNF",F20="DNS",F20=""),"-",VLOOKUP(C20,'FERDİ SONUÇ'!$B$6:$H$974,7,0))</f>
        <v>12</v>
      </c>
      <c r="H20" s="110">
        <f>IF(OR(E20="",E20="F",F20="DQ",F20="DNF",F20="DNS",F20=""),"-",VLOOKUP(C20,'FERDİ SONUÇ'!$B$6:$H$974,7,0))</f>
        <v>12</v>
      </c>
      <c r="I20" s="18">
        <f>IF(ISERROR(SMALL(H18:H21,3)),"-",SMALL(H18:H21,3))</f>
        <v>24</v>
      </c>
      <c r="J20" s="20">
        <f>IF(C18="","",IF(OR(I18="-",I19="-",I20="-"),"DQ",SUM(I18,I19,I20)))</f>
        <v>47</v>
      </c>
      <c r="BA20" s="2">
        <v>1020</v>
      </c>
    </row>
    <row r="21" spans="1:53" ht="15" customHeight="1">
      <c r="A21" s="13"/>
      <c r="B21" s="14"/>
      <c r="C21" s="113">
        <v>828</v>
      </c>
      <c r="D21" s="15" t="str">
        <f>IF(ISERROR(VLOOKUP($C21,'START LİSTE'!$B$6:$F$835,2,0)),"",VLOOKUP($C21,'START LİSTE'!$B$6:$F$835,2,0))</f>
        <v>OSMAN TOĞYILMAZ</v>
      </c>
      <c r="E21" s="16" t="str">
        <f>IF(ISERROR(VLOOKUP($C21,'START LİSTE'!$B$6:$F$835,4,0)),"",VLOOKUP($C21,'START LİSTE'!$B$6:$F$835,4,0))</f>
        <v>T</v>
      </c>
      <c r="F21" s="150" t="str">
        <f>IF(ISERROR(VLOOKUP($C21,'FERDİ SONUÇ'!$B$6:$H$974,6,0)),"",VLOOKUP($C21,'FERDİ SONUÇ'!$B$6:$H$974,6,0))</f>
        <v>-</v>
      </c>
      <c r="G21" s="16">
        <f>IF(OR(E21="",F21="DQ",F21="DNF",F21="DNS",F21=""),"-",VLOOKUP(C21,'FERDİ SONUÇ'!$B$6:$H$974,7,0))</f>
        <v>51</v>
      </c>
      <c r="H21" s="110">
        <f>IF(OR(E21="",E21="F",F21="DQ",F21="DNF",F21="DNS",F21=""),"-",VLOOKUP(C21,'FERDİ SONUÇ'!$B$6:$H$974,7,0))</f>
        <v>51</v>
      </c>
      <c r="I21" s="18">
        <f>IF(ISERROR(SMALL(H18:H21,4)),"-",SMALL(H18:H21,4))</f>
        <v>51</v>
      </c>
      <c r="J21" s="19"/>
      <c r="BA21" s="2">
        <v>1021</v>
      </c>
    </row>
    <row r="22" spans="1:53" ht="15" customHeight="1">
      <c r="A22" s="6"/>
      <c r="B22" s="7"/>
      <c r="C22" s="112">
        <v>533</v>
      </c>
      <c r="D22" s="8" t="str">
        <f>IF(ISERROR(VLOOKUP($C22,'START LİSTE'!$B$6:$F$835,2,0)),"",VLOOKUP($C22,'START LİSTE'!$B$6:$F$835,2,0))</f>
        <v>VOLKAN ENES SEYMEN</v>
      </c>
      <c r="E22" s="9" t="str">
        <f>IF(ISERROR(VLOOKUP($C22,'START LİSTE'!$B$6:$F$835,4,0)),"",VLOOKUP($C22,'START LİSTE'!$B$6:$F$835,4,0))</f>
        <v>T</v>
      </c>
      <c r="F22" s="149" t="str">
        <f>IF(ISERROR(VLOOKUP($C22,'FERDİ SONUÇ'!$B$6:$H$974,6,0)),"",VLOOKUP($C22,'FERDİ SONUÇ'!$B$6:$H$974,6,0))</f>
        <v>-</v>
      </c>
      <c r="G22" s="9">
        <f>IF(OR(E22="",F22="DQ",F22="DNF",F22="DNS",F22=""),"-",VLOOKUP(C22,'FERDİ SONUÇ'!$B$6:$H$974,7,0))</f>
        <v>38</v>
      </c>
      <c r="H22" s="109">
        <f>IF(OR(E22="",E22="F",F22="DQ",F22="DNF",F22="DNS",F22=""),"-",VLOOKUP(C22,'FERDİ SONUÇ'!$B$6:$H$974,7,0))</f>
        <v>38</v>
      </c>
      <c r="I22" s="11">
        <f>IF(ISERROR(SMALL(H22:H25,1)),"-",SMALL(H22:H25,1))</f>
        <v>38</v>
      </c>
      <c r="J22" s="12"/>
      <c r="BA22" s="2">
        <v>1024</v>
      </c>
    </row>
    <row r="23" spans="1:53" ht="15" customHeight="1">
      <c r="A23" s="13"/>
      <c r="B23" s="14"/>
      <c r="C23" s="113">
        <v>534</v>
      </c>
      <c r="D23" s="15" t="str">
        <f>IF(ISERROR(VLOOKUP($C23,'START LİSTE'!$B$6:$F$835,2,0)),"",VLOOKUP($C23,'START LİSTE'!$B$6:$F$835,2,0))</f>
        <v>MUSA ERCAN TÜFEKÇİ</v>
      </c>
      <c r="E23" s="16" t="str">
        <f>IF(ISERROR(VLOOKUP($C23,'START LİSTE'!$B$6:$F$835,4,0)),"",VLOOKUP($C23,'START LİSTE'!$B$6:$F$835,4,0))</f>
        <v>T</v>
      </c>
      <c r="F23" s="150" t="str">
        <f>IF(ISERROR(VLOOKUP($C23,'FERDİ SONUÇ'!$B$6:$H$974,6,0)),"",VLOOKUP($C23,'FERDİ SONUÇ'!$B$6:$H$974,6,0))</f>
        <v>-</v>
      </c>
      <c r="G23" s="16">
        <f>IF(OR(E23="",F23="DQ",F23="DNF",F23="DNS",F23=""),"-",VLOOKUP(C23,'FERDİ SONUÇ'!$B$6:$H$974,7,0))</f>
        <v>72</v>
      </c>
      <c r="H23" s="110">
        <f>IF(OR(E23="",E23="F",F23="DQ",F23="DNF",F23="DNS",F23=""),"-",VLOOKUP(C23,'FERDİ SONUÇ'!$B$6:$H$974,7,0))</f>
        <v>72</v>
      </c>
      <c r="I23" s="18">
        <f>IF(ISERROR(SMALL(H22:H25,2)),"-",SMALL(H22:H25,2))</f>
        <v>70</v>
      </c>
      <c r="J23" s="19"/>
      <c r="BA23" s="2">
        <v>1025</v>
      </c>
    </row>
    <row r="24" spans="1:53" ht="15" customHeight="1">
      <c r="A24" s="30">
        <f>IF(AND(B24&lt;&gt;"",J24&lt;&gt;"DQ"),COUNT(J$6:J$125)-(RANK(J24,J$6:J$125)+COUNTIF(J$6:J24,J24))+2,IF(C22&lt;&gt;"",BA24,""))</f>
        <v>20</v>
      </c>
      <c r="B24" s="14" t="str">
        <f>IF(ISERROR(VLOOKUP(C22,'START LİSTE'!$B$6:$F$835,3,0)),"",VLOOKUP(C22,'START LİSTE'!$B$6:$F$835,3,0))</f>
        <v>ÇORUM İL ÖZEL İDARESİ GENÇLİK VE SPOR KULÜBÜ</v>
      </c>
      <c r="C24" s="113">
        <v>535</v>
      </c>
      <c r="D24" s="15" t="str">
        <f>IF(ISERROR(VLOOKUP($C24,'START LİSTE'!$B$6:$F$835,2,0)),"",VLOOKUP($C24,'START LİSTE'!$B$6:$F$835,2,0))</f>
        <v>BERKANT ÖNAL</v>
      </c>
      <c r="E24" s="16" t="str">
        <f>IF(ISERROR(VLOOKUP($C24,'START LİSTE'!$B$6:$F$835,4,0)),"",VLOOKUP($C24,'START LİSTE'!$B$6:$F$835,4,0))</f>
        <v>T</v>
      </c>
      <c r="F24" s="150" t="str">
        <f>IF(ISERROR(VLOOKUP($C24,'FERDİ SONUÇ'!$B$6:$H$974,6,0)),"",VLOOKUP($C24,'FERDİ SONUÇ'!$B$6:$H$974,6,0))</f>
        <v>-</v>
      </c>
      <c r="G24" s="16">
        <f>IF(OR(E24="",F24="DQ",F24="DNF",F24="DNS",F24=""),"-",VLOOKUP(C24,'FERDİ SONUÇ'!$B$6:$H$974,7,0))</f>
        <v>70</v>
      </c>
      <c r="H24" s="110">
        <f>IF(OR(E24="",E24="F",F24="DQ",F24="DNF",F24="DNS",F24=""),"-",VLOOKUP(C24,'FERDİ SONUÇ'!$B$6:$H$974,7,0))</f>
        <v>70</v>
      </c>
      <c r="I24" s="18">
        <f>IF(ISERROR(SMALL(H22:H25,3)),"-",SMALL(H22:H25,3))</f>
        <v>72</v>
      </c>
      <c r="J24" s="20">
        <f>IF(C22="","",IF(OR(I22="-",I23="-",I24="-"),"DQ",SUM(I22,I23,I24)))</f>
        <v>180</v>
      </c>
      <c r="BA24" s="2">
        <v>1026</v>
      </c>
    </row>
    <row r="25" spans="1:53" ht="15" customHeight="1">
      <c r="A25" s="13"/>
      <c r="B25" s="14"/>
      <c r="C25" s="113">
        <v>536</v>
      </c>
      <c r="D25" s="15" t="str">
        <f>IF(ISERROR(VLOOKUP($C25,'START LİSTE'!$B$6:$F$835,2,0)),"",VLOOKUP($C25,'START LİSTE'!$B$6:$F$835,2,0))</f>
        <v>CEM BAŞOĞLU</v>
      </c>
      <c r="E25" s="16" t="str">
        <f>IF(ISERROR(VLOOKUP($C25,'START LİSTE'!$B$6:$F$835,4,0)),"",VLOOKUP($C25,'START LİSTE'!$B$6:$F$835,4,0))</f>
        <v>T</v>
      </c>
      <c r="F25" s="150" t="str">
        <f>IF(ISERROR(VLOOKUP($C25,'FERDİ SONUÇ'!$B$6:$H$974,6,0)),"",VLOOKUP($C25,'FERDİ SONUÇ'!$B$6:$H$974,6,0))</f>
        <v>-</v>
      </c>
      <c r="G25" s="16">
        <f>IF(OR(E25="",F25="DQ",F25="DNF",F25="DNS",F25=""),"-",VLOOKUP(C25,'FERDİ SONUÇ'!$B$6:$H$974,7,0))</f>
        <v>85</v>
      </c>
      <c r="H25" s="110">
        <f>IF(OR(E25="",E25="F",F25="DQ",F25="DNF",F25="DNS",F25=""),"-",VLOOKUP(C25,'FERDİ SONUÇ'!$B$6:$H$974,7,0))</f>
        <v>85</v>
      </c>
      <c r="I25" s="18">
        <f>IF(ISERROR(SMALL(H22:H25,4)),"-",SMALL(H22:H25,4))</f>
        <v>85</v>
      </c>
      <c r="J25" s="19"/>
      <c r="BA25" s="2">
        <v>1027</v>
      </c>
    </row>
    <row r="26" spans="1:53" ht="15" customHeight="1">
      <c r="A26" s="6"/>
      <c r="B26" s="7"/>
      <c r="C26" s="112">
        <v>501</v>
      </c>
      <c r="D26" s="8" t="str">
        <f>IF(ISERROR(VLOOKUP($C26,'START LİSTE'!$B$6:$F$835,2,0)),"",VLOOKUP($C26,'START LİSTE'!$B$6:$F$835,2,0))</f>
        <v>TARIK DEMİR</v>
      </c>
      <c r="E26" s="9" t="str">
        <f>IF(ISERROR(VLOOKUP($C26,'START LİSTE'!$B$6:$F$835,4,0)),"",VLOOKUP($C26,'START LİSTE'!$B$6:$F$835,4,0))</f>
        <v>T</v>
      </c>
      <c r="F26" s="149" t="str">
        <f>IF(ISERROR(VLOOKUP($C26,'FERDİ SONUÇ'!$B$6:$H$974,6,0)),"",VLOOKUP($C26,'FERDİ SONUÇ'!$B$6:$H$974,6,0))</f>
        <v>-</v>
      </c>
      <c r="G26" s="9">
        <f>IF(OR(E26="",F26="DQ",F26="DNF",F26="DNS",F26=""),"-",VLOOKUP(C26,'FERDİ SONUÇ'!$B$6:$H$974,7,0))</f>
        <v>42</v>
      </c>
      <c r="H26" s="109">
        <f>IF(OR(E26="",E26="F",F26="DQ",F26="DNF",F26="DNS",F26=""),"-",VLOOKUP(C26,'FERDİ SONUÇ'!$B$6:$H$974,7,0))</f>
        <v>42</v>
      </c>
      <c r="I26" s="11">
        <f>IF(ISERROR(SMALL(H26:H29,1)),"-",SMALL(H26:H29,1))</f>
        <v>42</v>
      </c>
      <c r="J26" s="12"/>
      <c r="BA26" s="2">
        <v>1030</v>
      </c>
    </row>
    <row r="27" spans="1:53" ht="15" customHeight="1">
      <c r="A27" s="13"/>
      <c r="B27" s="14"/>
      <c r="C27" s="113">
        <v>502</v>
      </c>
      <c r="D27" s="15" t="str">
        <f>IF(ISERROR(VLOOKUP($C27,'START LİSTE'!$B$6:$F$835,2,0)),"",VLOOKUP($C27,'START LİSTE'!$B$6:$F$835,2,0))</f>
        <v>FATİH ÖLMEZ</v>
      </c>
      <c r="E27" s="16" t="str">
        <f>IF(ISERROR(VLOOKUP($C27,'START LİSTE'!$B$6:$F$835,4,0)),"",VLOOKUP($C27,'START LİSTE'!$B$6:$F$835,4,0))</f>
        <v>T</v>
      </c>
      <c r="F27" s="150" t="str">
        <f>IF(ISERROR(VLOOKUP($C27,'FERDİ SONUÇ'!$B$6:$H$974,6,0)),"",VLOOKUP($C27,'FERDİ SONUÇ'!$B$6:$H$974,6,0))</f>
        <v>-</v>
      </c>
      <c r="G27" s="16">
        <f>IF(OR(E27="",F27="DQ",F27="DNF",F27="DNS",F27=""),"-",VLOOKUP(C27,'FERDİ SONUÇ'!$B$6:$H$974,7,0))</f>
        <v>73</v>
      </c>
      <c r="H27" s="110">
        <f>IF(OR(E27="",E27="F",F27="DQ",F27="DNF",F27="DNS",F27=""),"-",VLOOKUP(C27,'FERDİ SONUÇ'!$B$6:$H$974,7,0))</f>
        <v>73</v>
      </c>
      <c r="I27" s="18">
        <f>IF(ISERROR(SMALL(H26:H29,2)),"-",SMALL(H26:H29,2))</f>
        <v>59</v>
      </c>
      <c r="J27" s="19"/>
      <c r="BA27" s="2">
        <v>1031</v>
      </c>
    </row>
    <row r="28" spans="1:53" ht="15" customHeight="1">
      <c r="A28" s="30">
        <f>IF(AND(B28&lt;&gt;"",J28&lt;&gt;"DQ"),COUNT(J$6:J$125)-(RANK(J28,J$6:J$125)+COUNTIF(J$6:J28,J28))+2,IF(C26&lt;&gt;"",BA28,""))</f>
        <v>18</v>
      </c>
      <c r="B28" s="14" t="str">
        <f>IF(ISERROR(VLOOKUP(C26,'START LİSTE'!$B$6:$F$835,3,0)),"",VLOOKUP(C26,'START LİSTE'!$B$6:$F$835,3,0))</f>
        <v>ÇORUM-ÇORUM YILDIZLARI</v>
      </c>
      <c r="C28" s="113">
        <v>503</v>
      </c>
      <c r="D28" s="15" t="str">
        <f>IF(ISERROR(VLOOKUP($C28,'START LİSTE'!$B$6:$F$835,2,0)),"",VLOOKUP($C28,'START LİSTE'!$B$6:$F$835,2,0))</f>
        <v>BERKAY ÖZLÜK</v>
      </c>
      <c r="E28" s="16" t="str">
        <f>IF(ISERROR(VLOOKUP($C28,'START LİSTE'!$B$6:$F$835,4,0)),"",VLOOKUP($C28,'START LİSTE'!$B$6:$F$835,4,0))</f>
        <v>T</v>
      </c>
      <c r="F28" s="150" t="str">
        <f>IF(ISERROR(VLOOKUP($C28,'FERDİ SONUÇ'!$B$6:$H$974,6,0)),"",VLOOKUP($C28,'FERDİ SONUÇ'!$B$6:$H$974,6,0))</f>
        <v>-</v>
      </c>
      <c r="G28" s="16">
        <f>IF(OR(E28="",F28="DQ",F28="DNF",F28="DNS",F28=""),"-",VLOOKUP(C28,'FERDİ SONUÇ'!$B$6:$H$974,7,0))</f>
        <v>62</v>
      </c>
      <c r="H28" s="110">
        <f>IF(OR(E28="",E28="F",F28="DQ",F28="DNF",F28="DNS",F28=""),"-",VLOOKUP(C28,'FERDİ SONUÇ'!$B$6:$H$974,7,0))</f>
        <v>62</v>
      </c>
      <c r="I28" s="18">
        <f>IF(ISERROR(SMALL(H26:H29,3)),"-",SMALL(H26:H29,3))</f>
        <v>62</v>
      </c>
      <c r="J28" s="20">
        <f>IF(C26="","",IF(OR(I26="-",I27="-",I28="-"),"DQ",SUM(I26,I27,I28)))</f>
        <v>163</v>
      </c>
      <c r="BA28" s="2">
        <v>1032</v>
      </c>
    </row>
    <row r="29" spans="1:53" ht="15" customHeight="1">
      <c r="A29" s="13"/>
      <c r="B29" s="14"/>
      <c r="C29" s="113">
        <v>504</v>
      </c>
      <c r="D29" s="15" t="str">
        <f>IF(ISERROR(VLOOKUP($C29,'START LİSTE'!$B$6:$F$835,2,0)),"",VLOOKUP($C29,'START LİSTE'!$B$6:$F$835,2,0))</f>
        <v>DENİZ HAYTA</v>
      </c>
      <c r="E29" s="16" t="str">
        <f>IF(ISERROR(VLOOKUP($C29,'START LİSTE'!$B$6:$F$835,4,0)),"",VLOOKUP($C29,'START LİSTE'!$B$6:$F$835,4,0))</f>
        <v>T</v>
      </c>
      <c r="F29" s="150" t="str">
        <f>IF(ISERROR(VLOOKUP($C29,'FERDİ SONUÇ'!$B$6:$H$974,6,0)),"",VLOOKUP($C29,'FERDİ SONUÇ'!$B$6:$H$974,6,0))</f>
        <v>-</v>
      </c>
      <c r="G29" s="16">
        <f>IF(OR(E29="",F29="DQ",F29="DNF",F29="DNS",F29=""),"-",VLOOKUP(C29,'FERDİ SONUÇ'!$B$6:$H$974,7,0))</f>
        <v>59</v>
      </c>
      <c r="H29" s="110">
        <f>IF(OR(E29="",E29="F",F29="DQ",F29="DNF",F29="DNS",F29=""),"-",VLOOKUP(C29,'FERDİ SONUÇ'!$B$6:$H$974,7,0))</f>
        <v>59</v>
      </c>
      <c r="I29" s="18">
        <f>IF(ISERROR(SMALL(H26:H29,4)),"-",SMALL(H26:H29,4))</f>
        <v>73</v>
      </c>
      <c r="J29" s="19"/>
      <c r="BA29" s="2">
        <v>1033</v>
      </c>
    </row>
    <row r="30" spans="1:53" ht="15" customHeight="1">
      <c r="A30" s="6"/>
      <c r="B30" s="7"/>
      <c r="C30" s="112">
        <v>845</v>
      </c>
      <c r="D30" s="8" t="str">
        <f>IF(ISERROR(VLOOKUP($C30,'START LİSTE'!$B$6:$F$835,2,0)),"",VLOOKUP($C30,'START LİSTE'!$B$6:$F$835,2,0))</f>
        <v>YUSUF ÇETİN</v>
      </c>
      <c r="E30" s="9" t="str">
        <f>IF(ISERROR(VLOOKUP($C30,'START LİSTE'!$B$6:$F$835,4,0)),"",VLOOKUP($C30,'START LİSTE'!$B$6:$F$835,4,0))</f>
        <v>T</v>
      </c>
      <c r="F30" s="149" t="str">
        <f>IF(ISERROR(VLOOKUP($C30,'FERDİ SONUÇ'!$B$6:$H$974,6,0)),"",VLOOKUP($C30,'FERDİ SONUÇ'!$B$6:$H$974,6,0))</f>
        <v>-</v>
      </c>
      <c r="G30" s="9">
        <f>IF(OR(E30="",F30="DQ",F30="DNF",F30="DNS",F30=""),"-",VLOOKUP(C30,'FERDİ SONUÇ'!$B$6:$H$974,7,0))</f>
        <v>58</v>
      </c>
      <c r="H30" s="109">
        <f>IF(OR(E30="",E30="F",F30="DQ",F30="DNF",F30="DNS",F30=""),"-",VLOOKUP(C30,'FERDİ SONUÇ'!$B$6:$H$974,7,0))</f>
        <v>58</v>
      </c>
      <c r="I30" s="11">
        <f>IF(ISERROR(SMALL(H30:H33,1)),"-",SMALL(H30:H33,1))</f>
        <v>7</v>
      </c>
      <c r="J30" s="12"/>
      <c r="BA30" s="2">
        <v>1036</v>
      </c>
    </row>
    <row r="31" spans="1:53" ht="15" customHeight="1">
      <c r="A31" s="13"/>
      <c r="B31" s="14"/>
      <c r="C31" s="113">
        <v>846</v>
      </c>
      <c r="D31" s="15" t="str">
        <f>IF(ISERROR(VLOOKUP($C31,'START LİSTE'!$B$6:$F$835,2,0)),"",VLOOKUP($C31,'START LİSTE'!$B$6:$F$835,2,0))</f>
        <v>SİDAR ASLAN</v>
      </c>
      <c r="E31" s="16" t="str">
        <f>IF(ISERROR(VLOOKUP($C31,'START LİSTE'!$B$6:$F$835,4,0)),"",VLOOKUP($C31,'START LİSTE'!$B$6:$F$835,4,0))</f>
        <v>T</v>
      </c>
      <c r="F31" s="150" t="str">
        <f>IF(ISERROR(VLOOKUP($C31,'FERDİ SONUÇ'!$B$6:$H$974,6,0)),"",VLOOKUP($C31,'FERDİ SONUÇ'!$B$6:$H$974,6,0))</f>
        <v>-</v>
      </c>
      <c r="G31" s="16">
        <f>IF(OR(E31="",F31="DQ",F31="DNF",F31="DNS",F31=""),"-",VLOOKUP(C31,'FERDİ SONUÇ'!$B$6:$H$974,7,0))</f>
        <v>84</v>
      </c>
      <c r="H31" s="110">
        <f>IF(OR(E31="",E31="F",F31="DQ",F31="DNF",F31="DNS",F31=""),"-",VLOOKUP(C31,'FERDİ SONUÇ'!$B$6:$H$974,7,0))</f>
        <v>84</v>
      </c>
      <c r="I31" s="18">
        <f>IF(ISERROR(SMALL(H30:H33,2)),"-",SMALL(H30:H33,2))</f>
        <v>21</v>
      </c>
      <c r="J31" s="19"/>
      <c r="BA31" s="2">
        <v>1037</v>
      </c>
    </row>
    <row r="32" spans="1:53" ht="15" customHeight="1">
      <c r="A32" s="30">
        <f>IF(AND(B32&lt;&gt;"",J32&lt;&gt;"DQ"),COUNT(J$6:J$125)-(RANK(J32,J$6:J$125)+COUNTIF(J$6:J32,J32))+2,IF(C30&lt;&gt;"",BA32,""))</f>
        <v>9</v>
      </c>
      <c r="B32" s="14" t="str">
        <f>IF(ISERROR(VLOOKUP(C30,'START LİSTE'!$B$6:$F$835,3,0)),"",VLOOKUP(C30,'START LİSTE'!$B$6:$F$835,3,0))</f>
        <v>DİYARBAKIR KAYAPINAR BELD SPOR KULÜBÜ</v>
      </c>
      <c r="C32" s="113">
        <v>847</v>
      </c>
      <c r="D32" s="15" t="str">
        <f>IF(ISERROR(VLOOKUP($C32,'START LİSTE'!$B$6:$F$835,2,0)),"",VLOOKUP($C32,'START LİSTE'!$B$6:$F$835,2,0))</f>
        <v>FIRAT DEMİR</v>
      </c>
      <c r="E32" s="16" t="str">
        <f>IF(ISERROR(VLOOKUP($C32,'START LİSTE'!$B$6:$F$835,4,0)),"",VLOOKUP($C32,'START LİSTE'!$B$6:$F$835,4,0))</f>
        <v>T</v>
      </c>
      <c r="F32" s="150" t="str">
        <f>IF(ISERROR(VLOOKUP($C32,'FERDİ SONUÇ'!$B$6:$H$974,6,0)),"",VLOOKUP($C32,'FERDİ SONUÇ'!$B$6:$H$974,6,0))</f>
        <v>-</v>
      </c>
      <c r="G32" s="16">
        <f>IF(OR(E32="",F32="DQ",F32="DNF",F32="DNS",F32=""),"-",VLOOKUP(C32,'FERDİ SONUÇ'!$B$6:$H$974,7,0))</f>
        <v>21</v>
      </c>
      <c r="H32" s="110">
        <f>IF(OR(E32="",E32="F",F32="DQ",F32="DNF",F32="DNS",F32=""),"-",VLOOKUP(C32,'FERDİ SONUÇ'!$B$6:$H$974,7,0))</f>
        <v>21</v>
      </c>
      <c r="I32" s="18">
        <f>IF(ISERROR(SMALL(H30:H33,3)),"-",SMALL(H30:H33,3))</f>
        <v>58</v>
      </c>
      <c r="J32" s="20">
        <f>IF(C30="","",IF(OR(I30="-",I31="-",I32="-"),"DQ",SUM(I30,I31,I32)))</f>
        <v>86</v>
      </c>
      <c r="BA32" s="2">
        <v>1038</v>
      </c>
    </row>
    <row r="33" spans="1:53" ht="15" customHeight="1">
      <c r="A33" s="13"/>
      <c r="B33" s="14"/>
      <c r="C33" s="113">
        <v>848</v>
      </c>
      <c r="D33" s="15" t="str">
        <f>IF(ISERROR(VLOOKUP($C33,'START LİSTE'!$B$6:$F$835,2,0)),"",VLOOKUP($C33,'START LİSTE'!$B$6:$F$835,2,0))</f>
        <v>ŞİRİN KARABAL</v>
      </c>
      <c r="E33" s="16" t="str">
        <f>IF(ISERROR(VLOOKUP($C33,'START LİSTE'!$B$6:$F$835,4,0)),"",VLOOKUP($C33,'START LİSTE'!$B$6:$F$835,4,0))</f>
        <v>T</v>
      </c>
      <c r="F33" s="150">
        <f>IF(ISERROR(VLOOKUP($C33,'FERDİ SONUÇ'!$B$6:$H$974,6,0)),"",VLOOKUP($C33,'FERDİ SONUÇ'!$B$6:$H$974,6,0))</f>
        <v>543</v>
      </c>
      <c r="G33" s="16">
        <f>IF(OR(E33="",F33="DQ",F33="DNF",F33="DNS",F33=""),"-",VLOOKUP(C33,'FERDİ SONUÇ'!$B$6:$H$974,7,0))</f>
        <v>7</v>
      </c>
      <c r="H33" s="110">
        <f>IF(OR(E33="",E33="F",F33="DQ",F33="DNF",F33="DNS",F33=""),"-",VLOOKUP(C33,'FERDİ SONUÇ'!$B$6:$H$974,7,0))</f>
        <v>7</v>
      </c>
      <c r="I33" s="18">
        <f>IF(ISERROR(SMALL(H30:H33,4)),"-",SMALL(H30:H33,4))</f>
        <v>84</v>
      </c>
      <c r="J33" s="19"/>
      <c r="BA33" s="2">
        <v>1039</v>
      </c>
    </row>
    <row r="34" spans="1:53" ht="15" customHeight="1">
      <c r="A34" s="6"/>
      <c r="B34" s="7"/>
      <c r="C34" s="112">
        <v>607</v>
      </c>
      <c r="D34" s="8" t="str">
        <f>IF(ISERROR(VLOOKUP($C34,'START LİSTE'!$B$6:$F$835,2,0)),"",VLOOKUP($C34,'START LİSTE'!$B$6:$F$835,2,0))</f>
        <v>GÜRAY NAS</v>
      </c>
      <c r="E34" s="9" t="str">
        <f>IF(ISERROR(VLOOKUP($C34,'START LİSTE'!$B$6:$F$835,4,0)),"",VLOOKUP($C34,'START LİSTE'!$B$6:$F$835,4,0))</f>
        <v>T</v>
      </c>
      <c r="F34" s="149" t="str">
        <f>IF(ISERROR(VLOOKUP($C34,'FERDİ SONUÇ'!$B$6:$H$974,6,0)),"",VLOOKUP($C34,'FERDİ SONUÇ'!$B$6:$H$974,6,0))</f>
        <v>-</v>
      </c>
      <c r="G34" s="9">
        <f>IF(OR(E34="",F34="DQ",F34="DNF",F34="DNS",F34=""),"-",VLOOKUP(C34,'FERDİ SONUÇ'!$B$6:$H$974,7,0))</f>
        <v>30</v>
      </c>
      <c r="H34" s="109">
        <f>IF(OR(E34="",E34="F",F34="DQ",F34="DNF",F34="DNS",F34=""),"-",VLOOKUP(C34,'FERDİ SONUÇ'!$B$6:$H$974,7,0))</f>
        <v>30</v>
      </c>
      <c r="I34" s="11">
        <f>IF(ISERROR(SMALL(H34:H37,1)),"-",SMALL(H34:H37,1))</f>
        <v>15</v>
      </c>
      <c r="J34" s="12"/>
      <c r="BA34" s="2">
        <v>1042</v>
      </c>
    </row>
    <row r="35" spans="1:53" ht="15" customHeight="1">
      <c r="A35" s="13"/>
      <c r="B35" s="14"/>
      <c r="C35" s="113">
        <v>608</v>
      </c>
      <c r="D35" s="15" t="str">
        <f>IF(ISERROR(VLOOKUP($C35,'START LİSTE'!$B$6:$F$835,2,0)),"",VLOOKUP($C35,'START LİSTE'!$B$6:$F$835,2,0))</f>
        <v>ORHAN ÖZTÜRK</v>
      </c>
      <c r="E35" s="16" t="str">
        <f>IF(ISERROR(VLOOKUP($C35,'START LİSTE'!$B$6:$F$835,4,0)),"",VLOOKUP($C35,'START LİSTE'!$B$6:$F$835,4,0))</f>
        <v>T</v>
      </c>
      <c r="F35" s="150" t="str">
        <f>IF(ISERROR(VLOOKUP($C35,'FERDİ SONUÇ'!$B$6:$H$974,6,0)),"",VLOOKUP($C35,'FERDİ SONUÇ'!$B$6:$H$974,6,0))</f>
        <v>-</v>
      </c>
      <c r="G35" s="16">
        <f>IF(OR(E35="",F35="DQ",F35="DNF",F35="DNS",F35=""),"-",VLOOKUP(C35,'FERDİ SONUÇ'!$B$6:$H$974,7,0))</f>
        <v>15</v>
      </c>
      <c r="H35" s="110">
        <f>IF(OR(E35="",E35="F",F35="DQ",F35="DNF",F35="DNS",F35=""),"-",VLOOKUP(C35,'FERDİ SONUÇ'!$B$6:$H$974,7,0))</f>
        <v>15</v>
      </c>
      <c r="I35" s="18">
        <f>IF(ISERROR(SMALL(H34:H37,2)),"-",SMALL(H34:H37,2))</f>
        <v>30</v>
      </c>
      <c r="J35" s="19"/>
      <c r="BA35" s="2">
        <v>1043</v>
      </c>
    </row>
    <row r="36" spans="1:53" ht="15" customHeight="1">
      <c r="A36" s="30">
        <f>IF(AND(B36&lt;&gt;"",J36&lt;&gt;"DQ"),COUNT(J$6:J$125)-(RANK(J36,J$6:J$125)+COUNTIF(J$6:J36,J36))+2,IF(C34&lt;&gt;"",BA36,""))</f>
        <v>10</v>
      </c>
      <c r="B36" s="14" t="str">
        <f>IF(ISERROR(VLOOKUP(C34,'START LİSTE'!$B$6:$F$835,3,0)),"",VLOOKUP(C34,'START LİSTE'!$B$6:$F$835,3,0))</f>
        <v>GÜMÜŞHANE GENÇLİK SPOR KULÜBÜ</v>
      </c>
      <c r="C36" s="113">
        <v>609</v>
      </c>
      <c r="D36" s="15" t="str">
        <f>IF(ISERROR(VLOOKUP($C36,'START LİSTE'!$B$6:$F$835,2,0)),"",VLOOKUP($C36,'START LİSTE'!$B$6:$F$835,2,0))</f>
        <v>AHMET TETİK</v>
      </c>
      <c r="E36" s="16" t="str">
        <f>IF(ISERROR(VLOOKUP($C36,'START LİSTE'!$B$6:$F$835,4,0)),"",VLOOKUP($C36,'START LİSTE'!$B$6:$F$835,4,0))</f>
        <v>T</v>
      </c>
      <c r="F36" s="150" t="str">
        <f>IF(ISERROR(VLOOKUP($C36,'FERDİ SONUÇ'!$B$6:$H$974,6,0)),"",VLOOKUP($C36,'FERDİ SONUÇ'!$B$6:$H$974,6,0))</f>
        <v>-</v>
      </c>
      <c r="G36" s="16">
        <f>IF(OR(E36="",F36="DQ",F36="DNF",F36="DNS",F36=""),"-",VLOOKUP(C36,'FERDİ SONUÇ'!$B$6:$H$974,7,0))</f>
        <v>80</v>
      </c>
      <c r="H36" s="110">
        <f>IF(OR(E36="",E36="F",F36="DQ",F36="DNF",F36="DNS",F36=""),"-",VLOOKUP(C36,'FERDİ SONUÇ'!$B$6:$H$974,7,0))</f>
        <v>80</v>
      </c>
      <c r="I36" s="18">
        <f>IF(ISERROR(SMALL(H34:H37,3)),"-",SMALL(H34:H37,3))</f>
        <v>43</v>
      </c>
      <c r="J36" s="20">
        <f>IF(C34="","",IF(OR(I34="-",I35="-",I36="-"),"DQ",SUM(I34,I35,I36)))</f>
        <v>88</v>
      </c>
      <c r="BA36" s="2">
        <v>1044</v>
      </c>
    </row>
    <row r="37" spans="1:53" ht="15" customHeight="1">
      <c r="A37" s="13"/>
      <c r="B37" s="14"/>
      <c r="C37" s="113">
        <v>610</v>
      </c>
      <c r="D37" s="15" t="str">
        <f>IF(ISERROR(VLOOKUP($C37,'START LİSTE'!$B$6:$F$835,2,0)),"",VLOOKUP($C37,'START LİSTE'!$B$6:$F$835,2,0))</f>
        <v>ONUR ÖZTÜRK</v>
      </c>
      <c r="E37" s="16" t="str">
        <f>IF(ISERROR(VLOOKUP($C37,'START LİSTE'!$B$6:$F$835,4,0)),"",VLOOKUP($C37,'START LİSTE'!$B$6:$F$835,4,0))</f>
        <v>T</v>
      </c>
      <c r="F37" s="150" t="str">
        <f>IF(ISERROR(VLOOKUP($C37,'FERDİ SONUÇ'!$B$6:$H$974,6,0)),"",VLOOKUP($C37,'FERDİ SONUÇ'!$B$6:$H$974,6,0))</f>
        <v>-</v>
      </c>
      <c r="G37" s="16">
        <f>IF(OR(E37="",F37="DQ",F37="DNF",F37="DNS",F37=""),"-",VLOOKUP(C37,'FERDİ SONUÇ'!$B$6:$H$974,7,0))</f>
        <v>43</v>
      </c>
      <c r="H37" s="110">
        <f>IF(OR(E37="",E37="F",F37="DQ",F37="DNF",F37="DNS",F37=""),"-",VLOOKUP(C37,'FERDİ SONUÇ'!$B$6:$H$974,7,0))</f>
        <v>43</v>
      </c>
      <c r="I37" s="18">
        <f>IF(ISERROR(SMALL(H34:H37,4)),"-",SMALL(H34:H37,4))</f>
        <v>80</v>
      </c>
      <c r="J37" s="19"/>
      <c r="BA37" s="2">
        <v>1045</v>
      </c>
    </row>
    <row r="38" spans="1:53" ht="15" customHeight="1">
      <c r="A38" s="6"/>
      <c r="B38" s="7"/>
      <c r="C38" s="112">
        <v>13</v>
      </c>
      <c r="D38" s="8" t="str">
        <f>IF(ISERROR(VLOOKUP($C38,'START LİSTE'!$B$6:$F$835,2,0)),"",VLOOKUP($C38,'START LİSTE'!$B$6:$F$835,2,0))</f>
        <v>SEDAT BOZBAY</v>
      </c>
      <c r="E38" s="9" t="str">
        <f>IF(ISERROR(VLOOKUP($C38,'START LİSTE'!$B$6:$F$835,4,0)),"",VLOOKUP($C38,'START LİSTE'!$B$6:$F$835,4,0))</f>
        <v>T</v>
      </c>
      <c r="F38" s="149" t="str">
        <f>IF(ISERROR(VLOOKUP($C38,'FERDİ SONUÇ'!$B$6:$H$974,6,0)),"",VLOOKUP($C38,'FERDİ SONUÇ'!$B$6:$H$974,6,0))</f>
        <v>-</v>
      </c>
      <c r="G38" s="9">
        <f>IF(OR(E38="",F38="DQ",F38="DNF",F38="DNS",F38=""),"-",VLOOKUP(C38,'FERDİ SONUÇ'!$B$6:$H$974,7,0))</f>
        <v>48</v>
      </c>
      <c r="H38" s="109">
        <f>IF(OR(E38="",E38="F",F38="DQ",F38="DNF",F38="DNS",F38=""),"-",VLOOKUP(C38,'FERDİ SONUÇ'!$B$6:$H$974,7,0))</f>
        <v>48</v>
      </c>
      <c r="I38" s="11">
        <f>IF(ISERROR(SMALL(H38:H41,1)),"-",SMALL(H38:H41,1))</f>
        <v>20</v>
      </c>
      <c r="J38" s="12"/>
      <c r="BA38" s="2">
        <v>1048</v>
      </c>
    </row>
    <row r="39" spans="1:53" ht="15" customHeight="1">
      <c r="A39" s="13"/>
      <c r="B39" s="14"/>
      <c r="C39" s="113">
        <v>14</v>
      </c>
      <c r="D39" s="15" t="str">
        <f>IF(ISERROR(VLOOKUP($C39,'START LİSTE'!$B$6:$F$835,2,0)),"",VLOOKUP($C39,'START LİSTE'!$B$6:$F$835,2,0))</f>
        <v>ABDUSSELAM İMUK</v>
      </c>
      <c r="E39" s="16" t="str">
        <f>IF(ISERROR(VLOOKUP($C39,'START LİSTE'!$B$6:$F$835,4,0)),"",VLOOKUP($C39,'START LİSTE'!$B$6:$F$835,4,0))</f>
        <v>T</v>
      </c>
      <c r="F39" s="150" t="str">
        <f>IF(ISERROR(VLOOKUP($C39,'FERDİ SONUÇ'!$B$6:$H$974,6,0)),"",VLOOKUP($C39,'FERDİ SONUÇ'!$B$6:$H$974,6,0))</f>
        <v>-</v>
      </c>
      <c r="G39" s="16">
        <f>IF(OR(E39="",F39="DQ",F39="DNF",F39="DNS",F39=""),"-",VLOOKUP(C39,'FERDİ SONUÇ'!$B$6:$H$974,7,0))</f>
        <v>26</v>
      </c>
      <c r="H39" s="110">
        <f>IF(OR(E39="",E39="F",F39="DQ",F39="DNF",F39="DNS",F39=""),"-",VLOOKUP(C39,'FERDİ SONUÇ'!$B$6:$H$974,7,0))</f>
        <v>26</v>
      </c>
      <c r="I39" s="18">
        <f>IF(ISERROR(SMALL(H38:H41,2)),"-",SMALL(H38:H41,2))</f>
        <v>26</v>
      </c>
      <c r="J39" s="19"/>
      <c r="BA39" s="2">
        <v>1049</v>
      </c>
    </row>
    <row r="40" spans="1:53" ht="15" customHeight="1">
      <c r="A40" s="30">
        <v>7</v>
      </c>
      <c r="B40" s="14" t="str">
        <f>IF(ISERROR(VLOOKUP(C38,'START LİSTE'!$B$6:$F$835,3,0)),"",VLOOKUP(C38,'START LİSTE'!$B$6:$F$835,3,0))</f>
        <v>İSTANBUL PENDİK BELEDİYE SPOR</v>
      </c>
      <c r="C40" s="113">
        <v>15</v>
      </c>
      <c r="D40" s="15" t="str">
        <f>IF(ISERROR(VLOOKUP($C40,'START LİSTE'!$B$6:$F$835,2,0)),"",VLOOKUP($C40,'START LİSTE'!$B$6:$F$835,2,0))</f>
        <v>BARIŞ AKKUŞ</v>
      </c>
      <c r="E40" s="16" t="str">
        <f>IF(ISERROR(VLOOKUP($C40,'START LİSTE'!$B$6:$F$835,4,0)),"",VLOOKUP($C40,'START LİSTE'!$B$6:$F$835,4,0))</f>
        <v>T</v>
      </c>
      <c r="F40" s="150" t="str">
        <f>IF(ISERROR(VLOOKUP($C40,'FERDİ SONUÇ'!$B$6:$H$974,6,0)),"",VLOOKUP($C40,'FERDİ SONUÇ'!$B$6:$H$974,6,0))</f>
        <v>-</v>
      </c>
      <c r="G40" s="16">
        <f>IF(OR(E40="",F40="DQ",F40="DNF",F40="DNS",F40=""),"-",VLOOKUP(C40,'FERDİ SONUÇ'!$B$6:$H$974,7,0))</f>
        <v>28</v>
      </c>
      <c r="H40" s="110">
        <f>IF(OR(E40="",E40="F",F40="DQ",F40="DNF",F40="DNS",F40=""),"-",VLOOKUP(C40,'FERDİ SONUÇ'!$B$6:$H$974,7,0))</f>
        <v>28</v>
      </c>
      <c r="I40" s="18">
        <f>IF(ISERROR(SMALL(H38:H41,3)),"-",SMALL(H38:H41,3))</f>
        <v>28</v>
      </c>
      <c r="J40" s="20">
        <f>IF(C38="","",IF(OR(I38="-",I39="-",I40="-"),"DQ",SUM(I38,I39,I40)))</f>
        <v>74</v>
      </c>
      <c r="BA40" s="2">
        <v>1050</v>
      </c>
    </row>
    <row r="41" spans="1:53" ht="15" customHeight="1">
      <c r="A41" s="13"/>
      <c r="B41" s="14"/>
      <c r="C41" s="113">
        <v>16</v>
      </c>
      <c r="D41" s="15" t="str">
        <f>IF(ISERROR(VLOOKUP($C41,'START LİSTE'!$B$6:$F$835,2,0)),"",VLOOKUP($C41,'START LİSTE'!$B$6:$F$835,2,0))</f>
        <v>ENİS BİTER</v>
      </c>
      <c r="E41" s="16" t="str">
        <f>IF(ISERROR(VLOOKUP($C41,'START LİSTE'!$B$6:$F$835,4,0)),"",VLOOKUP($C41,'START LİSTE'!$B$6:$F$835,4,0))</f>
        <v>T</v>
      </c>
      <c r="F41" s="150" t="str">
        <f>IF(ISERROR(VLOOKUP($C41,'FERDİ SONUÇ'!$B$6:$H$974,6,0)),"",VLOOKUP($C41,'FERDİ SONUÇ'!$B$6:$H$974,6,0))</f>
        <v>-</v>
      </c>
      <c r="G41" s="16">
        <f>IF(OR(E41="",F41="DQ",F41="DNF",F41="DNS",F41=""),"-",VLOOKUP(C41,'FERDİ SONUÇ'!$B$6:$H$974,7,0))</f>
        <v>20</v>
      </c>
      <c r="H41" s="110">
        <f>IF(OR(E41="",E41="F",F41="DQ",F41="DNF",F41="DNS",F41=""),"-",VLOOKUP(C41,'FERDİ SONUÇ'!$B$6:$H$974,7,0))</f>
        <v>20</v>
      </c>
      <c r="I41" s="18">
        <f>IF(ISERROR(SMALL(H38:H41,4)),"-",SMALL(H38:H41,4))</f>
        <v>48</v>
      </c>
      <c r="J41" s="19"/>
      <c r="BA41" s="2">
        <v>1051</v>
      </c>
    </row>
    <row r="42" spans="1:53" ht="15" customHeight="1">
      <c r="A42" s="6"/>
      <c r="B42" s="7"/>
      <c r="C42" s="112">
        <v>25</v>
      </c>
      <c r="D42" s="8" t="str">
        <f>IF(ISERROR(VLOOKUP($C42,'START LİSTE'!$B$6:$F$835,2,0)),"",VLOOKUP($C42,'START LİSTE'!$B$6:$F$835,2,0))</f>
        <v>YÜKSEL KIZILTOPRAK</v>
      </c>
      <c r="E42" s="9" t="str">
        <f>IF(ISERROR(VLOOKUP($C42,'START LİSTE'!$B$6:$F$835,4,0)),"",VLOOKUP($C42,'START LİSTE'!$B$6:$F$835,4,0))</f>
        <v>T</v>
      </c>
      <c r="F42" s="149" t="str">
        <f>IF(ISERROR(VLOOKUP($C42,'FERDİ SONUÇ'!$B$6:$H$974,6,0)),"",VLOOKUP($C42,'FERDİ SONUÇ'!$B$6:$H$974,6,0))</f>
        <v>DNF</v>
      </c>
      <c r="G42" s="9" t="str">
        <f>IF(OR(E42="",F42="DQ",F42="DNF",F42="DNS",F42=""),"-",VLOOKUP(C42,'FERDİ SONUÇ'!$B$6:$H$974,7,0))</f>
        <v>-</v>
      </c>
      <c r="H42" s="109" t="str">
        <f>IF(OR(E42="",E42="F",F42="DQ",F42="DNF",F42="DNS",F42=""),"-",VLOOKUP(C42,'FERDİ SONUÇ'!$B$6:$H$974,7,0))</f>
        <v>-</v>
      </c>
      <c r="I42" s="11">
        <f>IF(ISERROR(SMALL(H42:H45,1)),"-",SMALL(H42:H45,1))</f>
        <v>9</v>
      </c>
      <c r="J42" s="12"/>
      <c r="BA42" s="2">
        <v>1054</v>
      </c>
    </row>
    <row r="43" spans="1:53" ht="15" customHeight="1">
      <c r="A43" s="13"/>
      <c r="B43" s="14"/>
      <c r="C43" s="113">
        <v>26</v>
      </c>
      <c r="D43" s="15" t="str">
        <f>IF(ISERROR(VLOOKUP($C43,'START LİSTE'!$B$6:$F$835,2,0)),"",VLOOKUP($C43,'START LİSTE'!$B$6:$F$835,2,0))</f>
        <v>GÜRKAN OKUL</v>
      </c>
      <c r="E43" s="16" t="str">
        <f>IF(ISERROR(VLOOKUP($C43,'START LİSTE'!$B$6:$F$835,4,0)),"",VLOOKUP($C43,'START LİSTE'!$B$6:$F$835,4,0))</f>
        <v>T</v>
      </c>
      <c r="F43" s="150" t="str">
        <f>IF(ISERROR(VLOOKUP($C43,'FERDİ SONUÇ'!$B$6:$H$974,6,0)),"",VLOOKUP($C43,'FERDİ SONUÇ'!$B$6:$H$974,6,0))</f>
        <v>-</v>
      </c>
      <c r="G43" s="16">
        <f>IF(OR(E43="",F43="DQ",F43="DNF",F43="DNS",F43=""),"-",VLOOKUP(C43,'FERDİ SONUÇ'!$B$6:$H$974,7,0))</f>
        <v>9</v>
      </c>
      <c r="H43" s="110">
        <f>IF(OR(E43="",E43="F",F43="DQ",F43="DNF",F43="DNS",F43=""),"-",VLOOKUP(C43,'FERDİ SONUÇ'!$B$6:$H$974,7,0))</f>
        <v>9</v>
      </c>
      <c r="I43" s="18">
        <f>IF(ISERROR(SMALL(H42:H45,2)),"-",SMALL(H42:H45,2))</f>
        <v>46</v>
      </c>
      <c r="J43" s="19"/>
      <c r="BA43" s="2">
        <v>1055</v>
      </c>
    </row>
    <row r="44" spans="1:53" ht="15" customHeight="1">
      <c r="A44" s="30">
        <v>12</v>
      </c>
      <c r="B44" s="14" t="str">
        <f>IF(ISERROR(VLOOKUP(C42,'START LİSTE'!$B$6:$F$835,3,0)),"",VLOOKUP(C42,'START LİSTE'!$B$6:$F$835,3,0))</f>
        <v>İSTANBUL-ÜSKÜDAR BELEDİYESİ SPOR KULÜBÜ</v>
      </c>
      <c r="C44" s="113">
        <v>27</v>
      </c>
      <c r="D44" s="15" t="str">
        <f>IF(ISERROR(VLOOKUP($C44,'START LİSTE'!$B$6:$F$835,2,0)),"",VLOOKUP($C44,'START LİSTE'!$B$6:$F$835,2,0))</f>
        <v>HAYRETTİN DOĞAN</v>
      </c>
      <c r="E44" s="16" t="str">
        <f>IF(ISERROR(VLOOKUP($C44,'START LİSTE'!$B$6:$F$835,4,0)),"",VLOOKUP($C44,'START LİSTE'!$B$6:$F$835,4,0))</f>
        <v>T</v>
      </c>
      <c r="F44" s="150" t="str">
        <f>IF(ISERROR(VLOOKUP($C44,'FERDİ SONUÇ'!$B$6:$H$974,6,0)),"",VLOOKUP($C44,'FERDİ SONUÇ'!$B$6:$H$974,6,0))</f>
        <v>-</v>
      </c>
      <c r="G44" s="16">
        <f>IF(OR(E44="",F44="DQ",F44="DNF",F44="DNS",F44=""),"-",VLOOKUP(C44,'FERDİ SONUÇ'!$B$6:$H$974,7,0))</f>
        <v>46</v>
      </c>
      <c r="H44" s="110">
        <f>IF(OR(E44="",E44="F",F44="DQ",F44="DNF",F44="DNS",F44=""),"-",VLOOKUP(C44,'FERDİ SONUÇ'!$B$6:$H$974,7,0))</f>
        <v>46</v>
      </c>
      <c r="I44" s="18">
        <f>IF(ISERROR(SMALL(H42:H45,3)),"-",SMALL(H42:H45,3))</f>
        <v>63</v>
      </c>
      <c r="J44" s="20">
        <f>IF(C42="","",IF(OR(I42="-",I43="-",I44="-"),"DQ",SUM(I42,I43,I44)))</f>
        <v>118</v>
      </c>
      <c r="BA44" s="2">
        <v>1056</v>
      </c>
    </row>
    <row r="45" spans="1:53" ht="15" customHeight="1">
      <c r="A45" s="13"/>
      <c r="B45" s="14"/>
      <c r="C45" s="113">
        <v>28</v>
      </c>
      <c r="D45" s="15" t="str">
        <f>IF(ISERROR(VLOOKUP($C45,'START LİSTE'!$B$6:$F$835,2,0)),"",VLOOKUP($C45,'START LİSTE'!$B$6:$F$835,2,0))</f>
        <v>ONUR ANBARCI</v>
      </c>
      <c r="E45" s="16" t="str">
        <f>IF(ISERROR(VLOOKUP($C45,'START LİSTE'!$B$6:$F$835,4,0)),"",VLOOKUP($C45,'START LİSTE'!$B$6:$F$835,4,0))</f>
        <v>T</v>
      </c>
      <c r="F45" s="150" t="str">
        <f>IF(ISERROR(VLOOKUP($C45,'FERDİ SONUÇ'!$B$6:$H$974,6,0)),"",VLOOKUP($C45,'FERDİ SONUÇ'!$B$6:$H$974,6,0))</f>
        <v>-</v>
      </c>
      <c r="G45" s="16">
        <f>IF(OR(E45="",F45="DQ",F45="DNF",F45="DNS",F45=""),"-",VLOOKUP(C45,'FERDİ SONUÇ'!$B$6:$H$974,7,0))</f>
        <v>63</v>
      </c>
      <c r="H45" s="110">
        <f>IF(OR(E45="",E45="F",F45="DQ",F45="DNF",F45="DNS",F45=""),"-",VLOOKUP(C45,'FERDİ SONUÇ'!$B$6:$H$974,7,0))</f>
        <v>63</v>
      </c>
      <c r="I45" s="18" t="str">
        <f>IF(ISERROR(SMALL(H42:H45,4)),"-",SMALL(H42:H45,4))</f>
        <v>-</v>
      </c>
      <c r="J45" s="19"/>
      <c r="BA45" s="2">
        <v>1057</v>
      </c>
    </row>
    <row r="46" spans="1:53" ht="15" customHeight="1">
      <c r="A46" s="6"/>
      <c r="B46" s="7"/>
      <c r="C46" s="112">
        <v>505</v>
      </c>
      <c r="D46" s="8" t="str">
        <f>IF(ISERROR(VLOOKUP($C46,'START LİSTE'!$B$6:$F$835,2,0)),"",VLOOKUP($C46,'START LİSTE'!$B$6:$F$835,2,0))</f>
        <v>ATAKAN ELİEYİOĞLU</v>
      </c>
      <c r="E46" s="9" t="str">
        <f>IF(ISERROR(VLOOKUP($C46,'START LİSTE'!$B$6:$F$835,4,0)),"",VLOOKUP($C46,'START LİSTE'!$B$6:$F$835,4,0))</f>
        <v>T</v>
      </c>
      <c r="F46" s="149" t="str">
        <f>IF(ISERROR(VLOOKUP($C46,'FERDİ SONUÇ'!$B$6:$H$974,6,0)),"",VLOOKUP($C46,'FERDİ SONUÇ'!$B$6:$H$974,6,0))</f>
        <v>-</v>
      </c>
      <c r="G46" s="9">
        <f>IF(OR(E46="",F46="DQ",F46="DNF",F46="DNS",F46=""),"-",VLOOKUP(C46,'FERDİ SONUÇ'!$B$6:$H$974,7,0))</f>
        <v>44</v>
      </c>
      <c r="H46" s="109">
        <f>IF(OR(E46="",E46="F",F46="DQ",F46="DNF",F46="DNS",F46=""),"-",VLOOKUP(C46,'FERDİ SONUÇ'!$B$6:$H$974,7,0))</f>
        <v>44</v>
      </c>
      <c r="I46" s="11">
        <f>IF(ISERROR(SMALL(H46:H49,1)),"-",SMALL(H46:H49,1))</f>
        <v>44</v>
      </c>
      <c r="J46" s="12"/>
      <c r="BA46" s="2">
        <v>1060</v>
      </c>
    </row>
    <row r="47" spans="1:53" ht="15" customHeight="1">
      <c r="A47" s="13"/>
      <c r="B47" s="14"/>
      <c r="C47" s="113">
        <v>506</v>
      </c>
      <c r="D47" s="15" t="str">
        <f>IF(ISERROR(VLOOKUP($C47,'START LİSTE'!$B$6:$F$835,2,0)),"",VLOOKUP($C47,'START LİSTE'!$B$6:$F$835,2,0))</f>
        <v>BERKAY KORKMAZ</v>
      </c>
      <c r="E47" s="16" t="str">
        <f>IF(ISERROR(VLOOKUP($C47,'START LİSTE'!$B$6:$F$835,4,0)),"",VLOOKUP($C47,'START LİSTE'!$B$6:$F$835,4,0))</f>
        <v>T</v>
      </c>
      <c r="F47" s="150" t="str">
        <f>IF(ISERROR(VLOOKUP($C47,'FERDİ SONUÇ'!$B$6:$H$974,6,0)),"",VLOOKUP($C47,'FERDİ SONUÇ'!$B$6:$H$974,6,0))</f>
        <v>-</v>
      </c>
      <c r="G47" s="16">
        <f>IF(OR(E47="",F47="DQ",F47="DNF",F47="DNS",F47=""),"-",VLOOKUP(C47,'FERDİ SONUÇ'!$B$6:$H$974,7,0))</f>
        <v>75</v>
      </c>
      <c r="H47" s="110">
        <f>IF(OR(E47="",E47="F",F47="DQ",F47="DNF",F47="DNS",F47=""),"-",VLOOKUP(C47,'FERDİ SONUÇ'!$B$6:$H$974,7,0))</f>
        <v>75</v>
      </c>
      <c r="I47" s="18">
        <f>IF(ISERROR(SMALL(H46:H49,2)),"-",SMALL(H46:H49,2))</f>
        <v>75</v>
      </c>
      <c r="J47" s="19"/>
      <c r="BA47" s="2">
        <v>1061</v>
      </c>
    </row>
    <row r="48" spans="1:53" ht="15" customHeight="1">
      <c r="A48" s="30">
        <f>IF(AND(B48&lt;&gt;"",J48&lt;&gt;"DQ"),COUNT(J$6:J$125)-(RANK(J48,J$6:J$125)+COUNTIF(J$6:J48,J48))+2,IF(C46&lt;&gt;"",BA48,""))</f>
        <v>22</v>
      </c>
      <c r="B48" s="14" t="str">
        <f>IF(ISERROR(VLOOKUP(C46,'START LİSTE'!$B$6:$F$835,3,0)),"",VLOOKUP(C46,'START LİSTE'!$B$6:$F$835,3,0))</f>
        <v>KARABÜK-GENÇLİK SPOR</v>
      </c>
      <c r="C48" s="113">
        <v>507</v>
      </c>
      <c r="D48" s="15" t="str">
        <f>IF(ISERROR(VLOOKUP($C48,'START LİSTE'!$B$6:$F$835,2,0)),"",VLOOKUP($C48,'START LİSTE'!$B$6:$F$835,2,0))</f>
        <v>EMRECAN ÖZDEMİR</v>
      </c>
      <c r="E48" s="16" t="str">
        <f>IF(ISERROR(VLOOKUP($C48,'START LİSTE'!$B$6:$F$835,4,0)),"",VLOOKUP($C48,'START LİSTE'!$B$6:$F$835,4,0))</f>
        <v>T</v>
      </c>
      <c r="F48" s="150" t="str">
        <f>IF(ISERROR(VLOOKUP($C48,'FERDİ SONUÇ'!$B$6:$H$974,6,0)),"",VLOOKUP($C48,'FERDİ SONUÇ'!$B$6:$H$974,6,0))</f>
        <v>-</v>
      </c>
      <c r="G48" s="16">
        <f>IF(OR(E48="",F48="DQ",F48="DNF",F48="DNS",F48=""),"-",VLOOKUP(C48,'FERDİ SONUÇ'!$B$6:$H$974,7,0))</f>
        <v>78</v>
      </c>
      <c r="H48" s="110">
        <f>IF(OR(E48="",E48="F",F48="DQ",F48="DNF",F48="DNS",F48=""),"-",VLOOKUP(C48,'FERDİ SONUÇ'!$B$6:$H$974,7,0))</f>
        <v>78</v>
      </c>
      <c r="I48" s="18">
        <f>IF(ISERROR(SMALL(H46:H49,3)),"-",SMALL(H46:H49,3))</f>
        <v>78</v>
      </c>
      <c r="J48" s="20">
        <f>IF(C46="","",IF(OR(I46="-",I47="-",I48="-"),"DQ",SUM(I46,I47,I48)))</f>
        <v>197</v>
      </c>
      <c r="BA48" s="2">
        <v>1062</v>
      </c>
    </row>
    <row r="49" spans="1:53" ht="15" customHeight="1">
      <c r="A49" s="13"/>
      <c r="B49" s="14"/>
      <c r="C49" s="113">
        <v>508</v>
      </c>
      <c r="D49" s="15" t="str">
        <f>IF(ISERROR(VLOOKUP($C49,'START LİSTE'!$B$6:$F$835,2,0)),"",VLOOKUP($C49,'START LİSTE'!$B$6:$F$835,2,0))</f>
        <v>BERKAY NURİ KOÇ</v>
      </c>
      <c r="E49" s="16" t="str">
        <f>IF(ISERROR(VLOOKUP($C49,'START LİSTE'!$B$6:$F$835,4,0)),"",VLOOKUP($C49,'START LİSTE'!$B$6:$F$835,4,0))</f>
        <v>T</v>
      </c>
      <c r="F49" s="150" t="str">
        <f>IF(ISERROR(VLOOKUP($C49,'FERDİ SONUÇ'!$B$6:$H$974,6,0)),"",VLOOKUP($C49,'FERDİ SONUÇ'!$B$6:$H$974,6,0))</f>
        <v>DNS</v>
      </c>
      <c r="G49" s="16" t="str">
        <f>IF(OR(E49="",F49="DQ",F49="DNF",F49="DNS",F49=""),"-",VLOOKUP(C49,'FERDİ SONUÇ'!$B$6:$H$974,7,0))</f>
        <v>-</v>
      </c>
      <c r="H49" s="110" t="str">
        <f>IF(OR(E49="",E49="F",F49="DQ",F49="DNF",F49="DNS",F49=""),"-",VLOOKUP(C49,'FERDİ SONUÇ'!$B$6:$H$974,7,0))</f>
        <v>-</v>
      </c>
      <c r="I49" s="18" t="str">
        <f>IF(ISERROR(SMALL(H46:H49,4)),"-",SMALL(H46:H49,4))</f>
        <v>-</v>
      </c>
      <c r="J49" s="19"/>
      <c r="BA49" s="2">
        <v>1063</v>
      </c>
    </row>
    <row r="50" spans="1:53" ht="15" customHeight="1">
      <c r="A50" s="6"/>
      <c r="B50" s="7"/>
      <c r="C50" s="112">
        <v>239</v>
      </c>
      <c r="D50" s="8" t="str">
        <f>IF(ISERROR(VLOOKUP($C50,'START LİSTE'!$B$6:$F$835,2,0)),"",VLOOKUP($C50,'START LİSTE'!$B$6:$F$835,2,0))</f>
        <v>BERAT  ERGİL</v>
      </c>
      <c r="E50" s="9" t="str">
        <f>IF(ISERROR(VLOOKUP($C50,'START LİSTE'!$B$6:$F$835,4,0)),"",VLOOKUP($C50,'START LİSTE'!$B$6:$F$835,4,0))</f>
        <v>T</v>
      </c>
      <c r="F50" s="149" t="str">
        <f>IF(ISERROR(VLOOKUP($C50,'FERDİ SONUÇ'!$B$6:$H$974,6,0)),"",VLOOKUP($C50,'FERDİ SONUÇ'!$B$6:$H$974,6,0))</f>
        <v>-</v>
      </c>
      <c r="G50" s="9">
        <f>IF(OR(E50="",F50="DQ",F50="DNF",F50="DNS",F50=""),"-",VLOOKUP(C50,'FERDİ SONUÇ'!$B$6:$H$974,7,0))</f>
        <v>17</v>
      </c>
      <c r="H50" s="109">
        <f>IF(OR(E50="",E50="F",F50="DQ",F50="DNF",F50="DNS",F50=""),"-",VLOOKUP(C50,'FERDİ SONUÇ'!$B$6:$H$974,7,0))</f>
        <v>17</v>
      </c>
      <c r="I50" s="11">
        <f>IF(ISERROR(SMALL(H50:H53,1)),"-",SMALL(H50:H53,1))</f>
        <v>17</v>
      </c>
      <c r="J50" s="12"/>
      <c r="BA50" s="2">
        <v>1066</v>
      </c>
    </row>
    <row r="51" spans="1:53" ht="15" customHeight="1">
      <c r="A51" s="13"/>
      <c r="B51" s="14"/>
      <c r="C51" s="113">
        <v>240</v>
      </c>
      <c r="D51" s="15" t="str">
        <f>IF(ISERROR(VLOOKUP($C51,'START LİSTE'!$B$6:$F$835,2,0)),"",VLOOKUP($C51,'START LİSTE'!$B$6:$F$835,2,0))</f>
        <v>YASİN  AKÇAKAYA</v>
      </c>
      <c r="E51" s="16" t="str">
        <f>IF(ISERROR(VLOOKUP($C51,'START LİSTE'!$B$6:$F$835,4,0)),"",VLOOKUP($C51,'START LİSTE'!$B$6:$F$835,4,0))</f>
        <v>T</v>
      </c>
      <c r="F51" s="150" t="str">
        <f>IF(ISERROR(VLOOKUP($C51,'FERDİ SONUÇ'!$B$6:$H$974,6,0)),"",VLOOKUP($C51,'FERDİ SONUÇ'!$B$6:$H$974,6,0))</f>
        <v>-</v>
      </c>
      <c r="G51" s="16">
        <f>IF(OR(E51="",F51="DQ",F51="DNF",F51="DNS",F51=""),"-",VLOOKUP(C51,'FERDİ SONUÇ'!$B$6:$H$974,7,0))</f>
        <v>67</v>
      </c>
      <c r="H51" s="110">
        <f>IF(OR(E51="",E51="F",F51="DQ",F51="DNF",F51="DNS",F51=""),"-",VLOOKUP(C51,'FERDİ SONUÇ'!$B$6:$H$974,7,0))</f>
        <v>67</v>
      </c>
      <c r="I51" s="18">
        <f>IF(ISERROR(SMALL(H50:H53,2)),"-",SMALL(H50:H53,2))</f>
        <v>34</v>
      </c>
      <c r="J51" s="19"/>
      <c r="BA51" s="2">
        <v>1067</v>
      </c>
    </row>
    <row r="52" spans="1:53" ht="15" customHeight="1">
      <c r="A52" s="30">
        <v>13</v>
      </c>
      <c r="B52" s="14" t="str">
        <f>IF(ISERROR(VLOOKUP(C50,'START LİSTE'!$B$6:$F$835,3,0)),"",VLOOKUP(C50,'START LİSTE'!$B$6:$F$835,3,0))</f>
        <v>KARAMAN -GENÇLİK SP. KULB</v>
      </c>
      <c r="C52" s="113">
        <v>241</v>
      </c>
      <c r="D52" s="15" t="str">
        <f>IF(ISERROR(VLOOKUP($C52,'START LİSTE'!$B$6:$F$835,2,0)),"",VLOOKUP($C52,'START LİSTE'!$B$6:$F$835,2,0))</f>
        <v>MEHMET CELİL  DURMAZ</v>
      </c>
      <c r="E52" s="16" t="str">
        <f>IF(ISERROR(VLOOKUP($C52,'START LİSTE'!$B$6:$F$835,4,0)),"",VLOOKUP($C52,'START LİSTE'!$B$6:$F$835,4,0))</f>
        <v>T</v>
      </c>
      <c r="F52" s="150" t="str">
        <f>IF(ISERROR(VLOOKUP($C52,'FERDİ SONUÇ'!$B$6:$H$974,6,0)),"",VLOOKUP($C52,'FERDİ SONUÇ'!$B$6:$H$974,6,0))</f>
        <v>-</v>
      </c>
      <c r="G52" s="16">
        <f>IF(OR(E52="",F52="DQ",F52="DNF",F52="DNS",F52=""),"-",VLOOKUP(C52,'FERDİ SONUÇ'!$B$6:$H$974,7,0))</f>
        <v>34</v>
      </c>
      <c r="H52" s="110">
        <f>IF(OR(E52="",E52="F",F52="DQ",F52="DNF",F52="DNS",F52=""),"-",VLOOKUP(C52,'FERDİ SONUÇ'!$B$6:$H$974,7,0))</f>
        <v>34</v>
      </c>
      <c r="I52" s="18">
        <f>IF(ISERROR(SMALL(H50:H53,3)),"-",SMALL(H50:H53,3))</f>
        <v>67</v>
      </c>
      <c r="J52" s="20">
        <f>IF(C50="","",IF(OR(I50="-",I51="-",I52="-"),"DQ",SUM(I50,I51,I52)))</f>
        <v>118</v>
      </c>
      <c r="BA52" s="2">
        <v>1068</v>
      </c>
    </row>
    <row r="53" spans="1:53" ht="15" customHeight="1">
      <c r="A53" s="13"/>
      <c r="B53" s="14"/>
      <c r="C53" s="113">
        <v>242</v>
      </c>
      <c r="D53" s="15" t="str">
        <f>IF(ISERROR(VLOOKUP($C53,'START LİSTE'!$B$6:$F$835,2,0)),"",VLOOKUP($C53,'START LİSTE'!$B$6:$F$835,2,0))</f>
        <v>MEHMET  GÜL</v>
      </c>
      <c r="E53" s="16" t="str">
        <f>IF(ISERROR(VLOOKUP($C53,'START LİSTE'!$B$6:$F$835,4,0)),"",VLOOKUP($C53,'START LİSTE'!$B$6:$F$835,4,0))</f>
        <v>T</v>
      </c>
      <c r="F53" s="150" t="str">
        <f>IF(ISERROR(VLOOKUP($C53,'FERDİ SONUÇ'!$B$6:$H$974,6,0)),"",VLOOKUP($C53,'FERDİ SONUÇ'!$B$6:$H$974,6,0))</f>
        <v>-</v>
      </c>
      <c r="G53" s="16">
        <f>IF(OR(E53="",F53="DQ",F53="DNF",F53="DNS",F53=""),"-",VLOOKUP(C53,'FERDİ SONUÇ'!$B$6:$H$974,7,0))</f>
        <v>81</v>
      </c>
      <c r="H53" s="110">
        <f>IF(OR(E53="",E53="F",F53="DQ",F53="DNF",F53="DNS",F53=""),"-",VLOOKUP(C53,'FERDİ SONUÇ'!$B$6:$H$974,7,0))</f>
        <v>81</v>
      </c>
      <c r="I53" s="18">
        <f>IF(ISERROR(SMALL(H50:H53,4)),"-",SMALL(H50:H53,4))</f>
        <v>81</v>
      </c>
      <c r="J53" s="19"/>
      <c r="BA53" s="2">
        <v>1069</v>
      </c>
    </row>
    <row r="54" spans="1:53" ht="15" customHeight="1">
      <c r="A54" s="6"/>
      <c r="B54" s="7"/>
      <c r="C54" s="112">
        <v>333</v>
      </c>
      <c r="D54" s="8" t="str">
        <f>IF(ISERROR(VLOOKUP($C54,'START LİSTE'!$B$6:$F$835,2,0)),"",VLOOKUP($C54,'START LİSTE'!$B$6:$F$835,2,0))</f>
        <v>MEHMET KÖRPE</v>
      </c>
      <c r="E54" s="9" t="str">
        <f>IF(ISERROR(VLOOKUP($C54,'START LİSTE'!$B$6:$F$835,4,0)),"",VLOOKUP($C54,'START LİSTE'!$B$6:$F$835,4,0))</f>
        <v>T</v>
      </c>
      <c r="F54" s="149" t="str">
        <f>IF(ISERROR(VLOOKUP($C54,'FERDİ SONUÇ'!$B$6:$H$974,6,0)),"",VLOOKUP($C54,'FERDİ SONUÇ'!$B$6:$H$974,6,0))</f>
        <v>-</v>
      </c>
      <c r="G54" s="9">
        <f>IF(OR(E54="",F54="DQ",F54="DNF",F54="DNS",F54=""),"-",VLOOKUP(C54,'FERDİ SONUÇ'!$B$6:$H$974,7,0))</f>
        <v>31</v>
      </c>
      <c r="H54" s="109">
        <f>IF(OR(E54="",E54="F",F54="DQ",F54="DNF",F54="DNS",F54=""),"-",VLOOKUP(C54,'FERDİ SONUÇ'!$B$6:$H$974,7,0))</f>
        <v>31</v>
      </c>
      <c r="I54" s="11">
        <f>IF(ISERROR(SMALL(H54:H57,1)),"-",SMALL(H54:H57,1))</f>
        <v>31</v>
      </c>
      <c r="J54" s="12"/>
      <c r="BA54" s="2">
        <v>1072</v>
      </c>
    </row>
    <row r="55" spans="1:53" ht="15" customHeight="1">
      <c r="A55" s="13"/>
      <c r="B55" s="14"/>
      <c r="C55" s="113">
        <v>334</v>
      </c>
      <c r="D55" s="15" t="str">
        <f>IF(ISERROR(VLOOKUP($C55,'START LİSTE'!$B$6:$F$835,2,0)),"",VLOOKUP($C55,'START LİSTE'!$B$6:$F$835,2,0))</f>
        <v>ORHAN  ERDOĞAN</v>
      </c>
      <c r="E55" s="16" t="str">
        <f>IF(ISERROR(VLOOKUP($C55,'START LİSTE'!$B$6:$F$835,4,0)),"",VLOOKUP($C55,'START LİSTE'!$B$6:$F$835,4,0))</f>
        <v>T</v>
      </c>
      <c r="F55" s="150" t="str">
        <f>IF(ISERROR(VLOOKUP($C55,'FERDİ SONUÇ'!$B$6:$H$974,6,0)),"",VLOOKUP($C55,'FERDİ SONUÇ'!$B$6:$H$974,6,0))</f>
        <v>-</v>
      </c>
      <c r="G55" s="16">
        <f>IF(OR(E55="",F55="DQ",F55="DNF",F55="DNS",F55=""),"-",VLOOKUP(C55,'FERDİ SONUÇ'!$B$6:$H$974,7,0))</f>
        <v>39</v>
      </c>
      <c r="H55" s="110">
        <f>IF(OR(E55="",E55="F",F55="DQ",F55="DNF",F55="DNS",F55=""),"-",VLOOKUP(C55,'FERDİ SONUÇ'!$B$6:$H$974,7,0))</f>
        <v>39</v>
      </c>
      <c r="I55" s="18">
        <f>IF(ISERROR(SMALL(H54:H57,2)),"-",SMALL(H54:H57,2))</f>
        <v>37</v>
      </c>
      <c r="J55" s="19"/>
      <c r="BA55" s="2">
        <v>1073</v>
      </c>
    </row>
    <row r="56" spans="1:53" ht="15" customHeight="1">
      <c r="A56" s="30">
        <f>IF(AND(B56&lt;&gt;"",J56&lt;&gt;"DQ"),COUNT(J$6:J$125)-(RANK(J56,J$6:J$125)+COUNTIF(J$6:J56,J56))+2,IF(C54&lt;&gt;"",BA56,""))</f>
        <v>11</v>
      </c>
      <c r="B56" s="14" t="str">
        <f>IF(ISERROR(VLOOKUP(C54,'START LİSTE'!$B$6:$F$835,3,0)),"",VLOOKUP(C54,'START LİSTE'!$B$6:$F$835,3,0))</f>
        <v>KIRIKKALE - GENÇLİK MERKEZİ GENÇLİK KULUBÜ DERNEĞİ</v>
      </c>
      <c r="C56" s="113">
        <v>335</v>
      </c>
      <c r="D56" s="15" t="str">
        <f>IF(ISERROR(VLOOKUP($C56,'START LİSTE'!$B$6:$F$835,2,0)),"",VLOOKUP($C56,'START LİSTE'!$B$6:$F$835,2,0))</f>
        <v>BERAT YEŞİLYURT</v>
      </c>
      <c r="E56" s="16" t="str">
        <f>IF(ISERROR(VLOOKUP($C56,'START LİSTE'!$B$6:$F$835,4,0)),"",VLOOKUP($C56,'START LİSTE'!$B$6:$F$835,4,0))</f>
        <v>T</v>
      </c>
      <c r="F56" s="150" t="str">
        <f>IF(ISERROR(VLOOKUP($C56,'FERDİ SONUÇ'!$B$6:$H$974,6,0)),"",VLOOKUP($C56,'FERDİ SONUÇ'!$B$6:$H$974,6,0))</f>
        <v>-</v>
      </c>
      <c r="G56" s="16">
        <f>IF(OR(E56="",F56="DQ",F56="DNF",F56="DNS",F56=""),"-",VLOOKUP(C56,'FERDİ SONUÇ'!$B$6:$H$974,7,0))</f>
        <v>69</v>
      </c>
      <c r="H56" s="110">
        <f>IF(OR(E56="",E56="F",F56="DQ",F56="DNF",F56="DNS",F56=""),"-",VLOOKUP(C56,'FERDİ SONUÇ'!$B$6:$H$974,7,0))</f>
        <v>69</v>
      </c>
      <c r="I56" s="18">
        <f>IF(ISERROR(SMALL(H54:H57,3)),"-",SMALL(H54:H57,3))</f>
        <v>39</v>
      </c>
      <c r="J56" s="20">
        <f>IF(C54="","",IF(OR(I54="-",I55="-",I56="-"),"DQ",SUM(I54,I55,I56)))</f>
        <v>107</v>
      </c>
      <c r="BA56" s="2">
        <v>1074</v>
      </c>
    </row>
    <row r="57" spans="1:53" ht="15" customHeight="1">
      <c r="A57" s="13"/>
      <c r="B57" s="14"/>
      <c r="C57" s="113">
        <v>336</v>
      </c>
      <c r="D57" s="15" t="str">
        <f>IF(ISERROR(VLOOKUP($C57,'START LİSTE'!$B$6:$F$835,2,0)),"",VLOOKUP($C57,'START LİSTE'!$B$6:$F$835,2,0))</f>
        <v>ÖMER DEMİRCİ</v>
      </c>
      <c r="E57" s="16" t="str">
        <f>IF(ISERROR(VLOOKUP($C57,'START LİSTE'!$B$6:$F$835,4,0)),"",VLOOKUP($C57,'START LİSTE'!$B$6:$F$835,4,0))</f>
        <v>T</v>
      </c>
      <c r="F57" s="150" t="str">
        <f>IF(ISERROR(VLOOKUP($C57,'FERDİ SONUÇ'!$B$6:$H$974,6,0)),"",VLOOKUP($C57,'FERDİ SONUÇ'!$B$6:$H$974,6,0))</f>
        <v>-</v>
      </c>
      <c r="G57" s="16">
        <f>IF(OR(E57="",F57="DQ",F57="DNF",F57="DNS",F57=""),"-",VLOOKUP(C57,'FERDİ SONUÇ'!$B$6:$H$974,7,0))</f>
        <v>37</v>
      </c>
      <c r="H57" s="110">
        <f>IF(OR(E57="",E57="F",F57="DQ",F57="DNF",F57="DNS",F57=""),"-",VLOOKUP(C57,'FERDİ SONUÇ'!$B$6:$H$974,7,0))</f>
        <v>37</v>
      </c>
      <c r="I57" s="18">
        <f>IF(ISERROR(SMALL(H54:H57,4)),"-",SMALL(H54:H57,4))</f>
        <v>69</v>
      </c>
      <c r="J57" s="19"/>
      <c r="BA57" s="2">
        <v>1075</v>
      </c>
    </row>
    <row r="58" spans="1:53" ht="15" customHeight="1">
      <c r="A58" s="6"/>
      <c r="B58" s="7"/>
      <c r="C58" s="112">
        <v>29</v>
      </c>
      <c r="D58" s="8" t="str">
        <f>IF(ISERROR(VLOOKUP($C58,'START LİSTE'!$B$6:$F$835,2,0)),"",VLOOKUP($C58,'START LİSTE'!$B$6:$F$835,2,0))</f>
        <v>YENER ARAS </v>
      </c>
      <c r="E58" s="9" t="str">
        <f>IF(ISERROR(VLOOKUP($C58,'START LİSTE'!$B$6:$F$835,4,0)),"",VLOOKUP($C58,'START LİSTE'!$B$6:$F$835,4,0))</f>
        <v>T</v>
      </c>
      <c r="F58" s="149">
        <f>IF(ISERROR(VLOOKUP($C58,'FERDİ SONUÇ'!$B$6:$H$974,6,0)),"",VLOOKUP($C58,'FERDİ SONUÇ'!$B$6:$H$974,6,0))</f>
        <v>536</v>
      </c>
      <c r="G58" s="9">
        <f>IF(OR(E58="",F58="DQ",F58="DNF",F58="DNS",F58=""),"-",VLOOKUP(C58,'FERDİ SONUÇ'!$B$6:$H$974,7,0))</f>
        <v>2</v>
      </c>
      <c r="H58" s="109">
        <f>IF(OR(E58="",E58="F",F58="DQ",F58="DNF",F58="DNS",F58=""),"-",VLOOKUP(C58,'FERDİ SONUÇ'!$B$6:$H$974,7,0))</f>
        <v>2</v>
      </c>
      <c r="I58" s="11">
        <f>IF(ISERROR(SMALL(H58:H61,1)),"-",SMALL(H58:H61,1))</f>
        <v>2</v>
      </c>
      <c r="J58" s="12"/>
      <c r="BA58" s="2">
        <v>1078</v>
      </c>
    </row>
    <row r="59" spans="1:53" ht="15" customHeight="1">
      <c r="A59" s="13"/>
      <c r="B59" s="14"/>
      <c r="C59" s="113">
        <v>30</v>
      </c>
      <c r="D59" s="15" t="str">
        <f>IF(ISERROR(VLOOKUP($C59,'START LİSTE'!$B$6:$F$835,2,0)),"",VLOOKUP($C59,'START LİSTE'!$B$6:$F$835,2,0))</f>
        <v>ERDEN ÖZ</v>
      </c>
      <c r="E59" s="16" t="str">
        <f>IF(ISERROR(VLOOKUP($C59,'START LİSTE'!$B$6:$F$835,4,0)),"",VLOOKUP($C59,'START LİSTE'!$B$6:$F$835,4,0))</f>
        <v>T</v>
      </c>
      <c r="F59" s="150" t="str">
        <f>IF(ISERROR(VLOOKUP($C59,'FERDİ SONUÇ'!$B$6:$H$974,6,0)),"",VLOOKUP($C59,'FERDİ SONUÇ'!$B$6:$H$974,6,0))</f>
        <v>-</v>
      </c>
      <c r="G59" s="16">
        <f>IF(OR(E59="",F59="DQ",F59="DNF",F59="DNS",F59=""),"-",VLOOKUP(C59,'FERDİ SONUÇ'!$B$6:$H$974,7,0))</f>
        <v>14</v>
      </c>
      <c r="H59" s="110">
        <f>IF(OR(E59="",E59="F",F59="DQ",F59="DNF",F59="DNS",F59=""),"-",VLOOKUP(C59,'FERDİ SONUÇ'!$B$6:$H$974,7,0))</f>
        <v>14</v>
      </c>
      <c r="I59" s="18">
        <f>IF(ISERROR(SMALL(H58:H61,2)),"-",SMALL(H58:H61,2))</f>
        <v>14</v>
      </c>
      <c r="J59" s="19"/>
      <c r="BA59" s="2">
        <v>1079</v>
      </c>
    </row>
    <row r="60" spans="1:53" ht="15" customHeight="1">
      <c r="A60" s="30">
        <f>IF(AND(B60&lt;&gt;"",J60&lt;&gt;"DQ"),COUNT(J$6:J$125)-(RANK(J60,J$6:J$125)+COUNTIF(J$6:J60,J60))+2,IF(C58&lt;&gt;"",BA60,""))</f>
        <v>2</v>
      </c>
      <c r="B60" s="14" t="str">
        <f>IF(ISERROR(VLOOKUP(C58,'START LİSTE'!$B$6:$F$835,3,0)),"",VLOOKUP(C58,'START LİSTE'!$B$6:$F$835,3,0))</f>
        <v>KOCAELİ BÜYÜKŞEHİR BELEDİYESİ KAĞITSPOR KULÜBÜ</v>
      </c>
      <c r="C60" s="113">
        <v>31</v>
      </c>
      <c r="D60" s="15" t="str">
        <f>IF(ISERROR(VLOOKUP($C60,'START LİSTE'!$B$6:$F$835,2,0)),"",VLOOKUP($C60,'START LİSTE'!$B$6:$F$835,2,0))</f>
        <v>KAMURAN ÖZEN</v>
      </c>
      <c r="E60" s="16" t="str">
        <f>IF(ISERROR(VLOOKUP($C60,'START LİSTE'!$B$6:$F$835,4,0)),"",VLOOKUP($C60,'START LİSTE'!$B$6:$F$835,4,0))</f>
        <v>T</v>
      </c>
      <c r="F60" s="150" t="str">
        <f>IF(ISERROR(VLOOKUP($C60,'FERDİ SONUÇ'!$B$6:$H$974,6,0)),"",VLOOKUP($C60,'FERDİ SONUÇ'!$B$6:$H$974,6,0))</f>
        <v>-</v>
      </c>
      <c r="G60" s="16">
        <f>IF(OR(E60="",F60="DQ",F60="DNF",F60="DNS",F60=""),"-",VLOOKUP(C60,'FERDİ SONUÇ'!$B$6:$H$974,7,0))</f>
        <v>18</v>
      </c>
      <c r="H60" s="110">
        <f>IF(OR(E60="",E60="F",F60="DQ",F60="DNF",F60="DNS",F60=""),"-",VLOOKUP(C60,'FERDİ SONUÇ'!$B$6:$H$974,7,0))</f>
        <v>18</v>
      </c>
      <c r="I60" s="18">
        <f>IF(ISERROR(SMALL(H58:H61,3)),"-",SMALL(H58:H61,3))</f>
        <v>18</v>
      </c>
      <c r="J60" s="20">
        <f>IF(C58="","",IF(OR(I58="-",I59="-",I60="-"),"DQ",SUM(I58,I59,I60)))</f>
        <v>34</v>
      </c>
      <c r="BA60" s="2">
        <v>1080</v>
      </c>
    </row>
    <row r="61" spans="1:53" ht="15" customHeight="1">
      <c r="A61" s="13"/>
      <c r="B61" s="14"/>
      <c r="C61" s="113">
        <v>32</v>
      </c>
      <c r="D61" s="15" t="str">
        <f>IF(ISERROR(VLOOKUP($C61,'START LİSTE'!$B$6:$F$835,2,0)),"",VLOOKUP($C61,'START LİSTE'!$B$6:$F$835,2,0))</f>
        <v>ANIL KALAYCI</v>
      </c>
      <c r="E61" s="16" t="str">
        <f>IF(ISERROR(VLOOKUP($C61,'START LİSTE'!$B$6:$F$835,4,0)),"",VLOOKUP($C61,'START LİSTE'!$B$6:$F$835,4,0))</f>
        <v>T</v>
      </c>
      <c r="F61" s="150" t="str">
        <f>IF(ISERROR(VLOOKUP($C61,'FERDİ SONUÇ'!$B$6:$H$974,6,0)),"",VLOOKUP($C61,'FERDİ SONUÇ'!$B$6:$H$974,6,0))</f>
        <v>-</v>
      </c>
      <c r="G61" s="16">
        <f>IF(OR(E61="",F61="DQ",F61="DNF",F61="DNS",F61=""),"-",VLOOKUP(C61,'FERDİ SONUÇ'!$B$6:$H$974,7,0))</f>
        <v>50</v>
      </c>
      <c r="H61" s="110">
        <f>IF(OR(E61="",E61="F",F61="DQ",F61="DNF",F61="DNS",F61=""),"-",VLOOKUP(C61,'FERDİ SONUÇ'!$B$6:$H$974,7,0))</f>
        <v>50</v>
      </c>
      <c r="I61" s="18">
        <f>IF(ISERROR(SMALL(H58:H61,4)),"-",SMALL(H58:H61,4))</f>
        <v>50</v>
      </c>
      <c r="J61" s="19"/>
      <c r="BA61" s="2">
        <v>1081</v>
      </c>
    </row>
    <row r="62" spans="1:53" ht="15" customHeight="1">
      <c r="A62" s="6"/>
      <c r="B62" s="7"/>
      <c r="C62" s="112">
        <v>380</v>
      </c>
      <c r="D62" s="8" t="str">
        <f>IF(ISERROR(VLOOKUP($C62,'START LİSTE'!$B$6:$F$835,2,0)),"",VLOOKUP($C62,'START LİSTE'!$B$6:$F$835,2,0))</f>
        <v>VEDAT DEMİR</v>
      </c>
      <c r="E62" s="9" t="str">
        <f>IF(ISERROR(VLOOKUP($C62,'START LİSTE'!$B$6:$F$835,4,0)),"",VLOOKUP($C62,'START LİSTE'!$B$6:$F$835,4,0))</f>
        <v>T</v>
      </c>
      <c r="F62" s="149" t="str">
        <f>IF(ISERROR(VLOOKUP($C62,'FERDİ SONUÇ'!$B$6:$H$974,6,0)),"",VLOOKUP($C62,'FERDİ SONUÇ'!$B$6:$H$974,6,0))</f>
        <v>-</v>
      </c>
      <c r="G62" s="9">
        <f>IF(OR(E62="",F62="DQ",F62="DNF",F62="DNS",F62=""),"-",VLOOKUP(C62,'FERDİ SONUÇ'!$B$6:$H$974,7,0))</f>
        <v>29</v>
      </c>
      <c r="H62" s="109">
        <f>IF(OR(E62="",E62="F",F62="DQ",F62="DNF",F62="DNS",F62=""),"-",VLOOKUP(C62,'FERDİ SONUÇ'!$B$6:$H$974,7,0))</f>
        <v>29</v>
      </c>
      <c r="I62" s="11">
        <f>IF(ISERROR(SMALL(H62:H65,1)),"-",SMALL(H62:H65,1))</f>
        <v>29</v>
      </c>
      <c r="J62" s="12"/>
      <c r="BA62" s="2">
        <v>1084</v>
      </c>
    </row>
    <row r="63" spans="1:53" ht="15" customHeight="1">
      <c r="A63" s="13"/>
      <c r="B63" s="14"/>
      <c r="C63" s="113">
        <v>381</v>
      </c>
      <c r="D63" s="15" t="str">
        <f>IF(ISERROR(VLOOKUP($C63,'START LİSTE'!$B$6:$F$835,2,0)),"",VLOOKUP($C63,'START LİSTE'!$B$6:$F$835,2,0))</f>
        <v>SEZER ÇİĞDEM</v>
      </c>
      <c r="E63" s="16" t="str">
        <f>IF(ISERROR(VLOOKUP($C63,'START LİSTE'!$B$6:$F$835,4,0)),"",VLOOKUP($C63,'START LİSTE'!$B$6:$F$835,4,0))</f>
        <v>T</v>
      </c>
      <c r="F63" s="150" t="str">
        <f>IF(ISERROR(VLOOKUP($C63,'FERDİ SONUÇ'!$B$6:$H$974,6,0)),"",VLOOKUP($C63,'FERDİ SONUÇ'!$B$6:$H$974,6,0))</f>
        <v>-</v>
      </c>
      <c r="G63" s="16">
        <f>IF(OR(E63="",F63="DQ",F63="DNF",F63="DNS",F63=""),"-",VLOOKUP(C63,'FERDİ SONUÇ'!$B$6:$H$974,7,0))</f>
        <v>76</v>
      </c>
      <c r="H63" s="110">
        <f>IF(OR(E63="",E63="F",F63="DQ",F63="DNF",F63="DNS",F63=""),"-",VLOOKUP(C63,'FERDİ SONUÇ'!$B$6:$H$974,7,0))</f>
        <v>76</v>
      </c>
      <c r="I63" s="18">
        <f>IF(ISERROR(SMALL(H62:H65,2)),"-",SMALL(H62:H65,2))</f>
        <v>45</v>
      </c>
      <c r="J63" s="19"/>
      <c r="BA63" s="2">
        <v>1085</v>
      </c>
    </row>
    <row r="64" spans="1:53" ht="15" customHeight="1">
      <c r="A64" s="30">
        <f>IF(AND(B64&lt;&gt;"",J64&lt;&gt;"DQ"),COUNT(J$6:J$125)-(RANK(J64,J$6:J$125)+COUNTIF(J$6:J64,J64))+2,IF(C62&lt;&gt;"",BA64,""))</f>
        <v>14</v>
      </c>
      <c r="B64" s="14" t="str">
        <f>IF(ISERROR(VLOOKUP(C62,'START LİSTE'!$B$6:$F$835,3,0)),"",VLOOKUP(C62,'START LİSTE'!$B$6:$F$835,3,0))</f>
        <v>KONYA BELEDİYE SK</v>
      </c>
      <c r="C64" s="113">
        <v>382</v>
      </c>
      <c r="D64" s="15" t="str">
        <f>IF(ISERROR(VLOOKUP($C64,'START LİSTE'!$B$6:$F$835,2,0)),"",VLOOKUP($C64,'START LİSTE'!$B$6:$F$835,2,0))</f>
        <v>FIRAT BÖK</v>
      </c>
      <c r="E64" s="16" t="str">
        <f>IF(ISERROR(VLOOKUP($C64,'START LİSTE'!$B$6:$F$835,4,0)),"",VLOOKUP($C64,'START LİSTE'!$B$6:$F$835,4,0))</f>
        <v>T</v>
      </c>
      <c r="F64" s="150" t="str">
        <f>IF(ISERROR(VLOOKUP($C64,'FERDİ SONUÇ'!$B$6:$H$974,6,0)),"",VLOOKUP($C64,'FERDİ SONUÇ'!$B$6:$H$974,6,0))</f>
        <v>-</v>
      </c>
      <c r="G64" s="16">
        <f>IF(OR(E64="",F64="DQ",F64="DNF",F64="DNS",F64=""),"-",VLOOKUP(C64,'FERDİ SONUÇ'!$B$6:$H$974,7,0))</f>
        <v>55</v>
      </c>
      <c r="H64" s="110">
        <f>IF(OR(E64="",E64="F",F64="DQ",F64="DNF",F64="DNS",F64=""),"-",VLOOKUP(C64,'FERDİ SONUÇ'!$B$6:$H$974,7,0))</f>
        <v>55</v>
      </c>
      <c r="I64" s="18">
        <f>IF(ISERROR(SMALL(H62:H65,3)),"-",SMALL(H62:H65,3))</f>
        <v>55</v>
      </c>
      <c r="J64" s="20">
        <f>IF(C62="","",IF(OR(I62="-",I63="-",I64="-"),"DQ",SUM(I62,I63,I64)))</f>
        <v>129</v>
      </c>
      <c r="BA64" s="2">
        <v>1086</v>
      </c>
    </row>
    <row r="65" spans="1:53" ht="15" customHeight="1">
      <c r="A65" s="13"/>
      <c r="B65" s="14"/>
      <c r="C65" s="113">
        <v>383</v>
      </c>
      <c r="D65" s="15" t="str">
        <f>IF(ISERROR(VLOOKUP($C65,'START LİSTE'!$B$6:$F$835,2,0)),"",VLOOKUP($C65,'START LİSTE'!$B$6:$F$835,2,0))</f>
        <v>ÖMER KAYA</v>
      </c>
      <c r="E65" s="16" t="str">
        <f>IF(ISERROR(VLOOKUP($C65,'START LİSTE'!$B$6:$F$835,4,0)),"",VLOOKUP($C65,'START LİSTE'!$B$6:$F$835,4,0))</f>
        <v>T</v>
      </c>
      <c r="F65" s="150" t="str">
        <f>IF(ISERROR(VLOOKUP($C65,'FERDİ SONUÇ'!$B$6:$H$974,6,0)),"",VLOOKUP($C65,'FERDİ SONUÇ'!$B$6:$H$974,6,0))</f>
        <v>-</v>
      </c>
      <c r="G65" s="16">
        <f>IF(OR(E65="",F65="DQ",F65="DNF",F65="DNS",F65=""),"-",VLOOKUP(C65,'FERDİ SONUÇ'!$B$6:$H$974,7,0))</f>
        <v>45</v>
      </c>
      <c r="H65" s="110">
        <f>IF(OR(E65="",E65="F",F65="DQ",F65="DNF",F65="DNS",F65=""),"-",VLOOKUP(C65,'FERDİ SONUÇ'!$B$6:$H$974,7,0))</f>
        <v>45</v>
      </c>
      <c r="I65" s="18">
        <f>IF(ISERROR(SMALL(H62:H65,4)),"-",SMALL(H62:H65,4))</f>
        <v>76</v>
      </c>
      <c r="J65" s="19"/>
      <c r="BA65" s="2">
        <v>1087</v>
      </c>
    </row>
    <row r="66" spans="1:53" ht="15" customHeight="1">
      <c r="A66" s="6"/>
      <c r="B66" s="7"/>
      <c r="C66" s="112">
        <v>159</v>
      </c>
      <c r="D66" s="8" t="str">
        <f>IF(ISERROR(VLOOKUP($C66,'START LİSTE'!$B$6:$F$835,2,0)),"",VLOOKUP($C66,'START LİSTE'!$B$6:$F$835,2,0))</f>
        <v>ENES YÜKSEL</v>
      </c>
      <c r="E66" s="9" t="str">
        <f>IF(ISERROR(VLOOKUP($C66,'START LİSTE'!$B$6:$F$835,4,0)),"",VLOOKUP($C66,'START LİSTE'!$B$6:$F$835,4,0))</f>
        <v>T</v>
      </c>
      <c r="F66" s="149" t="str">
        <f>IF(ISERROR(VLOOKUP($C66,'FERDİ SONUÇ'!$B$6:$H$974,6,0)),"",VLOOKUP($C66,'FERDİ SONUÇ'!$B$6:$H$974,6,0))</f>
        <v>-</v>
      </c>
      <c r="G66" s="9">
        <f>IF(OR(E66="",F66="DQ",F66="DNF",F66="DNS",F66=""),"-",VLOOKUP(C66,'FERDİ SONUÇ'!$B$6:$H$974,7,0))</f>
        <v>47</v>
      </c>
      <c r="H66" s="109">
        <f>IF(OR(E66="",E66="F",F66="DQ",F66="DNF",F66="DNS",F66=""),"-",VLOOKUP(C66,'FERDİ SONUÇ'!$B$6:$H$974,7,0))</f>
        <v>47</v>
      </c>
      <c r="I66" s="11">
        <f>IF(ISERROR(SMALL(H66:H69,1)),"-",SMALL(H66:H69,1))</f>
        <v>41</v>
      </c>
      <c r="J66" s="12"/>
      <c r="BA66" s="2">
        <v>1090</v>
      </c>
    </row>
    <row r="67" spans="1:53" ht="15" customHeight="1">
      <c r="A67" s="13"/>
      <c r="B67" s="14"/>
      <c r="C67" s="113">
        <v>160</v>
      </c>
      <c r="D67" s="15" t="str">
        <f>IF(ISERROR(VLOOKUP($C67,'START LİSTE'!$B$6:$F$835,2,0)),"",VLOOKUP($C67,'START LİSTE'!$B$6:$F$835,2,0))</f>
        <v>SEFA ÖZDEMİR</v>
      </c>
      <c r="E67" s="16" t="str">
        <f>IF(ISERROR(VLOOKUP($C67,'START LİSTE'!$B$6:$F$835,4,0)),"",VLOOKUP($C67,'START LİSTE'!$B$6:$F$835,4,0))</f>
        <v>T</v>
      </c>
      <c r="F67" s="150" t="str">
        <f>IF(ISERROR(VLOOKUP($C67,'FERDİ SONUÇ'!$B$6:$H$974,6,0)),"",VLOOKUP($C67,'FERDİ SONUÇ'!$B$6:$H$974,6,0))</f>
        <v>-</v>
      </c>
      <c r="G67" s="16">
        <f>IF(OR(E67="",F67="DQ",F67="DNF",F67="DNS",F67=""),"-",VLOOKUP(C67,'FERDİ SONUÇ'!$B$6:$H$974,7,0))</f>
        <v>54</v>
      </c>
      <c r="H67" s="110">
        <f>IF(OR(E67="",E67="F",F67="DQ",F67="DNF",F67="DNS",F67=""),"-",VLOOKUP(C67,'FERDİ SONUÇ'!$B$6:$H$974,7,0))</f>
        <v>54</v>
      </c>
      <c r="I67" s="18">
        <f>IF(ISERROR(SMALL(H66:H69,2)),"-",SMALL(H66:H69,2))</f>
        <v>47</v>
      </c>
      <c r="J67" s="19"/>
      <c r="BA67" s="2">
        <v>1091</v>
      </c>
    </row>
    <row r="68" spans="1:53" ht="15" customHeight="1">
      <c r="A68" s="30">
        <f>IF(AND(B68&lt;&gt;"",J68&lt;&gt;"DQ"),COUNT(J$6:J$125)-(RANK(J68,J$6:J$125)+COUNTIF(J$6:J68,J68))+2,IF(C66&lt;&gt;"",BA68,""))</f>
        <v>15</v>
      </c>
      <c r="B68" s="14" t="str">
        <f>IF(ISERROR(VLOOKUP(C66,'START LİSTE'!$B$6:$F$835,3,0)),"",VLOOKUP(C66,'START LİSTE'!$B$6:$F$835,3,0))</f>
        <v>KÜTAHYA-GENÇLİK MERKEZİ GSİM</v>
      </c>
      <c r="C68" s="113">
        <v>161</v>
      </c>
      <c r="D68" s="15" t="str">
        <f>IF(ISERROR(VLOOKUP($C68,'START LİSTE'!$B$6:$F$835,2,0)),"",VLOOKUP($C68,'START LİSTE'!$B$6:$F$835,2,0))</f>
        <v>MERTCAN KURT</v>
      </c>
      <c r="E68" s="16" t="str">
        <f>IF(ISERROR(VLOOKUP($C68,'START LİSTE'!$B$6:$F$835,4,0)),"",VLOOKUP($C68,'START LİSTE'!$B$6:$F$835,4,0))</f>
        <v>T</v>
      </c>
      <c r="F68" s="150" t="str">
        <f>IF(ISERROR(VLOOKUP($C68,'FERDİ SONUÇ'!$B$6:$H$974,6,0)),"",VLOOKUP($C68,'FERDİ SONUÇ'!$B$6:$H$974,6,0))</f>
        <v>-</v>
      </c>
      <c r="G68" s="16">
        <f>IF(OR(E68="",F68="DQ",F68="DNF",F68="DNS",F68=""),"-",VLOOKUP(C68,'FERDİ SONUÇ'!$B$6:$H$974,7,0))</f>
        <v>41</v>
      </c>
      <c r="H68" s="110">
        <f>IF(OR(E68="",E68="F",F68="DQ",F68="DNF",F68="DNS",F68=""),"-",VLOOKUP(C68,'FERDİ SONUÇ'!$B$6:$H$974,7,0))</f>
        <v>41</v>
      </c>
      <c r="I68" s="18">
        <f>IF(ISERROR(SMALL(H66:H69,3)),"-",SMALL(H66:H69,3))</f>
        <v>54</v>
      </c>
      <c r="J68" s="20">
        <f>IF(C66="","",IF(OR(I66="-",I67="-",I68="-"),"DQ",SUM(I66,I67,I68)))</f>
        <v>142</v>
      </c>
      <c r="BA68" s="2">
        <v>1092</v>
      </c>
    </row>
    <row r="69" spans="1:53" ht="15" customHeight="1">
      <c r="A69" s="13"/>
      <c r="B69" s="14"/>
      <c r="C69" s="113">
        <v>162</v>
      </c>
      <c r="D69" s="15" t="str">
        <f>IF(ISERROR(VLOOKUP($C69,'START LİSTE'!$B$6:$F$835,2,0)),"",VLOOKUP($C69,'START LİSTE'!$B$6:$F$835,2,0))</f>
        <v>SEDAT ÖZDEMİR</v>
      </c>
      <c r="E69" s="16" t="str">
        <f>IF(ISERROR(VLOOKUP($C69,'START LİSTE'!$B$6:$F$835,4,0)),"",VLOOKUP($C69,'START LİSTE'!$B$6:$F$835,4,0))</f>
        <v>T</v>
      </c>
      <c r="F69" s="150" t="str">
        <f>IF(ISERROR(VLOOKUP($C69,'FERDİ SONUÇ'!$B$6:$H$974,6,0)),"",VLOOKUP($C69,'FERDİ SONUÇ'!$B$6:$H$974,6,0))</f>
        <v>-</v>
      </c>
      <c r="G69" s="16">
        <f>IF(OR(E69="",F69="DQ",F69="DNF",F69="DNS",F69=""),"-",VLOOKUP(C69,'FERDİ SONUÇ'!$B$6:$H$974,7,0))</f>
        <v>71</v>
      </c>
      <c r="H69" s="110">
        <f>IF(OR(E69="",E69="F",F69="DQ",F69="DNF",F69="DNS",F69=""),"-",VLOOKUP(C69,'FERDİ SONUÇ'!$B$6:$H$974,7,0))</f>
        <v>71</v>
      </c>
      <c r="I69" s="18">
        <f>IF(ISERROR(SMALL(H66:H69,4)),"-",SMALL(H66:H69,4))</f>
        <v>71</v>
      </c>
      <c r="J69" s="19"/>
      <c r="BA69" s="2">
        <v>1093</v>
      </c>
    </row>
    <row r="70" spans="1:53" ht="15" customHeight="1">
      <c r="A70" s="6"/>
      <c r="B70" s="7"/>
      <c r="C70" s="112">
        <v>163</v>
      </c>
      <c r="D70" s="8" t="str">
        <f>IF(ISERROR(VLOOKUP($C70,'START LİSTE'!$B$6:$F$835,2,0)),"",VLOOKUP($C70,'START LİSTE'!$B$6:$F$835,2,0))</f>
        <v>VEDAT YILDIZ</v>
      </c>
      <c r="E70" s="9" t="str">
        <f>IF(ISERROR(VLOOKUP($C70,'START LİSTE'!$B$6:$F$835,4,0)),"",VLOOKUP($C70,'START LİSTE'!$B$6:$F$835,4,0))</f>
        <v>T</v>
      </c>
      <c r="F70" s="149" t="str">
        <f>IF(ISERROR(VLOOKUP($C70,'FERDİ SONUÇ'!$B$6:$H$974,6,0)),"",VLOOKUP($C70,'FERDİ SONUÇ'!$B$6:$H$974,6,0))</f>
        <v>-</v>
      </c>
      <c r="G70" s="9">
        <f>IF(OR(E70="",F70="DQ",F70="DNF",F70="DNS",F70=""),"-",VLOOKUP(C70,'FERDİ SONUÇ'!$B$6:$H$974,7,0))</f>
        <v>77</v>
      </c>
      <c r="H70" s="109">
        <f>IF(OR(E70="",E70="F",F70="DQ",F70="DNF",F70="DNS",F70=""),"-",VLOOKUP(C70,'FERDİ SONUÇ'!$B$6:$H$974,7,0))</f>
        <v>77</v>
      </c>
      <c r="I70" s="11">
        <f>IF(ISERROR(SMALL(H70:H73,1)),"-",SMALL(H70:H73,1))</f>
        <v>52</v>
      </c>
      <c r="J70" s="12"/>
      <c r="BA70" s="2">
        <v>1096</v>
      </c>
    </row>
    <row r="71" spans="1:53" ht="15" customHeight="1">
      <c r="A71" s="13"/>
      <c r="B71" s="14"/>
      <c r="C71" s="113">
        <v>164</v>
      </c>
      <c r="D71" s="15" t="str">
        <f>IF(ISERROR(VLOOKUP($C71,'START LİSTE'!$B$6:$F$835,2,0)),"",VLOOKUP($C71,'START LİSTE'!$B$6:$F$835,2,0))</f>
        <v>EYÜPHAN ÇUBAN</v>
      </c>
      <c r="E71" s="16" t="str">
        <f>IF(ISERROR(VLOOKUP($C71,'START LİSTE'!$B$6:$F$835,4,0)),"",VLOOKUP($C71,'START LİSTE'!$B$6:$F$835,4,0))</f>
        <v>T</v>
      </c>
      <c r="F71" s="150" t="str">
        <f>IF(ISERROR(VLOOKUP($C71,'FERDİ SONUÇ'!$B$6:$H$974,6,0)),"",VLOOKUP($C71,'FERDİ SONUÇ'!$B$6:$H$974,6,0))</f>
        <v>-</v>
      </c>
      <c r="G71" s="16">
        <f>IF(OR(E71="",F71="DQ",F71="DNF",F71="DNS",F71=""),"-",VLOOKUP(C71,'FERDİ SONUÇ'!$B$6:$H$974,7,0))</f>
        <v>52</v>
      </c>
      <c r="H71" s="110">
        <f>IF(OR(E71="",E71="F",F71="DQ",F71="DNF",F71="DNS",F71=""),"-",VLOOKUP(C71,'FERDİ SONUÇ'!$B$6:$H$974,7,0))</f>
        <v>52</v>
      </c>
      <c r="I71" s="18">
        <f>IF(ISERROR(SMALL(H70:H73,2)),"-",SMALL(H70:H73,2))</f>
        <v>53</v>
      </c>
      <c r="J71" s="19"/>
      <c r="BA71" s="2">
        <v>1097</v>
      </c>
    </row>
    <row r="72" spans="1:53" ht="15" customHeight="1">
      <c r="A72" s="30">
        <f>IF(AND(B72&lt;&gt;"",J72&lt;&gt;"DQ"),COUNT(J$6:J$125)-(RANK(J72,J$6:J$125)+COUNTIF(J$6:J72,J72))+2,IF(C70&lt;&gt;"",BA72,""))</f>
        <v>17</v>
      </c>
      <c r="B72" s="14" t="str">
        <f>IF(ISERROR(VLOOKUP(C70,'START LİSTE'!$B$6:$F$835,3,0)),"",VLOOKUP(C70,'START LİSTE'!$B$6:$F$835,3,0))</f>
        <v>MANİSA - YUNUSEMRE BLD.SP.KLB</v>
      </c>
      <c r="C72" s="113">
        <v>165</v>
      </c>
      <c r="D72" s="15" t="str">
        <f>IF(ISERROR(VLOOKUP($C72,'START LİSTE'!$B$6:$F$835,2,0)),"",VLOOKUP($C72,'START LİSTE'!$B$6:$F$835,2,0))</f>
        <v>BAHADIR AYDIN</v>
      </c>
      <c r="E72" s="16" t="str">
        <f>IF(ISERROR(VLOOKUP($C72,'START LİSTE'!$B$6:$F$835,4,0)),"",VLOOKUP($C72,'START LİSTE'!$B$6:$F$835,4,0))</f>
        <v>T</v>
      </c>
      <c r="F72" s="150" t="str">
        <f>IF(ISERROR(VLOOKUP($C72,'FERDİ SONUÇ'!$B$6:$H$974,6,0)),"",VLOOKUP($C72,'FERDİ SONUÇ'!$B$6:$H$974,6,0))</f>
        <v>-</v>
      </c>
      <c r="G72" s="16">
        <f>IF(OR(E72="",F72="DQ",F72="DNF",F72="DNS",F72=""),"-",VLOOKUP(C72,'FERDİ SONUÇ'!$B$6:$H$974,7,0))</f>
        <v>57</v>
      </c>
      <c r="H72" s="110">
        <f>IF(OR(E72="",E72="F",F72="DQ",F72="DNF",F72="DNS",F72=""),"-",VLOOKUP(C72,'FERDİ SONUÇ'!$B$6:$H$974,7,0))</f>
        <v>57</v>
      </c>
      <c r="I72" s="18">
        <f>IF(ISERROR(SMALL(H70:H73,3)),"-",SMALL(H70:H73,3))</f>
        <v>57</v>
      </c>
      <c r="J72" s="20">
        <f>IF(C70="","",IF(OR(I70="-",I71="-",I72="-"),"DQ",SUM(I70,I71,I72)))</f>
        <v>162</v>
      </c>
      <c r="BA72" s="2">
        <v>1098</v>
      </c>
    </row>
    <row r="73" spans="1:53" ht="15" customHeight="1">
      <c r="A73" s="13"/>
      <c r="B73" s="14"/>
      <c r="C73" s="113">
        <v>166</v>
      </c>
      <c r="D73" s="15" t="str">
        <f>IF(ISERROR(VLOOKUP($C73,'START LİSTE'!$B$6:$F$835,2,0)),"",VLOOKUP($C73,'START LİSTE'!$B$6:$F$835,2,0))</f>
        <v>MEHMET ERKUL</v>
      </c>
      <c r="E73" s="16" t="str">
        <f>IF(ISERROR(VLOOKUP($C73,'START LİSTE'!$B$6:$F$835,4,0)),"",VLOOKUP($C73,'START LİSTE'!$B$6:$F$835,4,0))</f>
        <v>T</v>
      </c>
      <c r="F73" s="150" t="str">
        <f>IF(ISERROR(VLOOKUP($C73,'FERDİ SONUÇ'!$B$6:$H$974,6,0)),"",VLOOKUP($C73,'FERDİ SONUÇ'!$B$6:$H$974,6,0))</f>
        <v>-</v>
      </c>
      <c r="G73" s="16">
        <f>IF(OR(E73="",F73="DQ",F73="DNF",F73="DNS",F73=""),"-",VLOOKUP(C73,'FERDİ SONUÇ'!$B$6:$H$974,7,0))</f>
        <v>53</v>
      </c>
      <c r="H73" s="110">
        <f>IF(OR(E73="",E73="F",F73="DQ",F73="DNF",F73="DNS",F73=""),"-",VLOOKUP(C73,'FERDİ SONUÇ'!$B$6:$H$974,7,0))</f>
        <v>53</v>
      </c>
      <c r="I73" s="18">
        <f>IF(ISERROR(SMALL(H70:H73,4)),"-",SMALL(H70:H73,4))</f>
        <v>77</v>
      </c>
      <c r="J73" s="19"/>
      <c r="BA73" s="2">
        <v>1099</v>
      </c>
    </row>
    <row r="74" spans="1:53" ht="15" customHeight="1">
      <c r="A74" s="6"/>
      <c r="B74" s="7"/>
      <c r="C74" s="112">
        <v>889</v>
      </c>
      <c r="D74" s="8" t="str">
        <f>IF(ISERROR(VLOOKUP($C74,'START LİSTE'!$B$6:$F$835,2,0)),"",VLOOKUP($C74,'START LİSTE'!$B$6:$F$835,2,0))</f>
        <v>AHMET TURAN</v>
      </c>
      <c r="E74" s="9" t="str">
        <f>IF(ISERROR(VLOOKUP($C74,'START LİSTE'!$B$6:$F$835,4,0)),"",VLOOKUP($C74,'START LİSTE'!$B$6:$F$835,4,0))</f>
        <v>T</v>
      </c>
      <c r="F74" s="149" t="str">
        <f>IF(ISERROR(VLOOKUP($C74,'FERDİ SONUÇ'!$B$6:$H$974,6,0)),"",VLOOKUP($C74,'FERDİ SONUÇ'!$B$6:$H$974,6,0))</f>
        <v>-</v>
      </c>
      <c r="G74" s="9">
        <f>IF(OR(E74="",F74="DQ",F74="DNF",F74="DNS",F74=""),"-",VLOOKUP(C74,'FERDİ SONUÇ'!$B$6:$H$974,7,0))</f>
        <v>13</v>
      </c>
      <c r="H74" s="109">
        <f>IF(OR(E74="",E74="F",F74="DQ",F74="DNF",F74="DNS",F74=""),"-",VLOOKUP(C74,'FERDİ SONUÇ'!$B$6:$H$974,7,0))</f>
        <v>13</v>
      </c>
      <c r="I74" s="11">
        <f>IF(ISERROR(SMALL(H74:H77,1)),"-",SMALL(H74:H77,1))</f>
        <v>5</v>
      </c>
      <c r="J74" s="12"/>
      <c r="BA74" s="2">
        <v>1102</v>
      </c>
    </row>
    <row r="75" spans="1:53" ht="15" customHeight="1">
      <c r="A75" s="13"/>
      <c r="B75" s="14"/>
      <c r="C75" s="113">
        <v>890</v>
      </c>
      <c r="D75" s="15" t="str">
        <f>IF(ISERROR(VLOOKUP($C75,'START LİSTE'!$B$6:$F$835,2,0)),"",VLOOKUP($C75,'START LİSTE'!$B$6:$F$835,2,0))</f>
        <v>SELİM SEVEN</v>
      </c>
      <c r="E75" s="16" t="str">
        <f>IF(ISERROR(VLOOKUP($C75,'START LİSTE'!$B$6:$F$835,4,0)),"",VLOOKUP($C75,'START LİSTE'!$B$6:$F$835,4,0))</f>
        <v>T</v>
      </c>
      <c r="F75" s="150" t="str">
        <f>IF(ISERROR(VLOOKUP($C75,'FERDİ SONUÇ'!$B$6:$H$974,6,0)),"",VLOOKUP($C75,'FERDİ SONUÇ'!$B$6:$H$974,6,0))</f>
        <v>-</v>
      </c>
      <c r="G75" s="16">
        <f>IF(OR(E75="",F75="DQ",F75="DNF",F75="DNS",F75=""),"-",VLOOKUP(C75,'FERDİ SONUÇ'!$B$6:$H$974,7,0))</f>
        <v>23</v>
      </c>
      <c r="H75" s="110">
        <f>IF(OR(E75="",E75="F",F75="DQ",F75="DNF",F75="DNS",F75=""),"-",VLOOKUP(C75,'FERDİ SONUÇ'!$B$6:$H$974,7,0))</f>
        <v>23</v>
      </c>
      <c r="I75" s="18">
        <f>IF(ISERROR(SMALL(H74:H77,2)),"-",SMALL(H74:H77,2))</f>
        <v>13</v>
      </c>
      <c r="J75" s="19"/>
      <c r="BA75" s="2">
        <v>1103</v>
      </c>
    </row>
    <row r="76" spans="1:53" ht="15" customHeight="1">
      <c r="A76" s="30">
        <f>IF(AND(B76&lt;&gt;"",J76&lt;&gt;"DQ"),COUNT(J$6:J$125)-(RANK(J76,J$6:J$125)+COUNTIF(J$6:J76,J76))+2,IF(C74&lt;&gt;"",BA76,""))</f>
        <v>4</v>
      </c>
      <c r="B76" s="14" t="str">
        <f>IF(ISERROR(VLOOKUP(C74,'START LİSTE'!$B$6:$F$835,3,0)),"",VLOOKUP(C74,'START LİSTE'!$B$6:$F$835,3,0))</f>
        <v>MARDİN-MARGENÇ</v>
      </c>
      <c r="C76" s="113">
        <v>891</v>
      </c>
      <c r="D76" s="15" t="str">
        <f>IF(ISERROR(VLOOKUP($C76,'START LİSTE'!$B$6:$F$835,2,0)),"",VLOOKUP($C76,'START LİSTE'!$B$6:$F$835,2,0))</f>
        <v>HAKAN BULUT</v>
      </c>
      <c r="E76" s="16" t="str">
        <f>IF(ISERROR(VLOOKUP($C76,'START LİSTE'!$B$6:$F$835,4,0)),"",VLOOKUP($C76,'START LİSTE'!$B$6:$F$835,4,0))</f>
        <v>T</v>
      </c>
      <c r="F76" s="150" t="str">
        <f>IF(ISERROR(VLOOKUP($C76,'FERDİ SONUÇ'!$B$6:$H$974,6,0)),"",VLOOKUP($C76,'FERDİ SONUÇ'!$B$6:$H$974,6,0))</f>
        <v>-</v>
      </c>
      <c r="G76" s="16">
        <f>IF(OR(E76="",F76="DQ",F76="DNF",F76="DNS",F76=""),"-",VLOOKUP(C76,'FERDİ SONUÇ'!$B$6:$H$974,7,0))</f>
        <v>32</v>
      </c>
      <c r="H76" s="110">
        <f>IF(OR(E76="",E76="F",F76="DQ",F76="DNF",F76="DNS",F76=""),"-",VLOOKUP(C76,'FERDİ SONUÇ'!$B$6:$H$974,7,0))</f>
        <v>32</v>
      </c>
      <c r="I76" s="18">
        <f>IF(ISERROR(SMALL(H74:H77,3)),"-",SMALL(H74:H77,3))</f>
        <v>23</v>
      </c>
      <c r="J76" s="20">
        <f>IF(C74="","",IF(OR(I74="-",I75="-",I76="-"),"DQ",SUM(I74,I75,I76)))</f>
        <v>41</v>
      </c>
      <c r="BA76" s="2">
        <v>1104</v>
      </c>
    </row>
    <row r="77" spans="1:53" ht="15" customHeight="1">
      <c r="A77" s="13"/>
      <c r="B77" s="14"/>
      <c r="C77" s="113">
        <v>892</v>
      </c>
      <c r="D77" s="15" t="str">
        <f>IF(ISERROR(VLOOKUP($C77,'START LİSTE'!$B$6:$F$835,2,0)),"",VLOOKUP($C77,'START LİSTE'!$B$6:$F$835,2,0))</f>
        <v>AHMET ALKANOĞLU</v>
      </c>
      <c r="E77" s="16" t="str">
        <f>IF(ISERROR(VLOOKUP($C77,'START LİSTE'!$B$6:$F$835,4,0)),"",VLOOKUP($C77,'START LİSTE'!$B$6:$F$835,4,0))</f>
        <v>T</v>
      </c>
      <c r="F77" s="150">
        <f>IF(ISERROR(VLOOKUP($C77,'FERDİ SONUÇ'!$B$6:$H$974,6,0)),"",VLOOKUP($C77,'FERDİ SONUÇ'!$B$6:$H$974,6,0))</f>
        <v>540</v>
      </c>
      <c r="G77" s="16">
        <f>IF(OR(E77="",F77="DQ",F77="DNF",F77="DNS",F77=""),"-",VLOOKUP(C77,'FERDİ SONUÇ'!$B$6:$H$974,7,0))</f>
        <v>5</v>
      </c>
      <c r="H77" s="110">
        <f>IF(OR(E77="",E77="F",F77="DQ",F77="DNF",F77="DNS",F77=""),"-",VLOOKUP(C77,'FERDİ SONUÇ'!$B$6:$H$974,7,0))</f>
        <v>5</v>
      </c>
      <c r="I77" s="18">
        <f>IF(ISERROR(SMALL(H74:H77,4)),"-",SMALL(H74:H77,4))</f>
        <v>32</v>
      </c>
      <c r="J77" s="19"/>
      <c r="BA77" s="2">
        <v>1105</v>
      </c>
    </row>
    <row r="78" spans="1:53" ht="15" customHeight="1">
      <c r="A78" s="6"/>
      <c r="B78" s="7"/>
      <c r="C78" s="112">
        <v>717</v>
      </c>
      <c r="D78" s="8" t="str">
        <f>IF(ISERROR(VLOOKUP($C78,'START LİSTE'!$B$6:$F$835,2,0)),"",VLOOKUP($C78,'START LİSTE'!$B$6:$F$835,2,0))</f>
        <v>ÖZKAN ARSLAN</v>
      </c>
      <c r="E78" s="9" t="str">
        <f>IF(ISERROR(VLOOKUP($C78,'START LİSTE'!$B$6:$F$835,4,0)),"",VLOOKUP($C78,'START LİSTE'!$B$6:$F$835,4,0))</f>
        <v>T</v>
      </c>
      <c r="F78" s="149">
        <f>IF(ISERROR(VLOOKUP($C78,'FERDİ SONUÇ'!$B$6:$H$974,6,0)),"",VLOOKUP($C78,'FERDİ SONUÇ'!$B$6:$H$974,6,0))</f>
        <v>539</v>
      </c>
      <c r="G78" s="9">
        <f>IF(OR(E78="",F78="DQ",F78="DNF",F78="DNS",F78=""),"-",VLOOKUP(C78,'FERDİ SONUÇ'!$B$6:$H$974,7,0))</f>
        <v>4</v>
      </c>
      <c r="H78" s="109">
        <f>IF(OR(E78="",E78="F",F78="DQ",F78="DNF",F78="DNS",F78=""),"-",VLOOKUP(C78,'FERDİ SONUÇ'!$B$6:$H$974,7,0))</f>
        <v>4</v>
      </c>
      <c r="I78" s="11">
        <f>IF(ISERROR(SMALL(H78:H81,1)),"-",SMALL(H78:H81,1))</f>
        <v>4</v>
      </c>
      <c r="J78" s="12"/>
      <c r="BA78" s="2">
        <v>1108</v>
      </c>
    </row>
    <row r="79" spans="1:53" ht="15" customHeight="1">
      <c r="A79" s="13"/>
      <c r="B79" s="14"/>
      <c r="C79" s="113">
        <v>718</v>
      </c>
      <c r="D79" s="15" t="str">
        <f>IF(ISERROR(VLOOKUP($C79,'START LİSTE'!$B$6:$F$835,2,0)),"",VLOOKUP($C79,'START LİSTE'!$B$6:$F$835,2,0))</f>
        <v>NURULLAH UMULGAN</v>
      </c>
      <c r="E79" s="16" t="str">
        <f>IF(ISERROR(VLOOKUP($C79,'START LİSTE'!$B$6:$F$835,4,0)),"",VLOOKUP($C79,'START LİSTE'!$B$6:$F$835,4,0))</f>
        <v>T</v>
      </c>
      <c r="F79" s="150" t="str">
        <f>IF(ISERROR(VLOOKUP($C79,'FERDİ SONUÇ'!$B$6:$H$974,6,0)),"",VLOOKUP($C79,'FERDİ SONUÇ'!$B$6:$H$974,6,0))</f>
        <v>-</v>
      </c>
      <c r="G79" s="16">
        <f>IF(OR(E79="",F79="DQ",F79="DNF",F79="DNS",F79=""),"-",VLOOKUP(C79,'FERDİ SONUÇ'!$B$6:$H$974,7,0))</f>
        <v>27</v>
      </c>
      <c r="H79" s="110">
        <f>IF(OR(E79="",E79="F",F79="DQ",F79="DNF",F79="DNS",F79=""),"-",VLOOKUP(C79,'FERDİ SONUÇ'!$B$6:$H$974,7,0))</f>
        <v>27</v>
      </c>
      <c r="I79" s="18">
        <f>IF(ISERROR(SMALL(H78:H81,2)),"-",SMALL(H78:H81,2))</f>
        <v>8</v>
      </c>
      <c r="J79" s="19"/>
      <c r="BA79" s="2">
        <v>1109</v>
      </c>
    </row>
    <row r="80" spans="1:53" ht="15" customHeight="1">
      <c r="A80" s="30">
        <f>IF(AND(B80&lt;&gt;"",J80&lt;&gt;"DQ"),COUNT(J$6:J$125)-(RANK(J80,J$6:J$125)+COUNTIF(J$6:J80,J80))+2,IF(C78&lt;&gt;"",BA80,""))</f>
        <v>3</v>
      </c>
      <c r="B80" s="14" t="str">
        <f>IF(ISERROR(VLOOKUP(C78,'START LİSTE'!$B$6:$F$835,3,0)),"",VLOOKUP(C78,'START LİSTE'!$B$6:$F$835,3,0))</f>
        <v>MUŞ-GENÇLİK HİZ.SPOR KLB.</v>
      </c>
      <c r="C80" s="113">
        <v>719</v>
      </c>
      <c r="D80" s="15" t="str">
        <f>IF(ISERROR(VLOOKUP($C80,'START LİSTE'!$B$6:$F$835,2,0)),"",VLOOKUP($C80,'START LİSTE'!$B$6:$F$835,2,0))</f>
        <v>OSMAN VARKAN</v>
      </c>
      <c r="E80" s="16" t="str">
        <f>IF(ISERROR(VLOOKUP($C80,'START LİSTE'!$B$6:$F$835,4,0)),"",VLOOKUP($C80,'START LİSTE'!$B$6:$F$835,4,0))</f>
        <v>T</v>
      </c>
      <c r="F80" s="150">
        <f>IF(ISERROR(VLOOKUP($C80,'FERDİ SONUÇ'!$B$6:$H$974,6,0)),"",VLOOKUP($C80,'FERDİ SONUÇ'!$B$6:$H$974,6,0))</f>
        <v>544</v>
      </c>
      <c r="G80" s="16">
        <f>IF(OR(E80="",F80="DQ",F80="DNF",F80="DNS",F80=""),"-",VLOOKUP(C80,'FERDİ SONUÇ'!$B$6:$H$974,7,0))</f>
        <v>8</v>
      </c>
      <c r="H80" s="110">
        <f>IF(OR(E80="",E80="F",F80="DQ",F80="DNF",F80="DNS",F80=""),"-",VLOOKUP(C80,'FERDİ SONUÇ'!$B$6:$H$974,7,0))</f>
        <v>8</v>
      </c>
      <c r="I80" s="18">
        <f>IF(ISERROR(SMALL(H78:H81,3)),"-",SMALL(H78:H81,3))</f>
        <v>27</v>
      </c>
      <c r="J80" s="20">
        <f>IF(C78="","",IF(OR(I78="-",I79="-",I80="-"),"DQ",SUM(I78,I79,I80)))</f>
        <v>39</v>
      </c>
      <c r="BA80" s="2">
        <v>1110</v>
      </c>
    </row>
    <row r="81" spans="1:53" ht="15" customHeight="1">
      <c r="A81" s="13"/>
      <c r="B81" s="14"/>
      <c r="C81" s="113">
        <v>720</v>
      </c>
      <c r="D81" s="15" t="str">
        <f>IF(ISERROR(VLOOKUP($C81,'START LİSTE'!$B$6:$F$835,2,0)),"",VLOOKUP($C81,'START LİSTE'!$B$6:$F$835,2,0))</f>
        <v>MUSTAFA BUDAK</v>
      </c>
      <c r="E81" s="16" t="str">
        <f>IF(ISERROR(VLOOKUP($C81,'START LİSTE'!$B$6:$F$835,4,0)),"",VLOOKUP($C81,'START LİSTE'!$B$6:$F$835,4,0))</f>
        <v>T</v>
      </c>
      <c r="F81" s="150" t="str">
        <f>IF(ISERROR(VLOOKUP($C81,'FERDİ SONUÇ'!$B$6:$H$974,6,0)),"",VLOOKUP($C81,'FERDİ SONUÇ'!$B$6:$H$974,6,0))</f>
        <v>-</v>
      </c>
      <c r="G81" s="16">
        <f>IF(OR(E81="",F81="DQ",F81="DNF",F81="DNS",F81=""),"-",VLOOKUP(C81,'FERDİ SONUÇ'!$B$6:$H$974,7,0))</f>
        <v>60</v>
      </c>
      <c r="H81" s="110">
        <f>IF(OR(E81="",E81="F",F81="DQ",F81="DNF",F81="DNS",F81=""),"-",VLOOKUP(C81,'FERDİ SONUÇ'!$B$6:$H$974,7,0))</f>
        <v>60</v>
      </c>
      <c r="I81" s="18">
        <f>IF(ISERROR(SMALL(H78:H81,4)),"-",SMALL(H78:H81,4))</f>
        <v>60</v>
      </c>
      <c r="J81" s="19"/>
      <c r="BA81" s="2">
        <v>1111</v>
      </c>
    </row>
    <row r="82" spans="1:53" ht="15" customHeight="1">
      <c r="A82" s="6"/>
      <c r="B82" s="7"/>
      <c r="C82" s="112">
        <v>364</v>
      </c>
      <c r="D82" s="8" t="str">
        <f>IF(ISERROR(VLOOKUP($C82,'START LİSTE'!$B$6:$F$835,2,0)),"",VLOOKUP($C82,'START LİSTE'!$B$6:$F$835,2,0))</f>
        <v>RECEP AKDAĞ</v>
      </c>
      <c r="E82" s="9" t="str">
        <f>IF(ISERROR(VLOOKUP($C82,'START LİSTE'!$B$6:$F$835,4,0)),"",VLOOKUP($C82,'START LİSTE'!$B$6:$F$835,4,0))</f>
        <v>T</v>
      </c>
      <c r="F82" s="149" t="str">
        <f>IF(ISERROR(VLOOKUP($C82,'FERDİ SONUÇ'!$B$6:$H$974,6,0)),"",VLOOKUP($C82,'FERDİ SONUÇ'!$B$6:$H$974,6,0))</f>
        <v>-</v>
      </c>
      <c r="G82" s="9">
        <f>IF(OR(E82="",F82="DQ",F82="DNF",F82="DNS",F82=""),"-",VLOOKUP(C82,'FERDİ SONUÇ'!$B$6:$H$974,7,0))</f>
        <v>16</v>
      </c>
      <c r="H82" s="109">
        <f>IF(OR(E82="",E82="F",F82="DQ",F82="DNF",F82="DNS",F82=""),"-",VLOOKUP(C82,'FERDİ SONUÇ'!$B$6:$H$974,7,0))</f>
        <v>16</v>
      </c>
      <c r="I82" s="11">
        <f>IF(ISERROR(SMALL(H82:H85,1)),"-",SMALL(H82:H85,1))</f>
        <v>16</v>
      </c>
      <c r="J82" s="12"/>
      <c r="BA82" s="2">
        <v>1114</v>
      </c>
    </row>
    <row r="83" spans="1:53" ht="15" customHeight="1">
      <c r="A83" s="13"/>
      <c r="B83" s="14"/>
      <c r="C83" s="113">
        <v>365</v>
      </c>
      <c r="D83" s="15" t="str">
        <f>IF(ISERROR(VLOOKUP($C83,'START LİSTE'!$B$6:$F$835,2,0)),"",VLOOKUP($C83,'START LİSTE'!$B$6:$F$835,2,0))</f>
        <v>SERTAN KESKİN</v>
      </c>
      <c r="E83" s="16" t="str">
        <f>IF(ISERROR(VLOOKUP($C83,'START LİSTE'!$B$6:$F$835,4,0)),"",VLOOKUP($C83,'START LİSTE'!$B$6:$F$835,4,0))</f>
        <v>T</v>
      </c>
      <c r="F83" s="150" t="str">
        <f>IF(ISERROR(VLOOKUP($C83,'FERDİ SONUÇ'!$B$6:$H$974,6,0)),"",VLOOKUP($C83,'FERDİ SONUÇ'!$B$6:$H$974,6,0))</f>
        <v>-</v>
      </c>
      <c r="G83" s="16">
        <f>IF(OR(E83="",F83="DQ",F83="DNF",F83="DNS",F83=""),"-",VLOOKUP(C83,'FERDİ SONUÇ'!$B$6:$H$974,7,0))</f>
        <v>22</v>
      </c>
      <c r="H83" s="110">
        <f>IF(OR(E83="",E83="F",F83="DQ",F83="DNF",F83="DNS",F83=""),"-",VLOOKUP(C83,'FERDİ SONUÇ'!$B$6:$H$974,7,0))</f>
        <v>22</v>
      </c>
      <c r="I83" s="18">
        <f>IF(ISERROR(SMALL(H82:H85,2)),"-",SMALL(H82:H85,2))</f>
        <v>22</v>
      </c>
      <c r="J83" s="19"/>
      <c r="BA83" s="2">
        <v>1115</v>
      </c>
    </row>
    <row r="84" spans="1:53" ht="15" customHeight="1">
      <c r="A84" s="30">
        <v>8</v>
      </c>
      <c r="B84" s="14" t="str">
        <f>IF(ISERROR(VLOOKUP(C82,'START LİSTE'!$B$6:$F$835,3,0)),"",VLOOKUP(C82,'START LİSTE'!$B$6:$F$835,3,0))</f>
        <v>NEVŞEHİR KAPADOKYA GENÇLİK SPOR K.</v>
      </c>
      <c r="C84" s="113">
        <v>366</v>
      </c>
      <c r="D84" s="15" t="str">
        <f>IF(ISERROR(VLOOKUP($C84,'START LİSTE'!$B$6:$F$835,2,0)),"",VLOOKUP($C84,'START LİSTE'!$B$6:$F$835,2,0))</f>
        <v>BATUHAN AĞIL </v>
      </c>
      <c r="E84" s="16" t="str">
        <f>IF(ISERROR(VLOOKUP($C84,'START LİSTE'!$B$6:$F$835,4,0)),"",VLOOKUP($C84,'START LİSTE'!$B$6:$F$835,4,0))</f>
        <v>T</v>
      </c>
      <c r="F84" s="150" t="str">
        <f>IF(ISERROR(VLOOKUP($C84,'FERDİ SONUÇ'!$B$6:$H$974,6,0)),"",VLOOKUP($C84,'FERDİ SONUÇ'!$B$6:$H$974,6,0))</f>
        <v>-</v>
      </c>
      <c r="G84" s="16">
        <f>IF(OR(E84="",F84="DQ",F84="DNF",F84="DNS",F84=""),"-",VLOOKUP(C84,'FERDİ SONUÇ'!$B$6:$H$974,7,0))</f>
        <v>36</v>
      </c>
      <c r="H84" s="110">
        <f>IF(OR(E84="",E84="F",F84="DQ",F84="DNF",F84="DNS",F84=""),"-",VLOOKUP(C84,'FERDİ SONUÇ'!$B$6:$H$974,7,0))</f>
        <v>36</v>
      </c>
      <c r="I84" s="18">
        <f>IF(ISERROR(SMALL(H82:H85,3)),"-",SMALL(H82:H85,3))</f>
        <v>36</v>
      </c>
      <c r="J84" s="20">
        <f>IF(C82="","",IF(OR(I82="-",I83="-",I84="-"),"DQ",SUM(I82,I83,I84)))</f>
        <v>74</v>
      </c>
      <c r="BA84" s="2">
        <v>1116</v>
      </c>
    </row>
    <row r="85" spans="1:53" ht="15" customHeight="1">
      <c r="A85" s="13"/>
      <c r="B85" s="14"/>
      <c r="C85" s="113">
        <v>367</v>
      </c>
      <c r="D85" s="15" t="str">
        <f>IF(ISERROR(VLOOKUP($C85,'START LİSTE'!$B$6:$F$835,2,0)),"",VLOOKUP($C85,'START LİSTE'!$B$6:$F$835,2,0))</f>
        <v>ÖMER ŞEN</v>
      </c>
      <c r="E85" s="16" t="str">
        <f>IF(ISERROR(VLOOKUP($C85,'START LİSTE'!$B$6:$F$835,4,0)),"",VLOOKUP($C85,'START LİSTE'!$B$6:$F$835,4,0))</f>
        <v>T</v>
      </c>
      <c r="F85" s="150" t="str">
        <f>IF(ISERROR(VLOOKUP($C85,'FERDİ SONUÇ'!$B$6:$H$974,6,0)),"",VLOOKUP($C85,'FERDİ SONUÇ'!$B$6:$H$974,6,0))</f>
        <v>-</v>
      </c>
      <c r="G85" s="16">
        <f>IF(OR(E85="",F85="DQ",F85="DNF",F85="DNS",F85=""),"-",VLOOKUP(C85,'FERDİ SONUÇ'!$B$6:$H$974,7,0))</f>
        <v>40</v>
      </c>
      <c r="H85" s="110">
        <f>IF(OR(E85="",E85="F",F85="DQ",F85="DNF",F85="DNS",F85=""),"-",VLOOKUP(C85,'FERDİ SONUÇ'!$B$6:$H$974,7,0))</f>
        <v>40</v>
      </c>
      <c r="I85" s="18">
        <f>IF(ISERROR(SMALL(H82:H85,4)),"-",SMALL(H82:H85,4))</f>
        <v>40</v>
      </c>
      <c r="J85" s="19"/>
      <c r="BA85" s="2">
        <v>1117</v>
      </c>
    </row>
    <row r="86" spans="1:53" ht="15" customHeight="1">
      <c r="A86" s="6"/>
      <c r="B86" s="7"/>
      <c r="C86" s="112">
        <v>295</v>
      </c>
      <c r="D86" s="8" t="str">
        <f>IF(ISERROR(VLOOKUP($C86,'START LİSTE'!$B$6:$F$835,2,0)),"",VLOOKUP($C86,'START LİSTE'!$B$6:$F$835,2,0))</f>
        <v>DİYAR GEYİK</v>
      </c>
      <c r="E86" s="9" t="str">
        <f>IF(ISERROR(VLOOKUP($C86,'START LİSTE'!$B$6:$F$835,4,0)),"",VLOOKUP($C86,'START LİSTE'!$B$6:$F$835,4,0))</f>
        <v>T</v>
      </c>
      <c r="F86" s="149" t="str">
        <f>IF(ISERROR(VLOOKUP($C86,'FERDİ SONUÇ'!$B$6:$H$974,6,0)),"",VLOOKUP($C86,'FERDİ SONUÇ'!$B$6:$H$974,6,0))</f>
        <v>-</v>
      </c>
      <c r="G86" s="9">
        <f>IF(OR(E86="",F86="DQ",F86="DNF",F86="DNS",F86=""),"-",VLOOKUP(C86,'FERDİ SONUÇ'!$B$6:$H$974,7,0))</f>
        <v>74</v>
      </c>
      <c r="H86" s="109">
        <f>IF(OR(E86="",E86="F",F86="DQ",F86="DNF",F86="DNS",F86=""),"-",VLOOKUP(C86,'FERDİ SONUÇ'!$B$6:$H$974,7,0))</f>
        <v>74</v>
      </c>
      <c r="I86" s="11">
        <f>IF(ISERROR(SMALL(H86:H89,1)),"-",SMALL(H86:H89,1))</f>
        <v>49</v>
      </c>
      <c r="J86" s="12"/>
      <c r="BA86" s="2">
        <v>1120</v>
      </c>
    </row>
    <row r="87" spans="1:53" ht="15" customHeight="1">
      <c r="A87" s="13"/>
      <c r="B87" s="14"/>
      <c r="C87" s="113">
        <v>296</v>
      </c>
      <c r="D87" s="15" t="str">
        <f>IF(ISERROR(VLOOKUP($C87,'START LİSTE'!$B$6:$F$835,2,0)),"",VLOOKUP($C87,'START LİSTE'!$B$6:$F$835,2,0))</f>
        <v>ALİ AYBAYRAK</v>
      </c>
      <c r="E87" s="16" t="str">
        <f>IF(ISERROR(VLOOKUP($C87,'START LİSTE'!$B$6:$F$835,4,0)),"",VLOOKUP($C87,'START LİSTE'!$B$6:$F$835,4,0))</f>
        <v>T</v>
      </c>
      <c r="F87" s="150" t="str">
        <f>IF(ISERROR(VLOOKUP($C87,'FERDİ SONUÇ'!$B$6:$H$974,6,0)),"",VLOOKUP($C87,'FERDİ SONUÇ'!$B$6:$H$974,6,0))</f>
        <v>-</v>
      </c>
      <c r="G87" s="16">
        <f>IF(OR(E87="",F87="DQ",F87="DNF",F87="DNS",F87=""),"-",VLOOKUP(C87,'FERDİ SONUÇ'!$B$6:$H$974,7,0))</f>
        <v>68</v>
      </c>
      <c r="H87" s="110">
        <f>IF(OR(E87="",E87="F",F87="DQ",F87="DNF",F87="DNS",F87=""),"-",VLOOKUP(C87,'FERDİ SONUÇ'!$B$6:$H$974,7,0))</f>
        <v>68</v>
      </c>
      <c r="I87" s="18">
        <f>IF(ISERROR(SMALL(H86:H89,2)),"-",SMALL(H86:H89,2))</f>
        <v>56</v>
      </c>
      <c r="J87" s="19"/>
      <c r="BA87" s="2">
        <v>1121</v>
      </c>
    </row>
    <row r="88" spans="1:53" ht="15" customHeight="1">
      <c r="A88" s="30">
        <f>IF(AND(B88&lt;&gt;"",J88&lt;&gt;"DQ"),COUNT(J$6:J$125)-(RANK(J88,J$6:J$125)+COUNTIF(J$6:J88,J88))+2,IF(C86&lt;&gt;"",BA88,""))</f>
        <v>19</v>
      </c>
      <c r="B88" s="14" t="str">
        <f>IF(ISERROR(VLOOKUP(C86,'START LİSTE'!$B$6:$F$835,3,0)),"",VLOOKUP(C86,'START LİSTE'!$B$6:$F$835,3,0))</f>
        <v>NİĞDE-GENÇLİK SPOR KULÜBÜ</v>
      </c>
      <c r="C88" s="113">
        <v>297</v>
      </c>
      <c r="D88" s="15" t="str">
        <f>IF(ISERROR(VLOOKUP($C88,'START LİSTE'!$B$6:$F$835,2,0)),"",VLOOKUP($C88,'START LİSTE'!$B$6:$F$835,2,0))</f>
        <v>MEHMET DAYAN</v>
      </c>
      <c r="E88" s="16" t="str">
        <f>IF(ISERROR(VLOOKUP($C88,'START LİSTE'!$B$6:$F$835,4,0)),"",VLOOKUP($C88,'START LİSTE'!$B$6:$F$835,4,0))</f>
        <v>T</v>
      </c>
      <c r="F88" s="150" t="str">
        <f>IF(ISERROR(VLOOKUP($C88,'FERDİ SONUÇ'!$B$6:$H$974,6,0)),"",VLOOKUP($C88,'FERDİ SONUÇ'!$B$6:$H$974,6,0))</f>
        <v>-</v>
      </c>
      <c r="G88" s="16">
        <f>IF(OR(E88="",F88="DQ",F88="DNF",F88="DNS",F88=""),"-",VLOOKUP(C88,'FERDİ SONUÇ'!$B$6:$H$974,7,0))</f>
        <v>49</v>
      </c>
      <c r="H88" s="110">
        <f>IF(OR(E88="",E88="F",F88="DQ",F88="DNF",F88="DNS",F88=""),"-",VLOOKUP(C88,'FERDİ SONUÇ'!$B$6:$H$974,7,0))</f>
        <v>49</v>
      </c>
      <c r="I88" s="18">
        <f>IF(ISERROR(SMALL(H86:H89,3)),"-",SMALL(H86:H89,3))</f>
        <v>68</v>
      </c>
      <c r="J88" s="20">
        <f>IF(C86="","",IF(OR(I86="-",I87="-",I88="-"),"DQ",SUM(I86,I87,I88)))</f>
        <v>173</v>
      </c>
      <c r="BA88" s="2">
        <v>1122</v>
      </c>
    </row>
    <row r="89" spans="1:53" ht="15" customHeight="1">
      <c r="A89" s="13"/>
      <c r="B89" s="14"/>
      <c r="C89" s="113">
        <v>298</v>
      </c>
      <c r="D89" s="15" t="str">
        <f>IF(ISERROR(VLOOKUP($C89,'START LİSTE'!$B$6:$F$835,2,0)),"",VLOOKUP($C89,'START LİSTE'!$B$6:$F$835,2,0))</f>
        <v>MUSTAFA YAŞAR</v>
      </c>
      <c r="E89" s="16" t="str">
        <f>IF(ISERROR(VLOOKUP($C89,'START LİSTE'!$B$6:$F$835,4,0)),"",VLOOKUP($C89,'START LİSTE'!$B$6:$F$835,4,0))</f>
        <v>T</v>
      </c>
      <c r="F89" s="150" t="str">
        <f>IF(ISERROR(VLOOKUP($C89,'FERDİ SONUÇ'!$B$6:$H$974,6,0)),"",VLOOKUP($C89,'FERDİ SONUÇ'!$B$6:$H$974,6,0))</f>
        <v>-</v>
      </c>
      <c r="G89" s="16">
        <f>IF(OR(E89="",F89="DQ",F89="DNF",F89="DNS",F89=""),"-",VLOOKUP(C89,'FERDİ SONUÇ'!$B$6:$H$974,7,0))</f>
        <v>56</v>
      </c>
      <c r="H89" s="110">
        <f>IF(OR(E89="",E89="F",F89="DQ",F89="DNF",F89="DNS",F89=""),"-",VLOOKUP(C89,'FERDİ SONUÇ'!$B$6:$H$974,7,0))</f>
        <v>56</v>
      </c>
      <c r="I89" s="18">
        <f>IF(ISERROR(SMALL(H86:H89,4)),"-",SMALL(H86:H89,4))</f>
        <v>74</v>
      </c>
      <c r="J89" s="19"/>
      <c r="BA89" s="2">
        <v>1123</v>
      </c>
    </row>
    <row r="90" spans="1:53" ht="15" customHeight="1">
      <c r="A90" s="6"/>
      <c r="B90" s="7"/>
      <c r="C90" s="112">
        <v>603</v>
      </c>
      <c r="D90" s="8" t="str">
        <f>IF(ISERROR(VLOOKUP($C90,'START LİSTE'!$B$6:$F$835,2,0)),"",VLOOKUP($C90,'START LİSTE'!$B$6:$F$835,2,0))</f>
        <v>OĞUZHAN ŞİMŞEK</v>
      </c>
      <c r="E90" s="9" t="str">
        <f>IF(ISERROR(VLOOKUP($C90,'START LİSTE'!$B$6:$F$835,4,0)),"",VLOOKUP($C90,'START LİSTE'!$B$6:$F$835,4,0))</f>
        <v>T</v>
      </c>
      <c r="F90" s="149" t="str">
        <f>IF(ISERROR(VLOOKUP($C90,'FERDİ SONUÇ'!$B$6:$H$974,6,0)),"",VLOOKUP($C90,'FERDİ SONUÇ'!$B$6:$H$974,6,0))</f>
        <v>-</v>
      </c>
      <c r="G90" s="9">
        <f>IF(OR(E90="",F90="DQ",F90="DNF",F90="DNS",F90=""),"-",VLOOKUP(C90,'FERDİ SONUÇ'!$B$6:$H$974,7,0))</f>
        <v>61</v>
      </c>
      <c r="H90" s="109">
        <f>IF(OR(E90="",E90="F",F90="DQ",F90="DNF",F90="DNS",F90=""),"-",VLOOKUP(C90,'FERDİ SONUÇ'!$B$6:$H$974,7,0))</f>
        <v>61</v>
      </c>
      <c r="I90" s="11">
        <f>IF(ISERROR(SMALL(H90:H93,1)),"-",SMALL(H90:H93,1))</f>
        <v>61</v>
      </c>
      <c r="J90" s="12"/>
      <c r="BA90" s="2">
        <v>1126</v>
      </c>
    </row>
    <row r="91" spans="1:53" ht="15" customHeight="1">
      <c r="A91" s="13"/>
      <c r="B91" s="14"/>
      <c r="C91" s="113">
        <v>604</v>
      </c>
      <c r="D91" s="15" t="str">
        <f>IF(ISERROR(VLOOKUP($C91,'START LİSTE'!$B$6:$F$835,2,0)),"",VLOOKUP($C91,'START LİSTE'!$B$6:$F$835,2,0))</f>
        <v>NİHAT BİLA</v>
      </c>
      <c r="E91" s="16" t="str">
        <f>IF(ISERROR(VLOOKUP($C91,'START LİSTE'!$B$6:$F$835,4,0)),"",VLOOKUP($C91,'START LİSTE'!$B$6:$F$835,4,0))</f>
        <v>T</v>
      </c>
      <c r="F91" s="150" t="str">
        <f>IF(ISERROR(VLOOKUP($C91,'FERDİ SONUÇ'!$B$6:$H$974,6,0)),"",VLOOKUP($C91,'FERDİ SONUÇ'!$B$6:$H$974,6,0))</f>
        <v>-</v>
      </c>
      <c r="G91" s="16">
        <f>IF(OR(E91="",F91="DQ",F91="DNF",F91="DNS",F91=""),"-",VLOOKUP(C91,'FERDİ SONUÇ'!$B$6:$H$974,7,0))</f>
        <v>66</v>
      </c>
      <c r="H91" s="110">
        <f>IF(OR(E91="",E91="F",F91="DQ",F91="DNF",F91="DNS",F91=""),"-",VLOOKUP(C91,'FERDİ SONUÇ'!$B$6:$H$974,7,0))</f>
        <v>66</v>
      </c>
      <c r="I91" s="18">
        <f>IF(ISERROR(SMALL(H90:H93,2)),"-",SMALL(H90:H93,2))</f>
        <v>65</v>
      </c>
      <c r="J91" s="19"/>
      <c r="BA91" s="2">
        <v>1127</v>
      </c>
    </row>
    <row r="92" spans="1:53" ht="15" customHeight="1">
      <c r="A92" s="30">
        <f>IF(AND(B92&lt;&gt;"",J92&lt;&gt;"DQ"),COUNT(J$6:J$125)-(RANK(J92,J$6:J$125)+COUNTIF(J$6:J92,J92))+2,IF(C90&lt;&gt;"",BA92,""))</f>
        <v>21</v>
      </c>
      <c r="B92" s="14" t="str">
        <f>IF(ISERROR(VLOOKUP(C90,'START LİSTE'!$B$6:$F$835,3,0)),"",VLOOKUP(C90,'START LİSTE'!$B$6:$F$835,3,0))</f>
        <v>ORDU-FATSA SPOR</v>
      </c>
      <c r="C92" s="113">
        <v>605</v>
      </c>
      <c r="D92" s="15" t="str">
        <f>IF(ISERROR(VLOOKUP($C92,'START LİSTE'!$B$6:$F$835,2,0)),"",VLOOKUP($C92,'START LİSTE'!$B$6:$F$835,2,0))</f>
        <v>CANER YILMAZ</v>
      </c>
      <c r="E92" s="16" t="str">
        <f>IF(ISERROR(VLOOKUP($C92,'START LİSTE'!$B$6:$F$835,4,0)),"",VLOOKUP($C92,'START LİSTE'!$B$6:$F$835,4,0))</f>
        <v>T</v>
      </c>
      <c r="F92" s="150" t="str">
        <f>IF(ISERROR(VLOOKUP($C92,'FERDİ SONUÇ'!$B$6:$H$974,6,0)),"",VLOOKUP($C92,'FERDİ SONUÇ'!$B$6:$H$974,6,0))</f>
        <v>-</v>
      </c>
      <c r="G92" s="16">
        <f>IF(OR(E92="",F92="DQ",F92="DNF",F92="DNS",F92=""),"-",VLOOKUP(C92,'FERDİ SONUÇ'!$B$6:$H$974,7,0))</f>
        <v>79</v>
      </c>
      <c r="H92" s="110">
        <f>IF(OR(E92="",E92="F",F92="DQ",F92="DNF",F92="DNS",F92=""),"-",VLOOKUP(C92,'FERDİ SONUÇ'!$B$6:$H$974,7,0))</f>
        <v>79</v>
      </c>
      <c r="I92" s="18">
        <f>IF(ISERROR(SMALL(H90:H93,3)),"-",SMALL(H90:H93,3))</f>
        <v>66</v>
      </c>
      <c r="J92" s="20">
        <f>IF(C90="","",IF(OR(I90="-",I91="-",I92="-"),"DQ",SUM(I90,I91,I92)))</f>
        <v>192</v>
      </c>
      <c r="BA92" s="2">
        <v>1128</v>
      </c>
    </row>
    <row r="93" spans="1:53" ht="15" customHeight="1">
      <c r="A93" s="13"/>
      <c r="B93" s="14"/>
      <c r="C93" s="113">
        <v>606</v>
      </c>
      <c r="D93" s="15" t="str">
        <f>IF(ISERROR(VLOOKUP($C93,'START LİSTE'!$B$6:$F$835,2,0)),"",VLOOKUP($C93,'START LİSTE'!$B$6:$F$835,2,0))</f>
        <v>BERAT ÖLMEZ</v>
      </c>
      <c r="E93" s="16" t="str">
        <f>IF(ISERROR(VLOOKUP($C93,'START LİSTE'!$B$6:$F$835,4,0)),"",VLOOKUP($C93,'START LİSTE'!$B$6:$F$835,4,0))</f>
        <v>T</v>
      </c>
      <c r="F93" s="150" t="str">
        <f>IF(ISERROR(VLOOKUP($C93,'FERDİ SONUÇ'!$B$6:$H$974,6,0)),"",VLOOKUP($C93,'FERDİ SONUÇ'!$B$6:$H$974,6,0))</f>
        <v>-</v>
      </c>
      <c r="G93" s="16">
        <f>IF(OR(E93="",F93="DQ",F93="DNF",F93="DNS",F93=""),"-",VLOOKUP(C93,'FERDİ SONUÇ'!$B$6:$H$974,7,0))</f>
        <v>65</v>
      </c>
      <c r="H93" s="110">
        <f>IF(OR(E93="",E93="F",F93="DQ",F93="DNF",F93="DNS",F93=""),"-",VLOOKUP(C93,'FERDİ SONUÇ'!$B$6:$H$974,7,0))</f>
        <v>65</v>
      </c>
      <c r="I93" s="18">
        <f>IF(ISERROR(SMALL(H90:H93,4)),"-",SMALL(H90:H93,4))</f>
        <v>79</v>
      </c>
      <c r="J93" s="19"/>
      <c r="BA93" s="2">
        <v>1129</v>
      </c>
    </row>
    <row r="94" spans="1:53" ht="15" customHeight="1">
      <c r="A94" s="6"/>
      <c r="B94" s="7"/>
      <c r="C94" s="112"/>
      <c r="D94" s="8">
        <f>IF(ISERROR(VLOOKUP($C94,'START LİSTE'!$B$6:$F$835,2,0)),"",VLOOKUP($C94,'START LİSTE'!$B$6:$F$835,2,0))</f>
      </c>
      <c r="E94" s="9">
        <f>IF(ISERROR(VLOOKUP($C94,'START LİSTE'!$B$6:$F$835,4,0)),"",VLOOKUP($C94,'START LİSTE'!$B$6:$F$835,4,0))</f>
      </c>
      <c r="F94" s="149">
        <f>IF(ISERROR(VLOOKUP($C94,'FERDİ SONUÇ'!$B$6:$H$974,6,0)),"",VLOOKUP($C94,'FERDİ SONUÇ'!$B$6:$H$974,6,0))</f>
      </c>
      <c r="G94" s="9" t="str">
        <f>IF(OR(E94="",F94="DQ",F94="DNF",F94="DNS",F94=""),"-",VLOOKUP(C94,'FERDİ SONUÇ'!$B$6:$H$974,7,0))</f>
        <v>-</v>
      </c>
      <c r="H94" s="109" t="str">
        <f>IF(OR(E94="",E94="F",F94="DQ",F94="DNF",F94="DNS",F94=""),"-",VLOOKUP(C94,'FERDİ SONUÇ'!$B$6:$H$974,7,0))</f>
        <v>-</v>
      </c>
      <c r="I94" s="11" t="str">
        <f>IF(ISERROR(SMALL(H94:H97,1)),"-",SMALL(H94:H97,1))</f>
        <v>-</v>
      </c>
      <c r="J94" s="12"/>
      <c r="BA94" s="2">
        <v>1132</v>
      </c>
    </row>
    <row r="95" spans="1:53" ht="15" customHeight="1">
      <c r="A95" s="13"/>
      <c r="B95" s="14"/>
      <c r="C95" s="113"/>
      <c r="D95" s="15">
        <f>IF(ISERROR(VLOOKUP($C95,'START LİSTE'!$B$6:$F$835,2,0)),"",VLOOKUP($C95,'START LİSTE'!$B$6:$F$835,2,0))</f>
      </c>
      <c r="E95" s="16">
        <f>IF(ISERROR(VLOOKUP($C95,'START LİSTE'!$B$6:$F$835,4,0)),"",VLOOKUP($C95,'START LİSTE'!$B$6:$F$835,4,0))</f>
      </c>
      <c r="F95" s="150">
        <f>IF(ISERROR(VLOOKUP($C95,'FERDİ SONUÇ'!$B$6:$H$974,6,0)),"",VLOOKUP($C95,'FERDİ SONUÇ'!$B$6:$H$974,6,0))</f>
      </c>
      <c r="G95" s="16" t="str">
        <f>IF(OR(E95="",F95="DQ",F95="DNF",F95="DNS",F95=""),"-",VLOOKUP(C95,'FERDİ SONUÇ'!$B$6:$H$974,7,0))</f>
        <v>-</v>
      </c>
      <c r="H95" s="110" t="str">
        <f>IF(OR(E95="",E95="F",F95="DQ",F95="DNF",F95="DNS",F95=""),"-",VLOOKUP(C95,'FERDİ SONUÇ'!$B$6:$H$974,7,0))</f>
        <v>-</v>
      </c>
      <c r="I95" s="18" t="str">
        <f>IF(ISERROR(SMALL(H94:H97,2)),"-",SMALL(H94:H97,2))</f>
        <v>-</v>
      </c>
      <c r="J95" s="19"/>
      <c r="BA95" s="2">
        <v>1133</v>
      </c>
    </row>
    <row r="96" spans="1:53" ht="15" customHeight="1">
      <c r="A96" s="30">
        <f>IF(AND(B96&lt;&gt;"",J96&lt;&gt;"DQ"),COUNT(J$6:J$125)-(RANK(J96,J$6:J$125)+COUNTIF(J$6:J96,J96))+2,IF(C94&lt;&gt;"",BA96,""))</f>
      </c>
      <c r="B96" s="14">
        <f>IF(ISERROR(VLOOKUP(C94,'START LİSTE'!$B$6:$F$835,3,0)),"",VLOOKUP(C94,'START LİSTE'!$B$6:$F$835,3,0))</f>
      </c>
      <c r="C96" s="113"/>
      <c r="D96" s="15">
        <f>IF(ISERROR(VLOOKUP($C96,'START LİSTE'!$B$6:$F$835,2,0)),"",VLOOKUP($C96,'START LİSTE'!$B$6:$F$835,2,0))</f>
      </c>
      <c r="E96" s="16">
        <f>IF(ISERROR(VLOOKUP($C96,'START LİSTE'!$B$6:$F$835,4,0)),"",VLOOKUP($C96,'START LİSTE'!$B$6:$F$835,4,0))</f>
      </c>
      <c r="F96" s="150">
        <f>IF(ISERROR(VLOOKUP($C96,'FERDİ SONUÇ'!$B$6:$H$974,6,0)),"",VLOOKUP($C96,'FERDİ SONUÇ'!$B$6:$H$974,6,0))</f>
      </c>
      <c r="G96" s="16" t="str">
        <f>IF(OR(E96="",F96="DQ",F96="DNF",F96="DNS",F96=""),"-",VLOOKUP(C96,'FERDİ SONUÇ'!$B$6:$H$974,7,0))</f>
        <v>-</v>
      </c>
      <c r="H96" s="110" t="str">
        <f>IF(OR(E96="",E96="F",F96="DQ",F96="DNF",F96="DNS",F96=""),"-",VLOOKUP(C96,'FERDİ SONUÇ'!$B$6:$H$974,7,0))</f>
        <v>-</v>
      </c>
      <c r="I96" s="18" t="str">
        <f>IF(ISERROR(SMALL(H94:H97,3)),"-",SMALL(H94:H97,3))</f>
        <v>-</v>
      </c>
      <c r="J96" s="20">
        <f>IF(C94="","",IF(OR(I94="-",I95="-",I96="-"),"DQ",SUM(I94,I95,I96)))</f>
      </c>
      <c r="BA96" s="2">
        <v>1134</v>
      </c>
    </row>
    <row r="97" spans="1:53" ht="15" customHeight="1">
      <c r="A97" s="13"/>
      <c r="B97" s="14"/>
      <c r="C97" s="113"/>
      <c r="D97" s="15">
        <f>IF(ISERROR(VLOOKUP($C97,'START LİSTE'!$B$6:$F$835,2,0)),"",VLOOKUP($C97,'START LİSTE'!$B$6:$F$835,2,0))</f>
      </c>
      <c r="E97" s="16">
        <f>IF(ISERROR(VLOOKUP($C97,'START LİSTE'!$B$6:$F$835,4,0)),"",VLOOKUP($C97,'START LİSTE'!$B$6:$F$835,4,0))</f>
      </c>
      <c r="F97" s="150">
        <f>IF(ISERROR(VLOOKUP($C97,'FERDİ SONUÇ'!$B$6:$H$974,6,0)),"",VLOOKUP($C97,'FERDİ SONUÇ'!$B$6:$H$974,6,0))</f>
      </c>
      <c r="G97" s="16" t="str">
        <f>IF(OR(E97="",F97="DQ",F97="DNF",F97="DNS",F97=""),"-",VLOOKUP(C97,'FERDİ SONUÇ'!$B$6:$H$974,7,0))</f>
        <v>-</v>
      </c>
      <c r="H97" s="110" t="str">
        <f>IF(OR(E97="",E97="F",F97="DQ",F97="DNF",F97="DNS",F97=""),"-",VLOOKUP(C97,'FERDİ SONUÇ'!$B$6:$H$974,7,0))</f>
        <v>-</v>
      </c>
      <c r="I97" s="18" t="str">
        <f>IF(ISERROR(SMALL(H94:H97,4)),"-",SMALL(H94:H97,4))</f>
        <v>-</v>
      </c>
      <c r="J97" s="19"/>
      <c r="BA97" s="2">
        <v>1135</v>
      </c>
    </row>
    <row r="98" spans="1:53" ht="15" customHeight="1">
      <c r="A98" s="6"/>
      <c r="B98" s="7"/>
      <c r="C98" s="112"/>
      <c r="D98" s="8">
        <f>IF(ISERROR(VLOOKUP($C98,'START LİSTE'!$B$6:$F$835,2,0)),"",VLOOKUP($C98,'START LİSTE'!$B$6:$F$835,2,0))</f>
      </c>
      <c r="E98" s="9">
        <f>IF(ISERROR(VLOOKUP($C98,'START LİSTE'!$B$6:$F$835,4,0)),"",VLOOKUP($C98,'START LİSTE'!$B$6:$F$835,4,0))</f>
      </c>
      <c r="F98" s="149">
        <f>IF(ISERROR(VLOOKUP($C98,'FERDİ SONUÇ'!$B$6:$H$974,6,0)),"",VLOOKUP($C98,'FERDİ SONUÇ'!$B$6:$H$974,6,0))</f>
      </c>
      <c r="G98" s="9" t="str">
        <f>IF(OR(E98="",F98="DQ",F98="DNF",F98="DNS",F98=""),"-",VLOOKUP(C98,'FERDİ SONUÇ'!$B$6:$H$974,7,0))</f>
        <v>-</v>
      </c>
      <c r="H98" s="109" t="str">
        <f>IF(OR(E98="",E98="F",F98="DQ",F98="DNF",F98="DNS",F98=""),"-",VLOOKUP(C98,'FERDİ SONUÇ'!$B$6:$H$974,7,0))</f>
        <v>-</v>
      </c>
      <c r="I98" s="11" t="str">
        <f>IF(ISERROR(SMALL(H98:H101,1)),"-",SMALL(H98:H101,1))</f>
        <v>-</v>
      </c>
      <c r="J98" s="12"/>
      <c r="BA98" s="2">
        <v>1138</v>
      </c>
    </row>
    <row r="99" spans="1:53" ht="15" customHeight="1">
      <c r="A99" s="13"/>
      <c r="B99" s="14"/>
      <c r="C99" s="113"/>
      <c r="D99" s="15">
        <f>IF(ISERROR(VLOOKUP($C99,'START LİSTE'!$B$6:$F$835,2,0)),"",VLOOKUP($C99,'START LİSTE'!$B$6:$F$835,2,0))</f>
      </c>
      <c r="E99" s="16">
        <f>IF(ISERROR(VLOOKUP($C99,'START LİSTE'!$B$6:$F$835,4,0)),"",VLOOKUP($C99,'START LİSTE'!$B$6:$F$835,4,0))</f>
      </c>
      <c r="F99" s="150">
        <f>IF(ISERROR(VLOOKUP($C99,'FERDİ SONUÇ'!$B$6:$H$974,6,0)),"",VLOOKUP($C99,'FERDİ SONUÇ'!$B$6:$H$974,6,0))</f>
      </c>
      <c r="G99" s="16" t="str">
        <f>IF(OR(E99="",F99="DQ",F99="DNF",F99="DNS",F99=""),"-",VLOOKUP(C99,'FERDİ SONUÇ'!$B$6:$H$974,7,0))</f>
        <v>-</v>
      </c>
      <c r="H99" s="110" t="str">
        <f>IF(OR(E99="",E99="F",F99="DQ",F99="DNF",F99="DNS",F99=""),"-",VLOOKUP(C99,'FERDİ SONUÇ'!$B$6:$H$974,7,0))</f>
        <v>-</v>
      </c>
      <c r="I99" s="18" t="str">
        <f>IF(ISERROR(SMALL(H98:H101,2)),"-",SMALL(H98:H101,2))</f>
        <v>-</v>
      </c>
      <c r="J99" s="19"/>
      <c r="BA99" s="2">
        <v>1139</v>
      </c>
    </row>
    <row r="100" spans="1:53" ht="15" customHeight="1">
      <c r="A100" s="30">
        <f>IF(AND(B100&lt;&gt;"",J100&lt;&gt;"DQ"),COUNT(J$6:J$125)-(RANK(J100,J$6:J$125)+COUNTIF(J$6:J100,J100))+2,IF(C98&lt;&gt;"",BA100,""))</f>
      </c>
      <c r="B100" s="14">
        <f>IF(ISERROR(VLOOKUP(C98,'START LİSTE'!$B$6:$F$835,3,0)),"",VLOOKUP(C98,'START LİSTE'!$B$6:$F$835,3,0))</f>
      </c>
      <c r="C100" s="113"/>
      <c r="D100" s="15">
        <f>IF(ISERROR(VLOOKUP($C100,'START LİSTE'!$B$6:$F$835,2,0)),"",VLOOKUP($C100,'START LİSTE'!$B$6:$F$835,2,0))</f>
      </c>
      <c r="E100" s="16">
        <f>IF(ISERROR(VLOOKUP($C100,'START LİSTE'!$B$6:$F$835,4,0)),"",VLOOKUP($C100,'START LİSTE'!$B$6:$F$835,4,0))</f>
      </c>
      <c r="F100" s="150">
        <f>IF(ISERROR(VLOOKUP($C100,'FERDİ SONUÇ'!$B$6:$H$974,6,0)),"",VLOOKUP($C100,'FERDİ SONUÇ'!$B$6:$H$974,6,0))</f>
      </c>
      <c r="G100" s="16" t="str">
        <f>IF(OR(E100="",F100="DQ",F100="DNF",F100="DNS",F100=""),"-",VLOOKUP(C100,'FERDİ SONUÇ'!$B$6:$H$974,7,0))</f>
        <v>-</v>
      </c>
      <c r="H100" s="110" t="str">
        <f>IF(OR(E100="",E100="F",F100="DQ",F100="DNF",F100="DNS",F100=""),"-",VLOOKUP(C100,'FERDİ SONUÇ'!$B$6:$H$974,7,0))</f>
        <v>-</v>
      </c>
      <c r="I100" s="18" t="str">
        <f>IF(ISERROR(SMALL(H98:H101,3)),"-",SMALL(H98:H101,3))</f>
        <v>-</v>
      </c>
      <c r="J100" s="20">
        <f>IF(C98="","",IF(OR(I98="-",I99="-",I100="-"),"DQ",SUM(I98,I99,I100)))</f>
      </c>
      <c r="BA100" s="2">
        <v>1140</v>
      </c>
    </row>
    <row r="101" spans="1:53" ht="15" customHeight="1">
      <c r="A101" s="13"/>
      <c r="B101" s="14"/>
      <c r="C101" s="113"/>
      <c r="D101" s="15">
        <f>IF(ISERROR(VLOOKUP($C101,'START LİSTE'!$B$6:$F$835,2,0)),"",VLOOKUP($C101,'START LİSTE'!$B$6:$F$835,2,0))</f>
      </c>
      <c r="E101" s="16">
        <f>IF(ISERROR(VLOOKUP($C101,'START LİSTE'!$B$6:$F$835,4,0)),"",VLOOKUP($C101,'START LİSTE'!$B$6:$F$835,4,0))</f>
      </c>
      <c r="F101" s="150">
        <f>IF(ISERROR(VLOOKUP($C101,'FERDİ SONUÇ'!$B$6:$H$974,6,0)),"",VLOOKUP($C101,'FERDİ SONUÇ'!$B$6:$H$974,6,0))</f>
      </c>
      <c r="G101" s="16" t="str">
        <f>IF(OR(E101="",F101="DQ",F101="DNF",F101="DNS",F101=""),"-",VLOOKUP(C101,'FERDİ SONUÇ'!$B$6:$H$974,7,0))</f>
        <v>-</v>
      </c>
      <c r="H101" s="110" t="str">
        <f>IF(OR(E101="",E101="F",F101="DQ",F101="DNF",F101="DNS",F101=""),"-",VLOOKUP(C101,'FERDİ SONUÇ'!$B$6:$H$974,7,0))</f>
        <v>-</v>
      </c>
      <c r="I101" s="18" t="str">
        <f>IF(ISERROR(SMALL(H98:H101,4)),"-",SMALL(H98:H101,4))</f>
        <v>-</v>
      </c>
      <c r="J101" s="19"/>
      <c r="BA101" s="2">
        <v>1141</v>
      </c>
    </row>
    <row r="102" spans="1:53" ht="15" customHeight="1">
      <c r="A102" s="6"/>
      <c r="B102" s="7"/>
      <c r="C102" s="112"/>
      <c r="D102" s="8">
        <f>IF(ISERROR(VLOOKUP($C102,'START LİSTE'!$B$6:$F$835,2,0)),"",VLOOKUP($C102,'START LİSTE'!$B$6:$F$835,2,0))</f>
      </c>
      <c r="E102" s="9">
        <f>IF(ISERROR(VLOOKUP($C102,'START LİSTE'!$B$6:$F$835,4,0)),"",VLOOKUP($C102,'START LİSTE'!$B$6:$F$835,4,0))</f>
      </c>
      <c r="F102" s="149">
        <f>IF(ISERROR(VLOOKUP($C102,'FERDİ SONUÇ'!$B$6:$H$974,6,0)),"",VLOOKUP($C102,'FERDİ SONUÇ'!$B$6:$H$974,6,0))</f>
      </c>
      <c r="G102" s="9" t="str">
        <f>IF(OR(E102="",F102="DQ",F102="DNF",F102="DNS",F102=""),"-",VLOOKUP(C102,'FERDİ SONUÇ'!$B$6:$H$974,7,0))</f>
        <v>-</v>
      </c>
      <c r="H102" s="109" t="str">
        <f>IF(OR(E102="",E102="F",F102="DQ",F102="DNF",F102="DNS",F102=""),"-",VLOOKUP(C102,'FERDİ SONUÇ'!$B$6:$H$974,7,0))</f>
        <v>-</v>
      </c>
      <c r="I102" s="11" t="str">
        <f>IF(ISERROR(SMALL(H102:H105,1)),"-",SMALL(H102:H105,1))</f>
        <v>-</v>
      </c>
      <c r="J102" s="12"/>
      <c r="BA102" s="2">
        <v>1144</v>
      </c>
    </row>
    <row r="103" spans="1:53" ht="15" customHeight="1">
      <c r="A103" s="13"/>
      <c r="B103" s="14"/>
      <c r="C103" s="113"/>
      <c r="D103" s="15">
        <f>IF(ISERROR(VLOOKUP($C103,'START LİSTE'!$B$6:$F$835,2,0)),"",VLOOKUP($C103,'START LİSTE'!$B$6:$F$835,2,0))</f>
      </c>
      <c r="E103" s="16">
        <f>IF(ISERROR(VLOOKUP($C103,'START LİSTE'!$B$6:$F$835,4,0)),"",VLOOKUP($C103,'START LİSTE'!$B$6:$F$835,4,0))</f>
      </c>
      <c r="F103" s="150">
        <f>IF(ISERROR(VLOOKUP($C103,'FERDİ SONUÇ'!$B$6:$H$974,6,0)),"",VLOOKUP($C103,'FERDİ SONUÇ'!$B$6:$H$974,6,0))</f>
      </c>
      <c r="G103" s="16" t="str">
        <f>IF(OR(E103="",F103="DQ",F103="DNF",F103="DNS",F103=""),"-",VLOOKUP(C103,'FERDİ SONUÇ'!$B$6:$H$974,7,0))</f>
        <v>-</v>
      </c>
      <c r="H103" s="110" t="str">
        <f>IF(OR(E103="",E103="F",F103="DQ",F103="DNF",F103="DNS",F103=""),"-",VLOOKUP(C103,'FERDİ SONUÇ'!$B$6:$H$974,7,0))</f>
        <v>-</v>
      </c>
      <c r="I103" s="18" t="str">
        <f>IF(ISERROR(SMALL(H102:H105,2)),"-",SMALL(H102:H105,2))</f>
        <v>-</v>
      </c>
      <c r="J103" s="19"/>
      <c r="BA103" s="2">
        <v>1145</v>
      </c>
    </row>
    <row r="104" spans="1:53" ht="15" customHeight="1">
      <c r="A104" s="30">
        <f>IF(AND(B104&lt;&gt;"",J104&lt;&gt;"DQ"),COUNT(J$6:J$125)-(RANK(J104,J$6:J$125)+COUNTIF(J$6:J104,J104))+2,IF(C102&lt;&gt;"",BA104,""))</f>
      </c>
      <c r="B104" s="14">
        <f>IF(ISERROR(VLOOKUP(C102,'START LİSTE'!$B$6:$F$835,3,0)),"",VLOOKUP(C102,'START LİSTE'!$B$6:$F$835,3,0))</f>
      </c>
      <c r="C104" s="113"/>
      <c r="D104" s="15">
        <f>IF(ISERROR(VLOOKUP($C104,'START LİSTE'!$B$6:$F$835,2,0)),"",VLOOKUP($C104,'START LİSTE'!$B$6:$F$835,2,0))</f>
      </c>
      <c r="E104" s="16">
        <f>IF(ISERROR(VLOOKUP($C104,'START LİSTE'!$B$6:$F$835,4,0)),"",VLOOKUP($C104,'START LİSTE'!$B$6:$F$835,4,0))</f>
      </c>
      <c r="F104" s="150">
        <f>IF(ISERROR(VLOOKUP($C104,'FERDİ SONUÇ'!$B$6:$H$974,6,0)),"",VLOOKUP($C104,'FERDİ SONUÇ'!$B$6:$H$974,6,0))</f>
      </c>
      <c r="G104" s="16" t="str">
        <f>IF(OR(E104="",F104="DQ",F104="DNF",F104="DNS",F104=""),"-",VLOOKUP(C104,'FERDİ SONUÇ'!$B$6:$H$974,7,0))</f>
        <v>-</v>
      </c>
      <c r="H104" s="110" t="str">
        <f>IF(OR(E104="",E104="F",F104="DQ",F104="DNF",F104="DNS",F104=""),"-",VLOOKUP(C104,'FERDİ SONUÇ'!$B$6:$H$974,7,0))</f>
        <v>-</v>
      </c>
      <c r="I104" s="18" t="str">
        <f>IF(ISERROR(SMALL(H102:H105,3)),"-",SMALL(H102:H105,3))</f>
        <v>-</v>
      </c>
      <c r="J104" s="20">
        <f>IF(C102="","",IF(OR(I102="-",I103="-",I104="-"),"DQ",SUM(I102,I103,I104)))</f>
      </c>
      <c r="BA104" s="2">
        <v>1146</v>
      </c>
    </row>
    <row r="105" spans="1:53" ht="15" customHeight="1">
      <c r="A105" s="13"/>
      <c r="B105" s="14"/>
      <c r="C105" s="113"/>
      <c r="D105" s="15">
        <f>IF(ISERROR(VLOOKUP($C105,'START LİSTE'!$B$6:$F$835,2,0)),"",VLOOKUP($C105,'START LİSTE'!$B$6:$F$835,2,0))</f>
      </c>
      <c r="E105" s="16">
        <f>IF(ISERROR(VLOOKUP($C105,'START LİSTE'!$B$6:$F$835,4,0)),"",VLOOKUP($C105,'START LİSTE'!$B$6:$F$835,4,0))</f>
      </c>
      <c r="F105" s="150">
        <f>IF(ISERROR(VLOOKUP($C105,'FERDİ SONUÇ'!$B$6:$H$974,6,0)),"",VLOOKUP($C105,'FERDİ SONUÇ'!$B$6:$H$974,6,0))</f>
      </c>
      <c r="G105" s="16" t="str">
        <f>IF(OR(E105="",F105="DQ",F105="DNF",F105="DNS",F105=""),"-",VLOOKUP(C105,'FERDİ SONUÇ'!$B$6:$H$974,7,0))</f>
        <v>-</v>
      </c>
      <c r="H105" s="110" t="str">
        <f>IF(OR(E105="",E105="F",F105="DQ",F105="DNF",F105="DNS",F105=""),"-",VLOOKUP(C105,'FERDİ SONUÇ'!$B$6:$H$974,7,0))</f>
        <v>-</v>
      </c>
      <c r="I105" s="18" t="str">
        <f>IF(ISERROR(SMALL(H102:H105,4)),"-",SMALL(H102:H105,4))</f>
        <v>-</v>
      </c>
      <c r="J105" s="19"/>
      <c r="BA105" s="2">
        <v>1147</v>
      </c>
    </row>
    <row r="106" spans="1:53" ht="15" customHeight="1">
      <c r="A106" s="6"/>
      <c r="B106" s="7"/>
      <c r="C106" s="112"/>
      <c r="D106" s="8">
        <f>IF(ISERROR(VLOOKUP($C106,'START LİSTE'!$B$6:$F$835,2,0)),"",VLOOKUP($C106,'START LİSTE'!$B$6:$F$835,2,0))</f>
      </c>
      <c r="E106" s="9">
        <f>IF(ISERROR(VLOOKUP($C106,'START LİSTE'!$B$6:$F$835,4,0)),"",VLOOKUP($C106,'START LİSTE'!$B$6:$F$835,4,0))</f>
      </c>
      <c r="F106" s="149">
        <f>IF(ISERROR(VLOOKUP($C106,'FERDİ SONUÇ'!$B$6:$H$974,6,0)),"",VLOOKUP($C106,'FERDİ SONUÇ'!$B$6:$H$974,6,0))</f>
      </c>
      <c r="G106" s="9" t="str">
        <f>IF(OR(E106="",F106="DQ",F106="DNF",F106="DNS",F106=""),"-",VLOOKUP(C106,'FERDİ SONUÇ'!$B$6:$H$974,7,0))</f>
        <v>-</v>
      </c>
      <c r="H106" s="109" t="str">
        <f>IF(OR(E106="",E106="F",F106="DQ",F106="DNF",F106="DNS",F106=""),"-",VLOOKUP(C106,'FERDİ SONUÇ'!$B$6:$H$974,7,0))</f>
        <v>-</v>
      </c>
      <c r="I106" s="11" t="str">
        <f>IF(ISERROR(SMALL(H106:H109,1)),"-",SMALL(H106:H109,1))</f>
        <v>-</v>
      </c>
      <c r="J106" s="12"/>
      <c r="BA106" s="2">
        <v>1150</v>
      </c>
    </row>
    <row r="107" spans="1:53" ht="15" customHeight="1">
      <c r="A107" s="13"/>
      <c r="B107" s="14"/>
      <c r="C107" s="113"/>
      <c r="D107" s="15">
        <f>IF(ISERROR(VLOOKUP($C107,'START LİSTE'!$B$6:$F$835,2,0)),"",VLOOKUP($C107,'START LİSTE'!$B$6:$F$835,2,0))</f>
      </c>
      <c r="E107" s="16">
        <f>IF(ISERROR(VLOOKUP($C107,'START LİSTE'!$B$6:$F$835,4,0)),"",VLOOKUP($C107,'START LİSTE'!$B$6:$F$835,4,0))</f>
      </c>
      <c r="F107" s="150">
        <f>IF(ISERROR(VLOOKUP($C107,'FERDİ SONUÇ'!$B$6:$H$974,6,0)),"",VLOOKUP($C107,'FERDİ SONUÇ'!$B$6:$H$974,6,0))</f>
      </c>
      <c r="G107" s="16" t="str">
        <f>IF(OR(E107="",F107="DQ",F107="DNF",F107="DNS",F107=""),"-",VLOOKUP(C107,'FERDİ SONUÇ'!$B$6:$H$974,7,0))</f>
        <v>-</v>
      </c>
      <c r="H107" s="110" t="str">
        <f>IF(OR(E107="",E107="F",F107="DQ",F107="DNF",F107="DNS",F107=""),"-",VLOOKUP(C107,'FERDİ SONUÇ'!$B$6:$H$974,7,0))</f>
        <v>-</v>
      </c>
      <c r="I107" s="18" t="str">
        <f>IF(ISERROR(SMALL(H106:H109,2)),"-",SMALL(H106:H109,2))</f>
        <v>-</v>
      </c>
      <c r="J107" s="19"/>
      <c r="BA107" s="2">
        <v>1151</v>
      </c>
    </row>
    <row r="108" spans="1:53" ht="15" customHeight="1">
      <c r="A108" s="30">
        <f>IF(AND(B108&lt;&gt;"",J108&lt;&gt;"DQ"),COUNT(J$6:J$125)-(RANK(J108,J$6:J$125)+COUNTIF(J$6:J108,J108))+2,IF(C106&lt;&gt;"",BA108,""))</f>
      </c>
      <c r="B108" s="14">
        <f>IF(ISERROR(VLOOKUP(C106,'START LİSTE'!$B$6:$F$835,3,0)),"",VLOOKUP(C106,'START LİSTE'!$B$6:$F$835,3,0))</f>
      </c>
      <c r="C108" s="113"/>
      <c r="D108" s="15">
        <f>IF(ISERROR(VLOOKUP($C108,'START LİSTE'!$B$6:$F$835,2,0)),"",VLOOKUP($C108,'START LİSTE'!$B$6:$F$835,2,0))</f>
      </c>
      <c r="E108" s="16">
        <f>IF(ISERROR(VLOOKUP($C108,'START LİSTE'!$B$6:$F$835,4,0)),"",VLOOKUP($C108,'START LİSTE'!$B$6:$F$835,4,0))</f>
      </c>
      <c r="F108" s="150">
        <f>IF(ISERROR(VLOOKUP($C108,'FERDİ SONUÇ'!$B$6:$H$974,6,0)),"",VLOOKUP($C108,'FERDİ SONUÇ'!$B$6:$H$974,6,0))</f>
      </c>
      <c r="G108" s="16" t="str">
        <f>IF(OR(E108="",F108="DQ",F108="DNF",F108="DNS",F108=""),"-",VLOOKUP(C108,'FERDİ SONUÇ'!$B$6:$H$974,7,0))</f>
        <v>-</v>
      </c>
      <c r="H108" s="110" t="str">
        <f>IF(OR(E108="",E108="F",F108="DQ",F108="DNF",F108="DNS",F108=""),"-",VLOOKUP(C108,'FERDİ SONUÇ'!$B$6:$H$974,7,0))</f>
        <v>-</v>
      </c>
      <c r="I108" s="18" t="str">
        <f>IF(ISERROR(SMALL(H106:H109,3)),"-",SMALL(H106:H109,3))</f>
        <v>-</v>
      </c>
      <c r="J108" s="20">
        <f>IF(C106="","",IF(OR(I106="-",I107="-",I108="-"),"DQ",SUM(I106,I107,I108)))</f>
      </c>
      <c r="BA108" s="2">
        <v>1152</v>
      </c>
    </row>
    <row r="109" spans="1:53" ht="15" customHeight="1">
      <c r="A109" s="13"/>
      <c r="B109" s="14"/>
      <c r="C109" s="113"/>
      <c r="D109" s="15">
        <f>IF(ISERROR(VLOOKUP($C109,'START LİSTE'!$B$6:$F$835,2,0)),"",VLOOKUP($C109,'START LİSTE'!$B$6:$F$835,2,0))</f>
      </c>
      <c r="E109" s="16">
        <f>IF(ISERROR(VLOOKUP($C109,'START LİSTE'!$B$6:$F$835,4,0)),"",VLOOKUP($C109,'START LİSTE'!$B$6:$F$835,4,0))</f>
      </c>
      <c r="F109" s="150">
        <f>IF(ISERROR(VLOOKUP($C109,'FERDİ SONUÇ'!$B$6:$H$974,6,0)),"",VLOOKUP($C109,'FERDİ SONUÇ'!$B$6:$H$974,6,0))</f>
      </c>
      <c r="G109" s="16" t="str">
        <f>IF(OR(E109="",F109="DQ",F109="DNF",F109="DNS",F109=""),"-",VLOOKUP(C109,'FERDİ SONUÇ'!$B$6:$H$974,7,0))</f>
        <v>-</v>
      </c>
      <c r="H109" s="110" t="str">
        <f>IF(OR(E109="",E109="F",F109="DQ",F109="DNF",F109="DNS",F109=""),"-",VLOOKUP(C109,'FERDİ SONUÇ'!$B$6:$H$974,7,0))</f>
        <v>-</v>
      </c>
      <c r="I109" s="18" t="str">
        <f>IF(ISERROR(SMALL(H106:H109,4)),"-",SMALL(H106:H109,4))</f>
        <v>-</v>
      </c>
      <c r="J109" s="19"/>
      <c r="BA109" s="2">
        <v>1153</v>
      </c>
    </row>
    <row r="110" spans="1:53" ht="15" customHeight="1">
      <c r="A110" s="6"/>
      <c r="B110" s="7"/>
      <c r="C110" s="112"/>
      <c r="D110" s="8">
        <f>IF(ISERROR(VLOOKUP($C110,'START LİSTE'!$B$6:$F$835,2,0)),"",VLOOKUP($C110,'START LİSTE'!$B$6:$F$835,2,0))</f>
      </c>
      <c r="E110" s="9">
        <f>IF(ISERROR(VLOOKUP($C110,'START LİSTE'!$B$6:$F$835,4,0)),"",VLOOKUP($C110,'START LİSTE'!$B$6:$F$835,4,0))</f>
      </c>
      <c r="F110" s="149">
        <f>IF(ISERROR(VLOOKUP($C110,'FERDİ SONUÇ'!$B$6:$H$974,6,0)),"",VLOOKUP($C110,'FERDİ SONUÇ'!$B$6:$H$974,6,0))</f>
      </c>
      <c r="G110" s="9" t="str">
        <f>IF(OR(E110="",F110="DQ",F110="DNF",F110="DNS",F110=""),"-",VLOOKUP(C110,'FERDİ SONUÇ'!$B$6:$H$974,7,0))</f>
        <v>-</v>
      </c>
      <c r="H110" s="109" t="str">
        <f>IF(OR(E110="",E110="F",F110="DQ",F110="DNF",F110="DNS",F110=""),"-",VLOOKUP(C110,'FERDİ SONUÇ'!$B$6:$H$974,7,0))</f>
        <v>-</v>
      </c>
      <c r="I110" s="11" t="str">
        <f>IF(ISERROR(SMALL(H110:H113,1)),"-",SMALL(H110:H113,1))</f>
        <v>-</v>
      </c>
      <c r="J110" s="12"/>
      <c r="BA110" s="2">
        <v>1156</v>
      </c>
    </row>
    <row r="111" spans="1:53" ht="15" customHeight="1">
      <c r="A111" s="13"/>
      <c r="B111" s="14"/>
      <c r="C111" s="113"/>
      <c r="D111" s="15">
        <f>IF(ISERROR(VLOOKUP($C111,'START LİSTE'!$B$6:$F$835,2,0)),"",VLOOKUP($C111,'START LİSTE'!$B$6:$F$835,2,0))</f>
      </c>
      <c r="E111" s="16">
        <f>IF(ISERROR(VLOOKUP($C111,'START LİSTE'!$B$6:$F$835,4,0)),"",VLOOKUP($C111,'START LİSTE'!$B$6:$F$835,4,0))</f>
      </c>
      <c r="F111" s="150">
        <f>IF(ISERROR(VLOOKUP($C111,'FERDİ SONUÇ'!$B$6:$H$974,6,0)),"",VLOOKUP($C111,'FERDİ SONUÇ'!$B$6:$H$974,6,0))</f>
      </c>
      <c r="G111" s="16" t="str">
        <f>IF(OR(E111="",F111="DQ",F111="DNF",F111="DNS",F111=""),"-",VLOOKUP(C111,'FERDİ SONUÇ'!$B$6:$H$974,7,0))</f>
        <v>-</v>
      </c>
      <c r="H111" s="110" t="str">
        <f>IF(OR(E111="",E111="F",F111="DQ",F111="DNF",F111="DNS",F111=""),"-",VLOOKUP(C111,'FERDİ SONUÇ'!$B$6:$H$974,7,0))</f>
        <v>-</v>
      </c>
      <c r="I111" s="18" t="str">
        <f>IF(ISERROR(SMALL(H110:H113,2)),"-",SMALL(H110:H113,2))</f>
        <v>-</v>
      </c>
      <c r="J111" s="19"/>
      <c r="BA111" s="2">
        <v>1157</v>
      </c>
    </row>
    <row r="112" spans="1:53" ht="15" customHeight="1">
      <c r="A112" s="30">
        <f>IF(AND(B112&lt;&gt;"",J112&lt;&gt;"DQ"),COUNT(J$6:J$125)-(RANK(J112,J$6:J$125)+COUNTIF(J$6:J112,J112))+2,IF(C110&lt;&gt;"",BA112,""))</f>
      </c>
      <c r="B112" s="14">
        <f>IF(ISERROR(VLOOKUP(C110,'START LİSTE'!$B$6:$F$835,3,0)),"",VLOOKUP(C110,'START LİSTE'!$B$6:$F$835,3,0))</f>
      </c>
      <c r="C112" s="113"/>
      <c r="D112" s="15">
        <f>IF(ISERROR(VLOOKUP($C112,'START LİSTE'!$B$6:$F$835,2,0)),"",VLOOKUP($C112,'START LİSTE'!$B$6:$F$835,2,0))</f>
      </c>
      <c r="E112" s="16">
        <f>IF(ISERROR(VLOOKUP($C112,'START LİSTE'!$B$6:$F$835,4,0)),"",VLOOKUP($C112,'START LİSTE'!$B$6:$F$835,4,0))</f>
      </c>
      <c r="F112" s="150">
        <f>IF(ISERROR(VLOOKUP($C112,'FERDİ SONUÇ'!$B$6:$H$974,6,0)),"",VLOOKUP($C112,'FERDİ SONUÇ'!$B$6:$H$974,6,0))</f>
      </c>
      <c r="G112" s="16" t="str">
        <f>IF(OR(E112="",F112="DQ",F112="DNF",F112="DNS",F112=""),"-",VLOOKUP(C112,'FERDİ SONUÇ'!$B$6:$H$974,7,0))</f>
        <v>-</v>
      </c>
      <c r="H112" s="110" t="str">
        <f>IF(OR(E112="",E112="F",F112="DQ",F112="DNF",F112="DNS",F112=""),"-",VLOOKUP(C112,'FERDİ SONUÇ'!$B$6:$H$974,7,0))</f>
        <v>-</v>
      </c>
      <c r="I112" s="18" t="str">
        <f>IF(ISERROR(SMALL(H110:H113,3)),"-",SMALL(H110:H113,3))</f>
        <v>-</v>
      </c>
      <c r="J112" s="20">
        <f>IF(C110="","",IF(OR(I110="-",I111="-",I112="-"),"DQ",SUM(I110,I111,I112)))</f>
      </c>
      <c r="BA112" s="2">
        <v>1158</v>
      </c>
    </row>
    <row r="113" spans="1:53" ht="15" customHeight="1">
      <c r="A113" s="13"/>
      <c r="B113" s="14"/>
      <c r="C113" s="113"/>
      <c r="D113" s="15">
        <f>IF(ISERROR(VLOOKUP($C113,'START LİSTE'!$B$6:$F$835,2,0)),"",VLOOKUP($C113,'START LİSTE'!$B$6:$F$835,2,0))</f>
      </c>
      <c r="E113" s="16">
        <f>IF(ISERROR(VLOOKUP($C113,'START LİSTE'!$B$6:$F$835,4,0)),"",VLOOKUP($C113,'START LİSTE'!$B$6:$F$835,4,0))</f>
      </c>
      <c r="F113" s="150">
        <f>IF(ISERROR(VLOOKUP($C113,'FERDİ SONUÇ'!$B$6:$H$974,6,0)),"",VLOOKUP($C113,'FERDİ SONUÇ'!$B$6:$H$974,6,0))</f>
      </c>
      <c r="G113" s="16" t="str">
        <f>IF(OR(E113="",F113="DQ",F113="DNF",F113="DNS",F113=""),"-",VLOOKUP(C113,'FERDİ SONUÇ'!$B$6:$H$974,7,0))</f>
        <v>-</v>
      </c>
      <c r="H113" s="110" t="str">
        <f>IF(OR(E113="",E113="F",F113="DQ",F113="DNF",F113="DNS",F113=""),"-",VLOOKUP(C113,'FERDİ SONUÇ'!$B$6:$H$974,7,0))</f>
        <v>-</v>
      </c>
      <c r="I113" s="18" t="str">
        <f>IF(ISERROR(SMALL(H110:H113,4)),"-",SMALL(H110:H113,4))</f>
        <v>-</v>
      </c>
      <c r="J113" s="19"/>
      <c r="BA113" s="2">
        <v>1159</v>
      </c>
    </row>
    <row r="114" spans="1:53" ht="15" customHeight="1">
      <c r="A114" s="6"/>
      <c r="B114" s="7"/>
      <c r="C114" s="112"/>
      <c r="D114" s="8">
        <f>IF(ISERROR(VLOOKUP($C114,'START LİSTE'!$B$6:$F$835,2,0)),"",VLOOKUP($C114,'START LİSTE'!$B$6:$F$835,2,0))</f>
      </c>
      <c r="E114" s="9">
        <f>IF(ISERROR(VLOOKUP($C114,'START LİSTE'!$B$6:$F$835,4,0)),"",VLOOKUP($C114,'START LİSTE'!$B$6:$F$835,4,0))</f>
      </c>
      <c r="F114" s="149">
        <f>IF(ISERROR(VLOOKUP($C114,'FERDİ SONUÇ'!$B$6:$H$974,6,0)),"",VLOOKUP($C114,'FERDİ SONUÇ'!$B$6:$H$974,6,0))</f>
      </c>
      <c r="G114" s="9" t="str">
        <f>IF(OR(E114="",F114="DQ",F114="DNF",F114="DNS",F114=""),"-",VLOOKUP(C114,'FERDİ SONUÇ'!$B$6:$H$974,7,0))</f>
        <v>-</v>
      </c>
      <c r="H114" s="109" t="str">
        <f>IF(OR(E114="",E114="F",F114="DQ",F114="DNF",F114="DNS",F114=""),"-",VLOOKUP(C114,'FERDİ SONUÇ'!$B$6:$H$974,7,0))</f>
        <v>-</v>
      </c>
      <c r="I114" s="11" t="str">
        <f>IF(ISERROR(SMALL(H114:H117,1)),"-",SMALL(H114:H117,1))</f>
        <v>-</v>
      </c>
      <c r="J114" s="12"/>
      <c r="BA114" s="2">
        <v>1162</v>
      </c>
    </row>
    <row r="115" spans="1:53" ht="15" customHeight="1">
      <c r="A115" s="13"/>
      <c r="B115" s="14"/>
      <c r="C115" s="113"/>
      <c r="D115" s="15">
        <f>IF(ISERROR(VLOOKUP($C115,'START LİSTE'!$B$6:$F$835,2,0)),"",VLOOKUP($C115,'START LİSTE'!$B$6:$F$835,2,0))</f>
      </c>
      <c r="E115" s="16">
        <f>IF(ISERROR(VLOOKUP($C115,'START LİSTE'!$B$6:$F$835,4,0)),"",VLOOKUP($C115,'START LİSTE'!$B$6:$F$835,4,0))</f>
      </c>
      <c r="F115" s="150">
        <f>IF(ISERROR(VLOOKUP($C115,'FERDİ SONUÇ'!$B$6:$H$974,6,0)),"",VLOOKUP($C115,'FERDİ SONUÇ'!$B$6:$H$974,6,0))</f>
      </c>
      <c r="G115" s="16" t="str">
        <f>IF(OR(E115="",F115="DQ",F115="DNF",F115="DNS",F115=""),"-",VLOOKUP(C115,'FERDİ SONUÇ'!$B$6:$H$974,7,0))</f>
        <v>-</v>
      </c>
      <c r="H115" s="110" t="str">
        <f>IF(OR(E115="",E115="F",F115="DQ",F115="DNF",F115="DNS",F115=""),"-",VLOOKUP(C115,'FERDİ SONUÇ'!$B$6:$H$974,7,0))</f>
        <v>-</v>
      </c>
      <c r="I115" s="18" t="str">
        <f>IF(ISERROR(SMALL(H114:H117,2)),"-",SMALL(H114:H117,2))</f>
        <v>-</v>
      </c>
      <c r="J115" s="19"/>
      <c r="BA115" s="2">
        <v>1163</v>
      </c>
    </row>
    <row r="116" spans="1:53" ht="15" customHeight="1">
      <c r="A116" s="30">
        <f>IF(AND(B116&lt;&gt;"",J116&lt;&gt;"DQ"),COUNT(J$6:J$125)-(RANK(J116,J$6:J$125)+COUNTIF(J$6:J116,J116))+2,IF(C114&lt;&gt;"",BA116,""))</f>
      </c>
      <c r="B116" s="14">
        <f>IF(ISERROR(VLOOKUP(C114,'START LİSTE'!$B$6:$F$835,3,0)),"",VLOOKUP(C114,'START LİSTE'!$B$6:$F$835,3,0))</f>
      </c>
      <c r="C116" s="113"/>
      <c r="D116" s="15">
        <f>IF(ISERROR(VLOOKUP($C116,'START LİSTE'!$B$6:$F$835,2,0)),"",VLOOKUP($C116,'START LİSTE'!$B$6:$F$835,2,0))</f>
      </c>
      <c r="E116" s="16">
        <f>IF(ISERROR(VLOOKUP($C116,'START LİSTE'!$B$6:$F$835,4,0)),"",VLOOKUP($C116,'START LİSTE'!$B$6:$F$835,4,0))</f>
      </c>
      <c r="F116" s="150">
        <f>IF(ISERROR(VLOOKUP($C116,'FERDİ SONUÇ'!$B$6:$H$974,6,0)),"",VLOOKUP($C116,'FERDİ SONUÇ'!$B$6:$H$974,6,0))</f>
      </c>
      <c r="G116" s="16" t="str">
        <f>IF(OR(E116="",F116="DQ",F116="DNF",F116="DNS",F116=""),"-",VLOOKUP(C116,'FERDİ SONUÇ'!$B$6:$H$974,7,0))</f>
        <v>-</v>
      </c>
      <c r="H116" s="110" t="str">
        <f>IF(OR(E116="",E116="F",F116="DQ",F116="DNF",F116="DNS",F116=""),"-",VLOOKUP(C116,'FERDİ SONUÇ'!$B$6:$H$974,7,0))</f>
        <v>-</v>
      </c>
      <c r="I116" s="18" t="str">
        <f>IF(ISERROR(SMALL(H114:H117,3)),"-",SMALL(H114:H117,3))</f>
        <v>-</v>
      </c>
      <c r="J116" s="20">
        <f>IF(C114="","",IF(OR(I114="-",I115="-",I116="-"),"DQ",SUM(I114,I115,I116)))</f>
      </c>
      <c r="BA116" s="2">
        <v>1164</v>
      </c>
    </row>
    <row r="117" spans="1:53" ht="15" customHeight="1">
      <c r="A117" s="13"/>
      <c r="B117" s="14"/>
      <c r="C117" s="113"/>
      <c r="D117" s="15">
        <f>IF(ISERROR(VLOOKUP($C117,'START LİSTE'!$B$6:$F$835,2,0)),"",VLOOKUP($C117,'START LİSTE'!$B$6:$F$835,2,0))</f>
      </c>
      <c r="E117" s="16">
        <f>IF(ISERROR(VLOOKUP($C117,'START LİSTE'!$B$6:$F$835,4,0)),"",VLOOKUP($C117,'START LİSTE'!$B$6:$F$835,4,0))</f>
      </c>
      <c r="F117" s="150">
        <f>IF(ISERROR(VLOOKUP($C117,'FERDİ SONUÇ'!$B$6:$H$974,6,0)),"",VLOOKUP($C117,'FERDİ SONUÇ'!$B$6:$H$974,6,0))</f>
      </c>
      <c r="G117" s="16" t="str">
        <f>IF(OR(E117="",F117="DQ",F117="DNF",F117="DNS",F117=""),"-",VLOOKUP(C117,'FERDİ SONUÇ'!$B$6:$H$974,7,0))</f>
        <v>-</v>
      </c>
      <c r="H117" s="110" t="str">
        <f>IF(OR(E117="",E117="F",F117="DQ",F117="DNF",F117="DNS",F117=""),"-",VLOOKUP(C117,'FERDİ SONUÇ'!$B$6:$H$974,7,0))</f>
        <v>-</v>
      </c>
      <c r="I117" s="18" t="str">
        <f>IF(ISERROR(SMALL(H114:H117,4)),"-",SMALL(H114:H117,4))</f>
        <v>-</v>
      </c>
      <c r="J117" s="19"/>
      <c r="BA117" s="2">
        <v>1165</v>
      </c>
    </row>
    <row r="118" spans="1:53" ht="15" customHeight="1">
      <c r="A118" s="6"/>
      <c r="B118" s="7"/>
      <c r="C118" s="112"/>
      <c r="D118" s="8">
        <f>IF(ISERROR(VLOOKUP($C118,'START LİSTE'!$B$6:$F$835,2,0)),"",VLOOKUP($C118,'START LİSTE'!$B$6:$F$835,2,0))</f>
      </c>
      <c r="E118" s="9">
        <f>IF(ISERROR(VLOOKUP($C118,'START LİSTE'!$B$6:$F$835,4,0)),"",VLOOKUP($C118,'START LİSTE'!$B$6:$F$835,4,0))</f>
      </c>
      <c r="F118" s="149">
        <f>IF(ISERROR(VLOOKUP($C118,'FERDİ SONUÇ'!$B$6:$H$974,6,0)),"",VLOOKUP($C118,'FERDİ SONUÇ'!$B$6:$H$974,6,0))</f>
      </c>
      <c r="G118" s="9" t="str">
        <f>IF(OR(E118="",F118="DQ",F118="DNF",F118="DNS",F118=""),"-",VLOOKUP(C118,'FERDİ SONUÇ'!$B$6:$H$974,7,0))</f>
        <v>-</v>
      </c>
      <c r="H118" s="109" t="str">
        <f>IF(OR(E118="",E118="F",F118="DQ",F118="DNF",F118="DNS",F118=""),"-",VLOOKUP(C118,'FERDİ SONUÇ'!$B$6:$H$974,7,0))</f>
        <v>-</v>
      </c>
      <c r="I118" s="11" t="str">
        <f>IF(ISERROR(SMALL(H118:H121,1)),"-",SMALL(H118:H121,1))</f>
        <v>-</v>
      </c>
      <c r="J118" s="12"/>
      <c r="BA118" s="2">
        <v>1168</v>
      </c>
    </row>
    <row r="119" spans="1:53" ht="15" customHeight="1">
      <c r="A119" s="13"/>
      <c r="B119" s="14"/>
      <c r="C119" s="113"/>
      <c r="D119" s="15">
        <f>IF(ISERROR(VLOOKUP($C119,'START LİSTE'!$B$6:$F$835,2,0)),"",VLOOKUP($C119,'START LİSTE'!$B$6:$F$835,2,0))</f>
      </c>
      <c r="E119" s="16">
        <f>IF(ISERROR(VLOOKUP($C119,'START LİSTE'!$B$6:$F$835,4,0)),"",VLOOKUP($C119,'START LİSTE'!$B$6:$F$835,4,0))</f>
      </c>
      <c r="F119" s="150">
        <f>IF(ISERROR(VLOOKUP($C119,'FERDİ SONUÇ'!$B$6:$H$974,6,0)),"",VLOOKUP($C119,'FERDİ SONUÇ'!$B$6:$H$974,6,0))</f>
      </c>
      <c r="G119" s="16" t="str">
        <f>IF(OR(E119="",F119="DQ",F119="DNF",F119="DNS",F119=""),"-",VLOOKUP(C119,'FERDİ SONUÇ'!$B$6:$H$974,7,0))</f>
        <v>-</v>
      </c>
      <c r="H119" s="110" t="str">
        <f>IF(OR(E119="",E119="F",F119="DQ",F119="DNF",F119="DNS",F119=""),"-",VLOOKUP(C119,'FERDİ SONUÇ'!$B$6:$H$974,7,0))</f>
        <v>-</v>
      </c>
      <c r="I119" s="18" t="str">
        <f>IF(ISERROR(SMALL(H118:H121,2)),"-",SMALL(H118:H121,2))</f>
        <v>-</v>
      </c>
      <c r="J119" s="19"/>
      <c r="BA119" s="2">
        <v>1169</v>
      </c>
    </row>
    <row r="120" spans="1:53" ht="15" customHeight="1">
      <c r="A120" s="30">
        <f>IF(AND(B120&lt;&gt;"",J120&lt;&gt;"DQ"),COUNT(J$6:J$125)-(RANK(J120,J$6:J$125)+COUNTIF(J$6:J120,J120))+2,IF(C118&lt;&gt;"",BA120,""))</f>
      </c>
      <c r="B120" s="14">
        <f>IF(ISERROR(VLOOKUP(C118,'START LİSTE'!$B$6:$F$835,3,0)),"",VLOOKUP(C118,'START LİSTE'!$B$6:$F$835,3,0))</f>
      </c>
      <c r="C120" s="113"/>
      <c r="D120" s="15">
        <f>IF(ISERROR(VLOOKUP($C120,'START LİSTE'!$B$6:$F$835,2,0)),"",VLOOKUP($C120,'START LİSTE'!$B$6:$F$835,2,0))</f>
      </c>
      <c r="E120" s="16">
        <f>IF(ISERROR(VLOOKUP($C120,'START LİSTE'!$B$6:$F$835,4,0)),"",VLOOKUP($C120,'START LİSTE'!$B$6:$F$835,4,0))</f>
      </c>
      <c r="F120" s="150">
        <f>IF(ISERROR(VLOOKUP($C120,'FERDİ SONUÇ'!$B$6:$H$974,6,0)),"",VLOOKUP($C120,'FERDİ SONUÇ'!$B$6:$H$974,6,0))</f>
      </c>
      <c r="G120" s="16" t="str">
        <f>IF(OR(E120="",F120="DQ",F120="DNF",F120="DNS",F120=""),"-",VLOOKUP(C120,'FERDİ SONUÇ'!$B$6:$H$974,7,0))</f>
        <v>-</v>
      </c>
      <c r="H120" s="110" t="str">
        <f>IF(OR(E120="",E120="F",F120="DQ",F120="DNF",F120="DNS",F120=""),"-",VLOOKUP(C120,'FERDİ SONUÇ'!$B$6:$H$974,7,0))</f>
        <v>-</v>
      </c>
      <c r="I120" s="18" t="str">
        <f>IF(ISERROR(SMALL(H118:H121,3)),"-",SMALL(H118:H121,3))</f>
        <v>-</v>
      </c>
      <c r="J120" s="20">
        <f>IF(C118="","",IF(OR(I118="-",I119="-",I120="-"),"DQ",SUM(I118,I119,I120)))</f>
      </c>
      <c r="BA120" s="2">
        <v>1170</v>
      </c>
    </row>
    <row r="121" spans="1:53" ht="15" customHeight="1">
      <c r="A121" s="13"/>
      <c r="B121" s="14"/>
      <c r="C121" s="113"/>
      <c r="D121" s="15">
        <f>IF(ISERROR(VLOOKUP($C121,'START LİSTE'!$B$6:$F$835,2,0)),"",VLOOKUP($C121,'START LİSTE'!$B$6:$F$835,2,0))</f>
      </c>
      <c r="E121" s="16">
        <f>IF(ISERROR(VLOOKUP($C121,'START LİSTE'!$B$6:$F$835,4,0)),"",VLOOKUP($C121,'START LİSTE'!$B$6:$F$835,4,0))</f>
      </c>
      <c r="F121" s="150">
        <f>IF(ISERROR(VLOOKUP($C121,'FERDİ SONUÇ'!$B$6:$H$974,6,0)),"",VLOOKUP($C121,'FERDİ SONUÇ'!$B$6:$H$974,6,0))</f>
      </c>
      <c r="G121" s="16" t="str">
        <f>IF(OR(E121="",F121="DQ",F121="DNF",F121="DNS",F121=""),"-",VLOOKUP(C121,'FERDİ SONUÇ'!$B$6:$H$974,7,0))</f>
        <v>-</v>
      </c>
      <c r="H121" s="110" t="str">
        <f>IF(OR(E121="",E121="F",F121="DQ",F121="DNF",F121="DNS",F121=""),"-",VLOOKUP(C121,'FERDİ SONUÇ'!$B$6:$H$974,7,0))</f>
        <v>-</v>
      </c>
      <c r="I121" s="18" t="str">
        <f>IF(ISERROR(SMALL(H118:H121,4)),"-",SMALL(H118:H121,4))</f>
        <v>-</v>
      </c>
      <c r="J121" s="19"/>
      <c r="BA121" s="2">
        <v>1171</v>
      </c>
    </row>
    <row r="122" spans="1:53" ht="15" customHeight="1">
      <c r="A122" s="6"/>
      <c r="B122" s="7"/>
      <c r="C122" s="112"/>
      <c r="D122" s="8">
        <f>IF(ISERROR(VLOOKUP($C122,'START LİSTE'!$B$6:$F$835,2,0)),"",VLOOKUP($C122,'START LİSTE'!$B$6:$F$835,2,0))</f>
      </c>
      <c r="E122" s="9">
        <f>IF(ISERROR(VLOOKUP($C122,'START LİSTE'!$B$6:$F$835,4,0)),"",VLOOKUP($C122,'START LİSTE'!$B$6:$F$835,4,0))</f>
      </c>
      <c r="F122" s="149">
        <f>IF(ISERROR(VLOOKUP($C122,'FERDİ SONUÇ'!$B$6:$H$974,6,0)),"",VLOOKUP($C122,'FERDİ SONUÇ'!$B$6:$H$974,6,0))</f>
      </c>
      <c r="G122" s="9" t="str">
        <f>IF(OR(E122="",F122="DQ",F122="DNF",F122="DNS",F122=""),"-",VLOOKUP(C122,'FERDİ SONUÇ'!$B$6:$H$974,7,0))</f>
        <v>-</v>
      </c>
      <c r="H122" s="109" t="str">
        <f>IF(OR(E122="",E122="F",F122="DQ",F122="DNF",F122="DNS",F122=""),"-",VLOOKUP(C122,'FERDİ SONUÇ'!$B$6:$H$974,7,0))</f>
        <v>-</v>
      </c>
      <c r="I122" s="11" t="str">
        <f>IF(ISERROR(SMALL(H122:H125,1)),"-",SMALL(H122:H125,1))</f>
        <v>-</v>
      </c>
      <c r="J122" s="12"/>
      <c r="BA122" s="2">
        <v>1174</v>
      </c>
    </row>
    <row r="123" spans="1:53" ht="15" customHeight="1">
      <c r="A123" s="13"/>
      <c r="B123" s="14"/>
      <c r="C123" s="113"/>
      <c r="D123" s="15">
        <f>IF(ISERROR(VLOOKUP($C123,'START LİSTE'!$B$6:$F$835,2,0)),"",VLOOKUP($C123,'START LİSTE'!$B$6:$F$835,2,0))</f>
      </c>
      <c r="E123" s="16">
        <f>IF(ISERROR(VLOOKUP($C123,'START LİSTE'!$B$6:$F$835,4,0)),"",VLOOKUP($C123,'START LİSTE'!$B$6:$F$835,4,0))</f>
      </c>
      <c r="F123" s="150">
        <f>IF(ISERROR(VLOOKUP($C123,'FERDİ SONUÇ'!$B$6:$H$974,6,0)),"",VLOOKUP($C123,'FERDİ SONUÇ'!$B$6:$H$974,6,0))</f>
      </c>
      <c r="G123" s="16" t="str">
        <f>IF(OR(E123="",F123="DQ",F123="DNF",F123="DNS",F123=""),"-",VLOOKUP(C123,'FERDİ SONUÇ'!$B$6:$H$974,7,0))</f>
        <v>-</v>
      </c>
      <c r="H123" s="110" t="str">
        <f>IF(OR(E123="",E123="F",F123="DQ",F123="DNF",F123="DNS",F123=""),"-",VLOOKUP(C123,'FERDİ SONUÇ'!$B$6:$H$974,7,0))</f>
        <v>-</v>
      </c>
      <c r="I123" s="18" t="str">
        <f>IF(ISERROR(SMALL(H122:H125,2)),"-",SMALL(H122:H125,2))</f>
        <v>-</v>
      </c>
      <c r="J123" s="19"/>
      <c r="BA123" s="2">
        <v>1175</v>
      </c>
    </row>
    <row r="124" spans="1:53" ht="15" customHeight="1">
      <c r="A124" s="30">
        <f>IF(AND(B124&lt;&gt;"",J124&lt;&gt;"DQ"),COUNT(J$6:J$125)-(RANK(J124,J$6:J$125)+COUNTIF(J$6:J124,J124))+2,IF(C122&lt;&gt;"",BA124,""))</f>
      </c>
      <c r="B124" s="14">
        <f>IF(ISERROR(VLOOKUP(C122,'START LİSTE'!$B$6:$F$835,3,0)),"",VLOOKUP(C122,'START LİSTE'!$B$6:$F$835,3,0))</f>
      </c>
      <c r="C124" s="113"/>
      <c r="D124" s="15">
        <f>IF(ISERROR(VLOOKUP($C124,'START LİSTE'!$B$6:$F$835,2,0)),"",VLOOKUP($C124,'START LİSTE'!$B$6:$F$835,2,0))</f>
      </c>
      <c r="E124" s="16">
        <f>IF(ISERROR(VLOOKUP($C124,'START LİSTE'!$B$6:$F$835,4,0)),"",VLOOKUP($C124,'START LİSTE'!$B$6:$F$835,4,0))</f>
      </c>
      <c r="F124" s="150">
        <f>IF(ISERROR(VLOOKUP($C124,'FERDİ SONUÇ'!$B$6:$H$974,6,0)),"",VLOOKUP($C124,'FERDİ SONUÇ'!$B$6:$H$974,6,0))</f>
      </c>
      <c r="G124" s="16" t="str">
        <f>IF(OR(E124="",F124="DQ",F124="DNF",F124="DNS",F124=""),"-",VLOOKUP(C124,'FERDİ SONUÇ'!$B$6:$H$974,7,0))</f>
        <v>-</v>
      </c>
      <c r="H124" s="110" t="str">
        <f>IF(OR(E124="",E124="F",F124="DQ",F124="DNF",F124="DNS",F124=""),"-",VLOOKUP(C124,'FERDİ SONUÇ'!$B$6:$H$974,7,0))</f>
        <v>-</v>
      </c>
      <c r="I124" s="18" t="str">
        <f>IF(ISERROR(SMALL(H122:H125,3)),"-",SMALL(H122:H125,3))</f>
        <v>-</v>
      </c>
      <c r="J124" s="20">
        <f>IF(C122="","",IF(OR(I122="-",I123="-",I124="-"),"DQ",SUM(I122,I123,I124)))</f>
      </c>
      <c r="BA124" s="2">
        <v>1176</v>
      </c>
    </row>
    <row r="125" spans="1:53" ht="15" customHeight="1">
      <c r="A125" s="22"/>
      <c r="B125" s="23"/>
      <c r="C125" s="113"/>
      <c r="D125" s="24">
        <f>IF(ISERROR(VLOOKUP($C125,'START LİSTE'!$B$6:$F$835,2,0)),"",VLOOKUP($C125,'START LİSTE'!$B$6:$F$835,2,0))</f>
      </c>
      <c r="E125" s="25">
        <f>IF(ISERROR(VLOOKUP($C125,'START LİSTE'!$B$6:$F$835,4,0)),"",VLOOKUP($C125,'START LİSTE'!$B$6:$F$835,4,0))</f>
      </c>
      <c r="F125" s="151">
        <f>IF(ISERROR(VLOOKUP($C125,'FERDİ SONUÇ'!$B$6:$H$974,6,0)),"",VLOOKUP($C125,'FERDİ SONUÇ'!$B$6:$H$974,6,0))</f>
      </c>
      <c r="G125" s="25" t="str">
        <f>IF(OR(E125="",F125="DQ",F125="DNF",F125="DNS",F125=""),"-",VLOOKUP(C125,'FERDİ SONUÇ'!$B$6:$H$974,7,0))</f>
        <v>-</v>
      </c>
      <c r="H125" s="111" t="str">
        <f>IF(OR(E125="",E125="F",F125="DQ",F125="DNF",F125="DNS",F125=""),"-",VLOOKUP(C125,'FERDİ SONUÇ'!$B$6:$H$974,7,0))</f>
        <v>-</v>
      </c>
      <c r="I125" s="26" t="str">
        <f>IF(ISERROR(SMALL(H122:H125,4)),"-",SMALL(H122:H125,4))</f>
        <v>-</v>
      </c>
      <c r="J125" s="27"/>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AA32" sheet="1"/>
  <mergeCells count="6">
    <mergeCell ref="A1:J1"/>
    <mergeCell ref="A2:J2"/>
    <mergeCell ref="A3:J3"/>
    <mergeCell ref="A4:B4"/>
    <mergeCell ref="C4:D4"/>
    <mergeCell ref="E4:J4"/>
  </mergeCells>
  <conditionalFormatting sqref="B5">
    <cfRule type="duplicateValues" priority="11" dxfId="12" stopIfTrue="1">
      <formula>AND(COUNTIF($B$5:$B$5,B5)&gt;1,NOT(ISBLANK(B5)))</formula>
    </cfRule>
  </conditionalFormatting>
  <conditionalFormatting sqref="A6:A125">
    <cfRule type="cellIs" priority="1" dxfId="13" operator="greaterThan">
      <formula>1000</formula>
    </cfRule>
  </conditionalFormatting>
  <conditionalFormatting sqref="J6:J125">
    <cfRule type="duplicateValues" priority="128" dxfId="0" stopIfTrue="1">
      <formula>AND(COUNTIF($J$6:$J$125,J6)&gt;1,NOT(ISBLANK(J6)))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9"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93"/>
  <sheetViews>
    <sheetView view="pageBreakPreview" zoomScaleSheetLayoutView="100" zoomScalePageLayoutView="0" workbookViewId="0" topLeftCell="A1">
      <selection activeCell="D13" sqref="D13"/>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30" customHeight="1">
      <c r="A1" s="189" t="str">
        <f>KAPAK!A2</f>
        <v>Türkiye Atletizm Federasyonu
Aydın Atletizm İl Temsilciliği</v>
      </c>
      <c r="B1" s="189"/>
      <c r="C1" s="189"/>
      <c r="D1" s="189"/>
      <c r="E1" s="189"/>
      <c r="F1" s="189"/>
      <c r="G1" s="189"/>
      <c r="H1" s="189"/>
    </row>
    <row r="2" spans="1:8" s="1" customFormat="1" ht="14.25">
      <c r="A2" s="195" t="str">
        <f>KAPAK!B24</f>
        <v>Küçükler ve Yıldızlar Bölgesel Kros Ligi Final Yarışmaları</v>
      </c>
      <c r="B2" s="195"/>
      <c r="C2" s="195"/>
      <c r="D2" s="195"/>
      <c r="E2" s="195"/>
      <c r="F2" s="195"/>
      <c r="G2" s="195"/>
      <c r="H2" s="195"/>
    </row>
    <row r="3" spans="1:8" s="1" customFormat="1" ht="14.25">
      <c r="A3" s="196" t="str">
        <f>KAPAK!B27</f>
        <v>Aydın</v>
      </c>
      <c r="B3" s="196"/>
      <c r="C3" s="196"/>
      <c r="D3" s="196"/>
      <c r="E3" s="196"/>
      <c r="F3" s="196"/>
      <c r="G3" s="196"/>
      <c r="H3" s="196"/>
    </row>
    <row r="4" spans="1:8" s="1" customFormat="1" ht="17.25" customHeight="1">
      <c r="A4" s="192" t="str">
        <f>KAPAK!B26</f>
        <v>Küçük Erkekler</v>
      </c>
      <c r="B4" s="192"/>
      <c r="C4" s="193" t="str">
        <f>KAPAK!B25</f>
        <v>2 Km.</v>
      </c>
      <c r="D4" s="193"/>
      <c r="E4" s="122"/>
      <c r="F4" s="194">
        <f>KAPAK!B28</f>
        <v>41973.52777777778</v>
      </c>
      <c r="G4" s="194"/>
      <c r="H4" s="194"/>
    </row>
    <row r="5" spans="1:8" s="4" customFormat="1" ht="29.25" customHeight="1">
      <c r="A5" s="129" t="s">
        <v>5</v>
      </c>
      <c r="B5" s="130" t="s">
        <v>27</v>
      </c>
      <c r="C5" s="131" t="s">
        <v>1</v>
      </c>
      <c r="D5" s="130" t="s">
        <v>3</v>
      </c>
      <c r="E5" s="130" t="s">
        <v>8</v>
      </c>
      <c r="F5" s="130" t="s">
        <v>7</v>
      </c>
      <c r="G5" s="132" t="s">
        <v>15</v>
      </c>
      <c r="H5" s="130" t="s">
        <v>6</v>
      </c>
    </row>
    <row r="6" spans="1:8" s="1" customFormat="1" ht="14.25" customHeight="1">
      <c r="A6" s="6"/>
      <c r="B6" s="7"/>
      <c r="C6" s="104">
        <v>661</v>
      </c>
      <c r="D6" s="8" t="s">
        <v>120</v>
      </c>
      <c r="E6" s="9" t="s">
        <v>43</v>
      </c>
      <c r="F6" s="149">
        <v>526</v>
      </c>
      <c r="G6" s="99">
        <v>1</v>
      </c>
      <c r="H6" s="12"/>
    </row>
    <row r="7" spans="1:8" s="1" customFormat="1" ht="14.25" customHeight="1">
      <c r="A7" s="13"/>
      <c r="B7" s="14"/>
      <c r="C7" s="105">
        <v>662</v>
      </c>
      <c r="D7" s="15" t="s">
        <v>122</v>
      </c>
      <c r="E7" s="16" t="s">
        <v>43</v>
      </c>
      <c r="F7" s="150" t="s">
        <v>173</v>
      </c>
      <c r="G7" s="100">
        <v>10</v>
      </c>
      <c r="H7" s="19"/>
    </row>
    <row r="8" spans="1:8" s="1" customFormat="1" ht="14.25" customHeight="1">
      <c r="A8" s="42">
        <v>1</v>
      </c>
      <c r="B8" s="14" t="s">
        <v>121</v>
      </c>
      <c r="C8" s="105">
        <v>663</v>
      </c>
      <c r="D8" s="15" t="s">
        <v>123</v>
      </c>
      <c r="E8" s="16" t="s">
        <v>43</v>
      </c>
      <c r="F8" s="150" t="s">
        <v>173</v>
      </c>
      <c r="G8" s="100">
        <v>19</v>
      </c>
      <c r="H8" s="20">
        <v>30</v>
      </c>
    </row>
    <row r="9" spans="1:8" s="1" customFormat="1" ht="14.25" customHeight="1">
      <c r="A9" s="13"/>
      <c r="B9" s="14"/>
      <c r="C9" s="105">
        <v>664</v>
      </c>
      <c r="D9" s="15" t="s">
        <v>124</v>
      </c>
      <c r="E9" s="16" t="s">
        <v>43</v>
      </c>
      <c r="F9" s="150" t="s">
        <v>173</v>
      </c>
      <c r="G9" s="100">
        <v>33</v>
      </c>
      <c r="H9" s="19"/>
    </row>
    <row r="10" spans="1:8" ht="14.25" customHeight="1">
      <c r="A10" s="6"/>
      <c r="B10" s="7"/>
      <c r="C10" s="104">
        <v>29</v>
      </c>
      <c r="D10" s="8" t="s">
        <v>41</v>
      </c>
      <c r="E10" s="9" t="s">
        <v>43</v>
      </c>
      <c r="F10" s="149">
        <v>536</v>
      </c>
      <c r="G10" s="99">
        <v>2</v>
      </c>
      <c r="H10" s="12"/>
    </row>
    <row r="11" spans="1:8" ht="14.25" customHeight="1">
      <c r="A11" s="13"/>
      <c r="B11" s="14"/>
      <c r="C11" s="105">
        <v>30</v>
      </c>
      <c r="D11" s="15" t="s">
        <v>166</v>
      </c>
      <c r="E11" s="16" t="s">
        <v>43</v>
      </c>
      <c r="F11" s="150" t="s">
        <v>173</v>
      </c>
      <c r="G11" s="100">
        <v>14</v>
      </c>
      <c r="H11" s="19"/>
    </row>
    <row r="12" spans="1:8" ht="14.25" customHeight="1">
      <c r="A12" s="42">
        <v>2</v>
      </c>
      <c r="B12" s="14" t="s">
        <v>42</v>
      </c>
      <c r="C12" s="105">
        <v>31</v>
      </c>
      <c r="D12" s="15" t="s">
        <v>44</v>
      </c>
      <c r="E12" s="16" t="s">
        <v>43</v>
      </c>
      <c r="F12" s="150" t="s">
        <v>173</v>
      </c>
      <c r="G12" s="100">
        <v>18</v>
      </c>
      <c r="H12" s="20">
        <v>34</v>
      </c>
    </row>
    <row r="13" spans="1:8" ht="14.25" customHeight="1">
      <c r="A13" s="13"/>
      <c r="B13" s="14"/>
      <c r="C13" s="105">
        <v>32</v>
      </c>
      <c r="D13" s="15" t="s">
        <v>167</v>
      </c>
      <c r="E13" s="16" t="s">
        <v>43</v>
      </c>
      <c r="F13" s="150" t="s">
        <v>173</v>
      </c>
      <c r="G13" s="100">
        <v>50</v>
      </c>
      <c r="H13" s="19"/>
    </row>
    <row r="14" spans="1:8" ht="14.25" customHeight="1">
      <c r="A14" s="6"/>
      <c r="B14" s="7"/>
      <c r="C14" s="104">
        <v>717</v>
      </c>
      <c r="D14" s="8" t="s">
        <v>125</v>
      </c>
      <c r="E14" s="9" t="s">
        <v>43</v>
      </c>
      <c r="F14" s="149">
        <v>539</v>
      </c>
      <c r="G14" s="99">
        <v>4</v>
      </c>
      <c r="H14" s="12"/>
    </row>
    <row r="15" spans="1:8" ht="14.25" customHeight="1">
      <c r="A15" s="13"/>
      <c r="B15" s="14"/>
      <c r="C15" s="105">
        <v>718</v>
      </c>
      <c r="D15" s="15" t="s">
        <v>164</v>
      </c>
      <c r="E15" s="16" t="s">
        <v>43</v>
      </c>
      <c r="F15" s="150" t="s">
        <v>173</v>
      </c>
      <c r="G15" s="100">
        <v>27</v>
      </c>
      <c r="H15" s="19"/>
    </row>
    <row r="16" spans="1:8" ht="14.25" customHeight="1">
      <c r="A16" s="42">
        <v>3</v>
      </c>
      <c r="B16" s="14" t="s">
        <v>126</v>
      </c>
      <c r="C16" s="105">
        <v>719</v>
      </c>
      <c r="D16" s="15" t="s">
        <v>127</v>
      </c>
      <c r="E16" s="16" t="s">
        <v>43</v>
      </c>
      <c r="F16" s="150">
        <v>544</v>
      </c>
      <c r="G16" s="100">
        <v>8</v>
      </c>
      <c r="H16" s="20">
        <v>39</v>
      </c>
    </row>
    <row r="17" spans="1:8" ht="14.25" customHeight="1">
      <c r="A17" s="13"/>
      <c r="B17" s="14"/>
      <c r="C17" s="105">
        <v>720</v>
      </c>
      <c r="D17" s="15" t="s">
        <v>165</v>
      </c>
      <c r="E17" s="16" t="s">
        <v>43</v>
      </c>
      <c r="F17" s="150" t="s">
        <v>173</v>
      </c>
      <c r="G17" s="100">
        <v>60</v>
      </c>
      <c r="H17" s="19"/>
    </row>
    <row r="18" spans="1:8" ht="14.25" customHeight="1">
      <c r="A18" s="6"/>
      <c r="B18" s="7"/>
      <c r="C18" s="104">
        <v>889</v>
      </c>
      <c r="D18" s="8" t="s">
        <v>130</v>
      </c>
      <c r="E18" s="9" t="s">
        <v>43</v>
      </c>
      <c r="F18" s="149" t="s">
        <v>173</v>
      </c>
      <c r="G18" s="101">
        <v>13</v>
      </c>
      <c r="H18" s="12"/>
    </row>
    <row r="19" spans="1:8" ht="14.25" customHeight="1">
      <c r="A19" s="13"/>
      <c r="B19" s="14"/>
      <c r="C19" s="105">
        <v>890</v>
      </c>
      <c r="D19" s="15" t="s">
        <v>132</v>
      </c>
      <c r="E19" s="16" t="s">
        <v>43</v>
      </c>
      <c r="F19" s="150" t="s">
        <v>173</v>
      </c>
      <c r="G19" s="102">
        <v>23</v>
      </c>
      <c r="H19" s="19"/>
    </row>
    <row r="20" spans="1:8" ht="14.25" customHeight="1">
      <c r="A20" s="42">
        <v>4</v>
      </c>
      <c r="B20" s="14" t="s">
        <v>131</v>
      </c>
      <c r="C20" s="105">
        <v>891</v>
      </c>
      <c r="D20" s="15" t="s">
        <v>133</v>
      </c>
      <c r="E20" s="16" t="s">
        <v>43</v>
      </c>
      <c r="F20" s="150" t="s">
        <v>173</v>
      </c>
      <c r="G20" s="102">
        <v>32</v>
      </c>
      <c r="H20" s="20">
        <v>41</v>
      </c>
    </row>
    <row r="21" spans="1:8" ht="14.25" customHeight="1">
      <c r="A21" s="13"/>
      <c r="B21" s="14"/>
      <c r="C21" s="105">
        <v>892</v>
      </c>
      <c r="D21" s="15" t="s">
        <v>134</v>
      </c>
      <c r="E21" s="16" t="s">
        <v>43</v>
      </c>
      <c r="F21" s="150">
        <v>540</v>
      </c>
      <c r="G21" s="102">
        <v>5</v>
      </c>
      <c r="H21" s="19"/>
    </row>
    <row r="22" spans="1:8" ht="14.25" customHeight="1">
      <c r="A22" s="6"/>
      <c r="B22" s="7"/>
      <c r="C22" s="104">
        <v>825</v>
      </c>
      <c r="D22" s="8" t="s">
        <v>139</v>
      </c>
      <c r="E22" s="9" t="s">
        <v>43</v>
      </c>
      <c r="F22" s="149" t="s">
        <v>173</v>
      </c>
      <c r="G22" s="101">
        <v>24</v>
      </c>
      <c r="H22" s="12"/>
    </row>
    <row r="23" spans="1:8" ht="14.25" customHeight="1">
      <c r="A23" s="13"/>
      <c r="B23" s="14"/>
      <c r="C23" s="105">
        <v>826</v>
      </c>
      <c r="D23" s="15" t="s">
        <v>141</v>
      </c>
      <c r="E23" s="16" t="s">
        <v>43</v>
      </c>
      <c r="F23" s="150" t="s">
        <v>173</v>
      </c>
      <c r="G23" s="102">
        <v>11</v>
      </c>
      <c r="H23" s="19"/>
    </row>
    <row r="24" spans="1:8" ht="14.25" customHeight="1">
      <c r="A24" s="42">
        <v>5</v>
      </c>
      <c r="B24" s="14" t="s">
        <v>140</v>
      </c>
      <c r="C24" s="105">
        <v>827</v>
      </c>
      <c r="D24" s="15" t="s">
        <v>142</v>
      </c>
      <c r="E24" s="16" t="s">
        <v>43</v>
      </c>
      <c r="F24" s="150" t="s">
        <v>173</v>
      </c>
      <c r="G24" s="102">
        <v>12</v>
      </c>
      <c r="H24" s="20">
        <v>47</v>
      </c>
    </row>
    <row r="25" spans="1:8" ht="14.25" customHeight="1">
      <c r="A25" s="13"/>
      <c r="B25" s="14"/>
      <c r="C25" s="105">
        <v>828</v>
      </c>
      <c r="D25" s="15" t="s">
        <v>162</v>
      </c>
      <c r="E25" s="16" t="s">
        <v>43</v>
      </c>
      <c r="F25" s="150" t="s">
        <v>173</v>
      </c>
      <c r="G25" s="102">
        <v>51</v>
      </c>
      <c r="H25" s="19"/>
    </row>
    <row r="26" spans="1:8" ht="14.25" customHeight="1">
      <c r="A26" s="6"/>
      <c r="B26" s="7"/>
      <c r="C26" s="104">
        <v>669</v>
      </c>
      <c r="D26" s="8" t="s">
        <v>168</v>
      </c>
      <c r="E26" s="9" t="s">
        <v>43</v>
      </c>
      <c r="F26" s="149">
        <v>537</v>
      </c>
      <c r="G26" s="101">
        <v>3</v>
      </c>
      <c r="H26" s="12"/>
    </row>
    <row r="27" spans="1:8" ht="14.25" customHeight="1">
      <c r="A27" s="13"/>
      <c r="B27" s="14"/>
      <c r="C27" s="105">
        <v>670</v>
      </c>
      <c r="D27" s="15" t="s">
        <v>169</v>
      </c>
      <c r="E27" s="16" t="s">
        <v>43</v>
      </c>
      <c r="F27" s="150" t="s">
        <v>173</v>
      </c>
      <c r="G27" s="102">
        <v>25</v>
      </c>
      <c r="H27" s="19"/>
    </row>
    <row r="28" spans="1:8" ht="14.25" customHeight="1">
      <c r="A28" s="42">
        <v>6</v>
      </c>
      <c r="B28" s="14" t="s">
        <v>128</v>
      </c>
      <c r="C28" s="105">
        <v>671</v>
      </c>
      <c r="D28" s="15" t="s">
        <v>170</v>
      </c>
      <c r="E28" s="16" t="s">
        <v>43</v>
      </c>
      <c r="F28" s="150" t="s">
        <v>173</v>
      </c>
      <c r="G28" s="102">
        <v>82</v>
      </c>
      <c r="H28" s="20">
        <v>63</v>
      </c>
    </row>
    <row r="29" spans="1:8" ht="14.25" customHeight="1">
      <c r="A29" s="13"/>
      <c r="B29" s="14"/>
      <c r="C29" s="105">
        <v>672</v>
      </c>
      <c r="D29" s="15" t="s">
        <v>129</v>
      </c>
      <c r="E29" s="16" t="s">
        <v>43</v>
      </c>
      <c r="F29" s="150" t="s">
        <v>173</v>
      </c>
      <c r="G29" s="102">
        <v>35</v>
      </c>
      <c r="H29" s="19"/>
    </row>
    <row r="30" spans="1:8" ht="14.25" customHeight="1">
      <c r="A30" s="6"/>
      <c r="B30" s="7"/>
      <c r="C30" s="104">
        <v>13</v>
      </c>
      <c r="D30" s="8" t="s">
        <v>45</v>
      </c>
      <c r="E30" s="9" t="s">
        <v>43</v>
      </c>
      <c r="F30" s="149" t="s">
        <v>173</v>
      </c>
      <c r="G30" s="101">
        <v>48</v>
      </c>
      <c r="H30" s="12"/>
    </row>
    <row r="31" spans="1:8" ht="14.25" customHeight="1">
      <c r="A31" s="13"/>
      <c r="B31" s="14"/>
      <c r="C31" s="105">
        <v>14</v>
      </c>
      <c r="D31" s="15" t="s">
        <v>47</v>
      </c>
      <c r="E31" s="16" t="s">
        <v>43</v>
      </c>
      <c r="F31" s="150" t="s">
        <v>173</v>
      </c>
      <c r="G31" s="102">
        <v>26</v>
      </c>
      <c r="H31" s="19"/>
    </row>
    <row r="32" spans="1:8" ht="14.25" customHeight="1">
      <c r="A32" s="42">
        <v>7</v>
      </c>
      <c r="B32" s="14" t="s">
        <v>46</v>
      </c>
      <c r="C32" s="105">
        <v>15</v>
      </c>
      <c r="D32" s="15" t="s">
        <v>48</v>
      </c>
      <c r="E32" s="16" t="s">
        <v>43</v>
      </c>
      <c r="F32" s="150" t="s">
        <v>173</v>
      </c>
      <c r="G32" s="102">
        <v>28</v>
      </c>
      <c r="H32" s="20">
        <v>74</v>
      </c>
    </row>
    <row r="33" spans="1:8" ht="14.25" customHeight="1">
      <c r="A33" s="13"/>
      <c r="B33" s="14"/>
      <c r="C33" s="105">
        <v>16</v>
      </c>
      <c r="D33" s="15" t="s">
        <v>49</v>
      </c>
      <c r="E33" s="16" t="s">
        <v>43</v>
      </c>
      <c r="F33" s="150" t="s">
        <v>173</v>
      </c>
      <c r="G33" s="102">
        <v>20</v>
      </c>
      <c r="H33" s="19"/>
    </row>
    <row r="34" spans="1:8" ht="14.25" customHeight="1">
      <c r="A34" s="6"/>
      <c r="B34" s="7"/>
      <c r="C34" s="104">
        <v>364</v>
      </c>
      <c r="D34" s="8" t="s">
        <v>79</v>
      </c>
      <c r="E34" s="9" t="s">
        <v>43</v>
      </c>
      <c r="F34" s="149" t="s">
        <v>173</v>
      </c>
      <c r="G34" s="101">
        <v>16</v>
      </c>
      <c r="H34" s="12"/>
    </row>
    <row r="35" spans="1:8" ht="14.25" customHeight="1">
      <c r="A35" s="13"/>
      <c r="B35" s="14"/>
      <c r="C35" s="105">
        <v>365</v>
      </c>
      <c r="D35" s="15" t="s">
        <v>81</v>
      </c>
      <c r="E35" s="16" t="s">
        <v>43</v>
      </c>
      <c r="F35" s="150" t="s">
        <v>173</v>
      </c>
      <c r="G35" s="102">
        <v>22</v>
      </c>
      <c r="H35" s="19"/>
    </row>
    <row r="36" spans="1:8" ht="14.25" customHeight="1">
      <c r="A36" s="42">
        <v>8</v>
      </c>
      <c r="B36" s="14" t="s">
        <v>80</v>
      </c>
      <c r="C36" s="105">
        <v>366</v>
      </c>
      <c r="D36" s="15" t="s">
        <v>82</v>
      </c>
      <c r="E36" s="16" t="s">
        <v>43</v>
      </c>
      <c r="F36" s="150" t="s">
        <v>173</v>
      </c>
      <c r="G36" s="102">
        <v>36</v>
      </c>
      <c r="H36" s="20">
        <v>74</v>
      </c>
    </row>
    <row r="37" spans="1:8" ht="14.25" customHeight="1">
      <c r="A37" s="22"/>
      <c r="B37" s="23"/>
      <c r="C37" s="106">
        <v>367</v>
      </c>
      <c r="D37" s="24" t="s">
        <v>83</v>
      </c>
      <c r="E37" s="25" t="s">
        <v>43</v>
      </c>
      <c r="F37" s="151" t="s">
        <v>173</v>
      </c>
      <c r="G37" s="103">
        <v>40</v>
      </c>
      <c r="H37" s="27"/>
    </row>
    <row r="38" spans="1:8" ht="14.25" customHeight="1">
      <c r="A38" s="6"/>
      <c r="B38" s="7"/>
      <c r="C38" s="104">
        <v>845</v>
      </c>
      <c r="D38" s="8" t="s">
        <v>135</v>
      </c>
      <c r="E38" s="9" t="s">
        <v>43</v>
      </c>
      <c r="F38" s="149" t="s">
        <v>173</v>
      </c>
      <c r="G38" s="101">
        <v>58</v>
      </c>
      <c r="H38" s="12"/>
    </row>
    <row r="39" spans="1:8" ht="14.25" customHeight="1">
      <c r="A39" s="13"/>
      <c r="B39" s="14"/>
      <c r="C39" s="105">
        <v>846</v>
      </c>
      <c r="D39" s="15" t="s">
        <v>160</v>
      </c>
      <c r="E39" s="16" t="s">
        <v>43</v>
      </c>
      <c r="F39" s="150" t="s">
        <v>173</v>
      </c>
      <c r="G39" s="102">
        <v>84</v>
      </c>
      <c r="H39" s="19"/>
    </row>
    <row r="40" spans="1:8" ht="14.25" customHeight="1">
      <c r="A40" s="42">
        <v>9</v>
      </c>
      <c r="B40" s="14" t="s">
        <v>136</v>
      </c>
      <c r="C40" s="105">
        <v>847</v>
      </c>
      <c r="D40" s="15" t="s">
        <v>137</v>
      </c>
      <c r="E40" s="16" t="s">
        <v>43</v>
      </c>
      <c r="F40" s="150" t="s">
        <v>173</v>
      </c>
      <c r="G40" s="102">
        <v>21</v>
      </c>
      <c r="H40" s="20">
        <v>86</v>
      </c>
    </row>
    <row r="41" spans="1:8" ht="14.25" customHeight="1">
      <c r="A41" s="13"/>
      <c r="B41" s="14"/>
      <c r="C41" s="105">
        <v>848</v>
      </c>
      <c r="D41" s="15" t="s">
        <v>138</v>
      </c>
      <c r="E41" s="16" t="s">
        <v>43</v>
      </c>
      <c r="F41" s="150">
        <v>543</v>
      </c>
      <c r="G41" s="102">
        <v>7</v>
      </c>
      <c r="H41" s="19"/>
    </row>
    <row r="42" spans="1:8" ht="14.25" customHeight="1">
      <c r="A42" s="6"/>
      <c r="B42" s="7"/>
      <c r="C42" s="104">
        <v>607</v>
      </c>
      <c r="D42" s="8" t="s">
        <v>109</v>
      </c>
      <c r="E42" s="9" t="s">
        <v>43</v>
      </c>
      <c r="F42" s="149" t="s">
        <v>173</v>
      </c>
      <c r="G42" s="101">
        <v>30</v>
      </c>
      <c r="H42" s="12"/>
    </row>
    <row r="43" spans="1:8" ht="14.25" customHeight="1">
      <c r="A43" s="13"/>
      <c r="B43" s="14"/>
      <c r="C43" s="105">
        <v>608</v>
      </c>
      <c r="D43" s="15" t="s">
        <v>111</v>
      </c>
      <c r="E43" s="16" t="s">
        <v>43</v>
      </c>
      <c r="F43" s="150" t="s">
        <v>173</v>
      </c>
      <c r="G43" s="102">
        <v>15</v>
      </c>
      <c r="H43" s="19"/>
    </row>
    <row r="44" spans="1:8" ht="14.25" customHeight="1">
      <c r="A44" s="64">
        <v>10</v>
      </c>
      <c r="B44" s="14" t="s">
        <v>110</v>
      </c>
      <c r="C44" s="105">
        <v>609</v>
      </c>
      <c r="D44" s="15" t="s">
        <v>161</v>
      </c>
      <c r="E44" s="16" t="s">
        <v>43</v>
      </c>
      <c r="F44" s="150" t="s">
        <v>173</v>
      </c>
      <c r="G44" s="102">
        <v>80</v>
      </c>
      <c r="H44" s="19">
        <v>88</v>
      </c>
    </row>
    <row r="45" spans="1:8" ht="14.25" customHeight="1">
      <c r="A45" s="13"/>
      <c r="B45" s="14"/>
      <c r="C45" s="105">
        <v>610</v>
      </c>
      <c r="D45" s="15" t="s">
        <v>112</v>
      </c>
      <c r="E45" s="16" t="s">
        <v>43</v>
      </c>
      <c r="F45" s="150" t="s">
        <v>173</v>
      </c>
      <c r="G45" s="102">
        <v>43</v>
      </c>
      <c r="H45" s="19"/>
    </row>
    <row r="46" spans="1:8" ht="14.25" customHeight="1">
      <c r="A46" s="6"/>
      <c r="B46" s="7"/>
      <c r="C46" s="104">
        <v>333</v>
      </c>
      <c r="D46" s="8" t="s">
        <v>84</v>
      </c>
      <c r="E46" s="9" t="s">
        <v>43</v>
      </c>
      <c r="F46" s="149" t="s">
        <v>173</v>
      </c>
      <c r="G46" s="101">
        <v>31</v>
      </c>
      <c r="H46" s="12"/>
    </row>
    <row r="47" spans="1:8" ht="14.25" customHeight="1">
      <c r="A47" s="13"/>
      <c r="B47" s="14"/>
      <c r="C47" s="105">
        <v>334</v>
      </c>
      <c r="D47" s="15" t="s">
        <v>86</v>
      </c>
      <c r="E47" s="16" t="s">
        <v>43</v>
      </c>
      <c r="F47" s="150" t="s">
        <v>173</v>
      </c>
      <c r="G47" s="102">
        <v>39</v>
      </c>
      <c r="H47" s="19"/>
    </row>
    <row r="48" spans="1:8" ht="14.25" customHeight="1">
      <c r="A48" s="64">
        <v>11</v>
      </c>
      <c r="B48" s="14" t="s">
        <v>85</v>
      </c>
      <c r="C48" s="105">
        <v>335</v>
      </c>
      <c r="D48" s="15" t="s">
        <v>87</v>
      </c>
      <c r="E48" s="16" t="s">
        <v>43</v>
      </c>
      <c r="F48" s="150" t="s">
        <v>173</v>
      </c>
      <c r="G48" s="102">
        <v>69</v>
      </c>
      <c r="H48" s="20">
        <v>107</v>
      </c>
    </row>
    <row r="49" spans="1:8" ht="14.25" customHeight="1">
      <c r="A49" s="13"/>
      <c r="B49" s="14"/>
      <c r="C49" s="105">
        <v>336</v>
      </c>
      <c r="D49" s="15" t="s">
        <v>88</v>
      </c>
      <c r="E49" s="16" t="s">
        <v>43</v>
      </c>
      <c r="F49" s="150" t="s">
        <v>173</v>
      </c>
      <c r="G49" s="102">
        <v>37</v>
      </c>
      <c r="H49" s="19"/>
    </row>
    <row r="50" spans="1:8" ht="14.25" customHeight="1">
      <c r="A50" s="6"/>
      <c r="B50" s="7"/>
      <c r="C50" s="104">
        <v>25</v>
      </c>
      <c r="D50" s="8" t="s">
        <v>50</v>
      </c>
      <c r="E50" s="9" t="s">
        <v>43</v>
      </c>
      <c r="F50" s="149" t="s">
        <v>174</v>
      </c>
      <c r="G50" s="101" t="s">
        <v>173</v>
      </c>
      <c r="H50" s="12"/>
    </row>
    <row r="51" spans="1:8" ht="14.25" customHeight="1">
      <c r="A51" s="13"/>
      <c r="B51" s="14"/>
      <c r="C51" s="105">
        <v>26</v>
      </c>
      <c r="D51" s="15" t="s">
        <v>52</v>
      </c>
      <c r="E51" s="16" t="s">
        <v>43</v>
      </c>
      <c r="F51" s="150" t="s">
        <v>173</v>
      </c>
      <c r="G51" s="102">
        <v>9</v>
      </c>
      <c r="H51" s="19"/>
    </row>
    <row r="52" spans="1:8" ht="14.25" customHeight="1">
      <c r="A52" s="64">
        <v>12</v>
      </c>
      <c r="B52" s="14" t="s">
        <v>51</v>
      </c>
      <c r="C52" s="105">
        <v>27</v>
      </c>
      <c r="D52" s="15" t="s">
        <v>53</v>
      </c>
      <c r="E52" s="16" t="s">
        <v>43</v>
      </c>
      <c r="F52" s="150" t="s">
        <v>173</v>
      </c>
      <c r="G52" s="102">
        <v>46</v>
      </c>
      <c r="H52" s="20">
        <v>118</v>
      </c>
    </row>
    <row r="53" spans="1:8" ht="14.25" customHeight="1">
      <c r="A53" s="13"/>
      <c r="B53" s="14"/>
      <c r="C53" s="105">
        <v>28</v>
      </c>
      <c r="D53" s="15" t="s">
        <v>54</v>
      </c>
      <c r="E53" s="16" t="s">
        <v>43</v>
      </c>
      <c r="F53" s="150" t="s">
        <v>173</v>
      </c>
      <c r="G53" s="102">
        <v>63</v>
      </c>
      <c r="H53" s="19"/>
    </row>
    <row r="54" spans="1:8" ht="14.25" customHeight="1">
      <c r="A54" s="6"/>
      <c r="B54" s="7"/>
      <c r="C54" s="104">
        <v>239</v>
      </c>
      <c r="D54" s="8" t="s">
        <v>70</v>
      </c>
      <c r="E54" s="9" t="s">
        <v>43</v>
      </c>
      <c r="F54" s="149" t="s">
        <v>173</v>
      </c>
      <c r="G54" s="101">
        <v>17</v>
      </c>
      <c r="H54" s="12"/>
    </row>
    <row r="55" spans="1:8" ht="14.25" customHeight="1">
      <c r="A55" s="13"/>
      <c r="B55" s="14"/>
      <c r="C55" s="105">
        <v>240</v>
      </c>
      <c r="D55" s="15" t="s">
        <v>72</v>
      </c>
      <c r="E55" s="16" t="s">
        <v>43</v>
      </c>
      <c r="F55" s="150" t="s">
        <v>173</v>
      </c>
      <c r="G55" s="102">
        <v>67</v>
      </c>
      <c r="H55" s="19"/>
    </row>
    <row r="56" spans="1:8" ht="14.25" customHeight="1">
      <c r="A56" s="65">
        <v>13</v>
      </c>
      <c r="B56" s="14" t="s">
        <v>71</v>
      </c>
      <c r="C56" s="105">
        <v>241</v>
      </c>
      <c r="D56" s="15" t="s">
        <v>73</v>
      </c>
      <c r="E56" s="16" t="s">
        <v>43</v>
      </c>
      <c r="F56" s="150" t="s">
        <v>173</v>
      </c>
      <c r="G56" s="102">
        <v>34</v>
      </c>
      <c r="H56" s="20">
        <v>118</v>
      </c>
    </row>
    <row r="57" spans="1:8" ht="14.25" customHeight="1">
      <c r="A57" s="13"/>
      <c r="B57" s="14"/>
      <c r="C57" s="105">
        <v>242</v>
      </c>
      <c r="D57" s="15" t="s">
        <v>74</v>
      </c>
      <c r="E57" s="16" t="s">
        <v>43</v>
      </c>
      <c r="F57" s="150" t="s">
        <v>173</v>
      </c>
      <c r="G57" s="102">
        <v>81</v>
      </c>
      <c r="H57" s="19"/>
    </row>
    <row r="58" spans="1:8" ht="14.25" customHeight="1">
      <c r="A58" s="6"/>
      <c r="B58" s="7"/>
      <c r="C58" s="104">
        <v>380</v>
      </c>
      <c r="D58" s="8" t="s">
        <v>89</v>
      </c>
      <c r="E58" s="9" t="s">
        <v>43</v>
      </c>
      <c r="F58" s="149" t="s">
        <v>173</v>
      </c>
      <c r="G58" s="101">
        <v>29</v>
      </c>
      <c r="H58" s="12"/>
    </row>
    <row r="59" spans="1:8" ht="14.25" customHeight="1">
      <c r="A59" s="13"/>
      <c r="B59" s="14"/>
      <c r="C59" s="105">
        <v>381</v>
      </c>
      <c r="D59" s="15" t="s">
        <v>91</v>
      </c>
      <c r="E59" s="16" t="s">
        <v>43</v>
      </c>
      <c r="F59" s="150" t="s">
        <v>173</v>
      </c>
      <c r="G59" s="102">
        <v>76</v>
      </c>
      <c r="H59" s="19"/>
    </row>
    <row r="60" spans="1:8" ht="14.25" customHeight="1">
      <c r="A60" s="64">
        <v>14</v>
      </c>
      <c r="B60" s="14" t="s">
        <v>90</v>
      </c>
      <c r="C60" s="105">
        <v>382</v>
      </c>
      <c r="D60" s="15" t="s">
        <v>92</v>
      </c>
      <c r="E60" s="16" t="s">
        <v>43</v>
      </c>
      <c r="F60" s="150" t="s">
        <v>173</v>
      </c>
      <c r="G60" s="102">
        <v>55</v>
      </c>
      <c r="H60" s="20">
        <v>129</v>
      </c>
    </row>
    <row r="61" spans="1:8" ht="14.25" customHeight="1">
      <c r="A61" s="13"/>
      <c r="B61" s="14"/>
      <c r="C61" s="105">
        <v>383</v>
      </c>
      <c r="D61" s="15" t="s">
        <v>93</v>
      </c>
      <c r="E61" s="16" t="s">
        <v>43</v>
      </c>
      <c r="F61" s="150" t="s">
        <v>173</v>
      </c>
      <c r="G61" s="102">
        <v>45</v>
      </c>
      <c r="H61" s="19"/>
    </row>
    <row r="62" spans="1:8" ht="14.25" customHeight="1">
      <c r="A62" s="6"/>
      <c r="B62" s="7"/>
      <c r="C62" s="104">
        <v>159</v>
      </c>
      <c r="D62" s="8" t="s">
        <v>55</v>
      </c>
      <c r="E62" s="9" t="s">
        <v>43</v>
      </c>
      <c r="F62" s="149" t="s">
        <v>173</v>
      </c>
      <c r="G62" s="101">
        <v>47</v>
      </c>
      <c r="H62" s="12"/>
    </row>
    <row r="63" spans="1:8" ht="14.25" customHeight="1">
      <c r="A63" s="13"/>
      <c r="B63" s="14"/>
      <c r="C63" s="105">
        <v>160</v>
      </c>
      <c r="D63" s="15" t="s">
        <v>57</v>
      </c>
      <c r="E63" s="16" t="s">
        <v>43</v>
      </c>
      <c r="F63" s="150" t="s">
        <v>173</v>
      </c>
      <c r="G63" s="102">
        <v>54</v>
      </c>
      <c r="H63" s="19"/>
    </row>
    <row r="64" spans="1:8" ht="14.25" customHeight="1">
      <c r="A64" s="64">
        <v>15</v>
      </c>
      <c r="B64" s="14" t="s">
        <v>56</v>
      </c>
      <c r="C64" s="105">
        <v>161</v>
      </c>
      <c r="D64" s="15" t="s">
        <v>58</v>
      </c>
      <c r="E64" s="16" t="s">
        <v>43</v>
      </c>
      <c r="F64" s="150" t="s">
        <v>173</v>
      </c>
      <c r="G64" s="102">
        <v>41</v>
      </c>
      <c r="H64" s="20">
        <v>142</v>
      </c>
    </row>
    <row r="65" spans="1:8" ht="14.25" customHeight="1">
      <c r="A65" s="13"/>
      <c r="B65" s="14"/>
      <c r="C65" s="105">
        <v>162</v>
      </c>
      <c r="D65" s="15" t="s">
        <v>59</v>
      </c>
      <c r="E65" s="16" t="s">
        <v>43</v>
      </c>
      <c r="F65" s="150" t="s">
        <v>173</v>
      </c>
      <c r="G65" s="102">
        <v>71</v>
      </c>
      <c r="H65" s="19"/>
    </row>
    <row r="66" spans="1:8" ht="14.25" customHeight="1">
      <c r="A66" s="6"/>
      <c r="B66" s="7"/>
      <c r="C66" s="104">
        <v>127</v>
      </c>
      <c r="D66" s="8" t="s">
        <v>65</v>
      </c>
      <c r="E66" s="9" t="s">
        <v>43</v>
      </c>
      <c r="F66" s="149">
        <v>542</v>
      </c>
      <c r="G66" s="101">
        <v>6</v>
      </c>
      <c r="H66" s="12"/>
    </row>
    <row r="67" spans="1:8" ht="14.25" customHeight="1">
      <c r="A67" s="13"/>
      <c r="B67" s="14"/>
      <c r="C67" s="105">
        <v>128</v>
      </c>
      <c r="D67" s="15" t="s">
        <v>67</v>
      </c>
      <c r="E67" s="16" t="s">
        <v>43</v>
      </c>
      <c r="F67" s="150" t="s">
        <v>173</v>
      </c>
      <c r="G67" s="102">
        <v>64</v>
      </c>
      <c r="H67" s="19"/>
    </row>
    <row r="68" spans="1:8" ht="14.25" customHeight="1">
      <c r="A68" s="64">
        <v>16</v>
      </c>
      <c r="B68" s="14" t="s">
        <v>66</v>
      </c>
      <c r="C68" s="105">
        <v>129</v>
      </c>
      <c r="D68" s="15" t="s">
        <v>68</v>
      </c>
      <c r="E68" s="16" t="s">
        <v>43</v>
      </c>
      <c r="F68" s="150" t="s">
        <v>173</v>
      </c>
      <c r="G68" s="102">
        <v>83</v>
      </c>
      <c r="H68" s="20">
        <v>153</v>
      </c>
    </row>
    <row r="69" spans="1:8" ht="14.25" customHeight="1">
      <c r="A69" s="13"/>
      <c r="B69" s="14"/>
      <c r="C69" s="105">
        <v>130</v>
      </c>
      <c r="D69" s="15" t="s">
        <v>69</v>
      </c>
      <c r="E69" s="16" t="s">
        <v>43</v>
      </c>
      <c r="F69" s="150" t="s">
        <v>172</v>
      </c>
      <c r="G69" s="102" t="s">
        <v>173</v>
      </c>
      <c r="H69" s="19"/>
    </row>
    <row r="70" spans="1:8" ht="14.25" customHeight="1">
      <c r="A70" s="6"/>
      <c r="B70" s="7"/>
      <c r="C70" s="104">
        <v>163</v>
      </c>
      <c r="D70" s="8" t="s">
        <v>60</v>
      </c>
      <c r="E70" s="9" t="s">
        <v>43</v>
      </c>
      <c r="F70" s="149" t="s">
        <v>173</v>
      </c>
      <c r="G70" s="101">
        <v>77</v>
      </c>
      <c r="H70" s="12"/>
    </row>
    <row r="71" spans="1:8" ht="14.25" customHeight="1">
      <c r="A71" s="13"/>
      <c r="B71" s="14"/>
      <c r="C71" s="105">
        <v>164</v>
      </c>
      <c r="D71" s="15" t="s">
        <v>62</v>
      </c>
      <c r="E71" s="16" t="s">
        <v>43</v>
      </c>
      <c r="F71" s="150" t="s">
        <v>173</v>
      </c>
      <c r="G71" s="102">
        <v>52</v>
      </c>
      <c r="H71" s="19"/>
    </row>
    <row r="72" spans="1:8" ht="14.25" customHeight="1">
      <c r="A72" s="64">
        <v>17</v>
      </c>
      <c r="B72" s="14" t="s">
        <v>61</v>
      </c>
      <c r="C72" s="105">
        <v>165</v>
      </c>
      <c r="D72" s="15" t="s">
        <v>63</v>
      </c>
      <c r="E72" s="16" t="s">
        <v>43</v>
      </c>
      <c r="F72" s="150" t="s">
        <v>173</v>
      </c>
      <c r="G72" s="102">
        <v>57</v>
      </c>
      <c r="H72" s="20">
        <v>162</v>
      </c>
    </row>
    <row r="73" spans="1:8" ht="14.25" customHeight="1">
      <c r="A73" s="13"/>
      <c r="B73" s="14"/>
      <c r="C73" s="105">
        <v>166</v>
      </c>
      <c r="D73" s="15" t="s">
        <v>64</v>
      </c>
      <c r="E73" s="16" t="s">
        <v>43</v>
      </c>
      <c r="F73" s="150" t="s">
        <v>173</v>
      </c>
      <c r="G73" s="102">
        <v>53</v>
      </c>
      <c r="H73" s="19"/>
    </row>
    <row r="74" spans="1:8" ht="14.25" customHeight="1">
      <c r="A74" s="6"/>
      <c r="B74" s="7"/>
      <c r="C74" s="104">
        <v>501</v>
      </c>
      <c r="D74" s="8" t="s">
        <v>99</v>
      </c>
      <c r="E74" s="9" t="s">
        <v>43</v>
      </c>
      <c r="F74" s="149" t="s">
        <v>173</v>
      </c>
      <c r="G74" s="101">
        <v>42</v>
      </c>
      <c r="H74" s="12"/>
    </row>
    <row r="75" spans="1:8" ht="14.25" customHeight="1">
      <c r="A75" s="13"/>
      <c r="B75" s="14"/>
      <c r="C75" s="105">
        <v>502</v>
      </c>
      <c r="D75" s="15" t="s">
        <v>101</v>
      </c>
      <c r="E75" s="16" t="s">
        <v>43</v>
      </c>
      <c r="F75" s="150" t="s">
        <v>173</v>
      </c>
      <c r="G75" s="102">
        <v>73</v>
      </c>
      <c r="H75" s="19"/>
    </row>
    <row r="76" spans="1:8" ht="14.25" customHeight="1">
      <c r="A76" s="64">
        <v>18</v>
      </c>
      <c r="B76" s="14" t="s">
        <v>100</v>
      </c>
      <c r="C76" s="105">
        <v>503</v>
      </c>
      <c r="D76" s="15" t="s">
        <v>102</v>
      </c>
      <c r="E76" s="16" t="s">
        <v>43</v>
      </c>
      <c r="F76" s="150" t="s">
        <v>173</v>
      </c>
      <c r="G76" s="102">
        <v>62</v>
      </c>
      <c r="H76" s="20">
        <v>163</v>
      </c>
    </row>
    <row r="77" spans="1:8" ht="14.25" customHeight="1">
      <c r="A77" s="22"/>
      <c r="B77" s="23"/>
      <c r="C77" s="106">
        <v>504</v>
      </c>
      <c r="D77" s="24" t="s">
        <v>103</v>
      </c>
      <c r="E77" s="25" t="s">
        <v>43</v>
      </c>
      <c r="F77" s="151" t="s">
        <v>173</v>
      </c>
      <c r="G77" s="103">
        <v>59</v>
      </c>
      <c r="H77" s="27"/>
    </row>
    <row r="78" spans="1:8" ht="14.25" customHeight="1">
      <c r="A78" s="6"/>
      <c r="B78" s="7"/>
      <c r="C78" s="104">
        <v>295</v>
      </c>
      <c r="D78" s="8" t="s">
        <v>163</v>
      </c>
      <c r="E78" s="9" t="s">
        <v>43</v>
      </c>
      <c r="F78" s="149" t="s">
        <v>173</v>
      </c>
      <c r="G78" s="101">
        <v>74</v>
      </c>
      <c r="H78" s="12"/>
    </row>
    <row r="79" spans="1:8" ht="14.25" customHeight="1">
      <c r="A79" s="13"/>
      <c r="B79" s="14"/>
      <c r="C79" s="105">
        <v>296</v>
      </c>
      <c r="D79" s="15" t="s">
        <v>76</v>
      </c>
      <c r="E79" s="16" t="s">
        <v>43</v>
      </c>
      <c r="F79" s="150" t="s">
        <v>173</v>
      </c>
      <c r="G79" s="102">
        <v>68</v>
      </c>
      <c r="H79" s="19"/>
    </row>
    <row r="80" spans="1:8" ht="14.25" customHeight="1">
      <c r="A80" s="64">
        <v>19</v>
      </c>
      <c r="B80" s="14" t="s">
        <v>75</v>
      </c>
      <c r="C80" s="105">
        <v>297</v>
      </c>
      <c r="D80" s="15" t="s">
        <v>77</v>
      </c>
      <c r="E80" s="16" t="s">
        <v>43</v>
      </c>
      <c r="F80" s="150" t="s">
        <v>173</v>
      </c>
      <c r="G80" s="102">
        <v>49</v>
      </c>
      <c r="H80" s="20">
        <v>173</v>
      </c>
    </row>
    <row r="81" spans="1:8" ht="14.25" customHeight="1">
      <c r="A81" s="13"/>
      <c r="B81" s="14"/>
      <c r="C81" s="105">
        <v>298</v>
      </c>
      <c r="D81" s="15" t="s">
        <v>78</v>
      </c>
      <c r="E81" s="16" t="s">
        <v>43</v>
      </c>
      <c r="F81" s="150" t="s">
        <v>173</v>
      </c>
      <c r="G81" s="102">
        <v>56</v>
      </c>
      <c r="H81" s="19"/>
    </row>
    <row r="82" spans="1:8" ht="14.25" customHeight="1">
      <c r="A82" s="6"/>
      <c r="B82" s="7"/>
      <c r="C82" s="104">
        <v>533</v>
      </c>
      <c r="D82" s="8" t="s">
        <v>94</v>
      </c>
      <c r="E82" s="9" t="s">
        <v>43</v>
      </c>
      <c r="F82" s="149" t="s">
        <v>173</v>
      </c>
      <c r="G82" s="101">
        <v>38</v>
      </c>
      <c r="H82" s="12"/>
    </row>
    <row r="83" spans="1:8" ht="14.25" customHeight="1">
      <c r="A83" s="13"/>
      <c r="B83" s="14"/>
      <c r="C83" s="105">
        <v>534</v>
      </c>
      <c r="D83" s="15" t="s">
        <v>96</v>
      </c>
      <c r="E83" s="16" t="s">
        <v>43</v>
      </c>
      <c r="F83" s="150" t="s">
        <v>173</v>
      </c>
      <c r="G83" s="102">
        <v>72</v>
      </c>
      <c r="H83" s="19"/>
    </row>
    <row r="84" spans="1:8" ht="14.25" customHeight="1">
      <c r="A84" s="66">
        <v>20</v>
      </c>
      <c r="B84" s="14" t="s">
        <v>95</v>
      </c>
      <c r="C84" s="105">
        <v>535</v>
      </c>
      <c r="D84" s="15" t="s">
        <v>97</v>
      </c>
      <c r="E84" s="16" t="s">
        <v>43</v>
      </c>
      <c r="F84" s="150" t="s">
        <v>173</v>
      </c>
      <c r="G84" s="102">
        <v>70</v>
      </c>
      <c r="H84" s="20">
        <v>180</v>
      </c>
    </row>
    <row r="85" spans="1:8" ht="14.25" customHeight="1">
      <c r="A85" s="13"/>
      <c r="B85" s="14"/>
      <c r="C85" s="105">
        <v>536</v>
      </c>
      <c r="D85" s="15" t="s">
        <v>98</v>
      </c>
      <c r="E85" s="16" t="s">
        <v>43</v>
      </c>
      <c r="F85" s="150" t="s">
        <v>173</v>
      </c>
      <c r="G85" s="102">
        <v>85</v>
      </c>
      <c r="H85" s="19"/>
    </row>
    <row r="86" spans="1:8" ht="14.25" customHeight="1">
      <c r="A86" s="6"/>
      <c r="B86" s="7"/>
      <c r="C86" s="104">
        <v>603</v>
      </c>
      <c r="D86" s="8" t="s">
        <v>113</v>
      </c>
      <c r="E86" s="9" t="s">
        <v>43</v>
      </c>
      <c r="F86" s="149" t="s">
        <v>173</v>
      </c>
      <c r="G86" s="101">
        <v>61</v>
      </c>
      <c r="H86" s="12"/>
    </row>
    <row r="87" spans="1:8" ht="14.25" customHeight="1">
      <c r="A87" s="13"/>
      <c r="B87" s="14"/>
      <c r="C87" s="105">
        <v>604</v>
      </c>
      <c r="D87" s="15" t="s">
        <v>115</v>
      </c>
      <c r="E87" s="16" t="s">
        <v>43</v>
      </c>
      <c r="F87" s="150" t="s">
        <v>173</v>
      </c>
      <c r="G87" s="102">
        <v>66</v>
      </c>
      <c r="H87" s="19"/>
    </row>
    <row r="88" spans="1:8" ht="14.25" customHeight="1">
      <c r="A88" s="64">
        <v>21</v>
      </c>
      <c r="B88" s="14" t="s">
        <v>114</v>
      </c>
      <c r="C88" s="105">
        <v>605</v>
      </c>
      <c r="D88" s="15" t="s">
        <v>116</v>
      </c>
      <c r="E88" s="16" t="s">
        <v>43</v>
      </c>
      <c r="F88" s="150" t="s">
        <v>173</v>
      </c>
      <c r="G88" s="102">
        <v>79</v>
      </c>
      <c r="H88" s="19">
        <v>192</v>
      </c>
    </row>
    <row r="89" spans="1:8" ht="14.25" customHeight="1">
      <c r="A89" s="13"/>
      <c r="B89" s="14"/>
      <c r="C89" s="105">
        <v>606</v>
      </c>
      <c r="D89" s="15" t="s">
        <v>117</v>
      </c>
      <c r="E89" s="16" t="s">
        <v>43</v>
      </c>
      <c r="F89" s="150" t="s">
        <v>173</v>
      </c>
      <c r="G89" s="102">
        <v>65</v>
      </c>
      <c r="H89" s="19"/>
    </row>
    <row r="90" spans="1:8" ht="14.25" customHeight="1">
      <c r="A90" s="6"/>
      <c r="B90" s="7"/>
      <c r="C90" s="104">
        <v>505</v>
      </c>
      <c r="D90" s="8" t="s">
        <v>104</v>
      </c>
      <c r="E90" s="9" t="s">
        <v>43</v>
      </c>
      <c r="F90" s="149" t="s">
        <v>173</v>
      </c>
      <c r="G90" s="101">
        <v>44</v>
      </c>
      <c r="H90" s="12"/>
    </row>
    <row r="91" spans="1:8" ht="14.25" customHeight="1">
      <c r="A91" s="13"/>
      <c r="B91" s="14"/>
      <c r="C91" s="105">
        <v>506</v>
      </c>
      <c r="D91" s="15" t="s">
        <v>106</v>
      </c>
      <c r="E91" s="16" t="s">
        <v>43</v>
      </c>
      <c r="F91" s="150" t="s">
        <v>173</v>
      </c>
      <c r="G91" s="102">
        <v>75</v>
      </c>
      <c r="H91" s="19"/>
    </row>
    <row r="92" spans="1:8" ht="14.25" customHeight="1">
      <c r="A92" s="64">
        <v>22</v>
      </c>
      <c r="B92" s="14" t="s">
        <v>105</v>
      </c>
      <c r="C92" s="105">
        <v>507</v>
      </c>
      <c r="D92" s="15" t="s">
        <v>107</v>
      </c>
      <c r="E92" s="16" t="s">
        <v>43</v>
      </c>
      <c r="F92" s="150" t="s">
        <v>173</v>
      </c>
      <c r="G92" s="102">
        <v>78</v>
      </c>
      <c r="H92" s="20">
        <v>197</v>
      </c>
    </row>
    <row r="93" spans="1:8" ht="14.25" customHeight="1">
      <c r="A93" s="13"/>
      <c r="B93" s="14"/>
      <c r="C93" s="105">
        <v>508</v>
      </c>
      <c r="D93" s="15" t="s">
        <v>108</v>
      </c>
      <c r="E93" s="16" t="s">
        <v>43</v>
      </c>
      <c r="F93" s="150" t="s">
        <v>172</v>
      </c>
      <c r="G93" s="102" t="s">
        <v>173</v>
      </c>
      <c r="H93" s="19"/>
    </row>
  </sheetData>
  <sheetProtection/>
  <mergeCells count="6">
    <mergeCell ref="F4:H4"/>
    <mergeCell ref="A2:H2"/>
    <mergeCell ref="A1:H1"/>
    <mergeCell ref="A3:H3"/>
    <mergeCell ref="A4:B4"/>
    <mergeCell ref="C4:D4"/>
  </mergeCells>
  <conditionalFormatting sqref="B5">
    <cfRule type="duplicateValues" priority="4" dxfId="12" stopIfTrue="1">
      <formula>AND(COUNTIF($B$5:$B$5,B5)&gt;1,NOT(ISBLANK(B5)))</formula>
    </cfRule>
  </conditionalFormatting>
  <conditionalFormatting sqref="A6:A93">
    <cfRule type="cellIs" priority="1" dxfId="13" operator="greaterThan">
      <formula>1000</formula>
    </cfRule>
    <cfRule type="cellIs" priority="2" dxfId="12" operator="greaterThan">
      <formula>"&gt;1000"</formula>
    </cfRule>
  </conditionalFormatting>
  <conditionalFormatting sqref="H6:H93">
    <cfRule type="duplicateValues" priority="186" dxfId="0" stopIfTrue="1">
      <formula>AND(COUNTIF($H$6:$H$93,H6)&gt;1,NOT(ISBLANK(H6)))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1" manualBreakCount="1">
    <brk id="53" max="7"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D13"/>
  <sheetViews>
    <sheetView tabSelected="1" view="pageBreakPreview" zoomScale="120" zoomScaleSheetLayoutView="120" zoomScalePageLayoutView="0" workbookViewId="0" topLeftCell="A1">
      <selection activeCell="I6" sqref="I6"/>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35.25" customHeight="1" thickTop="1">
      <c r="A1" s="197" t="str">
        <f>KAPAK!A2</f>
        <v>Türkiye Atletizm Federasyonu
Aydın Atletizm İl Temsilciliği</v>
      </c>
      <c r="B1" s="198"/>
      <c r="C1" s="198"/>
      <c r="D1" s="199"/>
    </row>
    <row r="2" spans="1:4" ht="35.25" customHeight="1">
      <c r="A2" s="200" t="str">
        <f>KAPAK!B24</f>
        <v>Küçükler ve Yıldızlar Bölgesel Kros Ligi Final Yarışmaları</v>
      </c>
      <c r="B2" s="201"/>
      <c r="C2" s="201"/>
      <c r="D2" s="202"/>
    </row>
    <row r="3" spans="1:4" ht="33.75" customHeight="1">
      <c r="A3" s="154" t="str">
        <f>KAPAK!B26</f>
        <v>Küçük Erkekler</v>
      </c>
      <c r="B3" s="139" t="str">
        <f>KAPAK!B25</f>
        <v>2 Km.</v>
      </c>
      <c r="C3" s="140">
        <f>KAPAK!B28</f>
        <v>41973.52777777778</v>
      </c>
      <c r="D3" s="141"/>
    </row>
    <row r="4" spans="1:4" ht="21.75" customHeight="1">
      <c r="A4" s="205" t="s">
        <v>33</v>
      </c>
      <c r="B4" s="206"/>
      <c r="C4" s="206"/>
      <c r="D4" s="207"/>
    </row>
    <row r="5" spans="1:4" ht="21.75" customHeight="1">
      <c r="A5" s="136" t="s">
        <v>34</v>
      </c>
      <c r="B5" s="137" t="s">
        <v>35</v>
      </c>
      <c r="C5" s="137" t="s">
        <v>39</v>
      </c>
      <c r="D5" s="138" t="s">
        <v>36</v>
      </c>
    </row>
    <row r="6" spans="1:4" ht="21.75" customHeight="1">
      <c r="A6" s="133">
        <v>1</v>
      </c>
      <c r="B6" s="135" t="s">
        <v>148</v>
      </c>
      <c r="C6" s="160" t="s">
        <v>149</v>
      </c>
      <c r="D6" s="147">
        <v>524</v>
      </c>
    </row>
    <row r="7" spans="1:4" ht="21.75" customHeight="1">
      <c r="A7" s="133">
        <v>2</v>
      </c>
      <c r="B7" s="135" t="s">
        <v>120</v>
      </c>
      <c r="C7" s="160" t="s">
        <v>121</v>
      </c>
      <c r="D7" s="147">
        <v>526</v>
      </c>
    </row>
    <row r="8" spans="1:4" ht="21.75" customHeight="1">
      <c r="A8" s="133">
        <v>3</v>
      </c>
      <c r="B8" s="135" t="s">
        <v>41</v>
      </c>
      <c r="C8" s="160" t="s">
        <v>42</v>
      </c>
      <c r="D8" s="147">
        <v>536</v>
      </c>
    </row>
    <row r="9" spans="1:4" ht="21.75" customHeight="1">
      <c r="A9" s="203" t="s">
        <v>37</v>
      </c>
      <c r="B9" s="204"/>
      <c r="C9" s="204"/>
      <c r="D9" s="142"/>
    </row>
    <row r="10" spans="1:4" ht="21.75" customHeight="1">
      <c r="A10" s="136" t="s">
        <v>34</v>
      </c>
      <c r="B10" s="137" t="s">
        <v>40</v>
      </c>
      <c r="C10" s="137" t="s">
        <v>38</v>
      </c>
      <c r="D10" s="143"/>
    </row>
    <row r="11" spans="1:4" ht="21.75" customHeight="1">
      <c r="A11" s="133">
        <v>1</v>
      </c>
      <c r="B11" s="152" t="s">
        <v>121</v>
      </c>
      <c r="C11" s="145">
        <v>30</v>
      </c>
      <c r="D11" s="143"/>
    </row>
    <row r="12" spans="1:4" ht="21.75" customHeight="1">
      <c r="A12" s="133">
        <v>2</v>
      </c>
      <c r="B12" s="152" t="s">
        <v>42</v>
      </c>
      <c r="C12" s="145">
        <v>34</v>
      </c>
      <c r="D12" s="143"/>
    </row>
    <row r="13" spans="1:4" ht="24" customHeight="1" thickBot="1">
      <c r="A13" s="134">
        <v>3</v>
      </c>
      <c r="B13" s="153" t="s">
        <v>126</v>
      </c>
      <c r="C13" s="146">
        <v>39</v>
      </c>
      <c r="D13" s="144"/>
    </row>
    <row r="14" ht="13.5" thickTop="1"/>
  </sheetData>
  <sheetProtection/>
  <mergeCells count="4">
    <mergeCell ref="A1:D1"/>
    <mergeCell ref="A2:D2"/>
    <mergeCell ref="A9:C9"/>
    <mergeCell ref="A4:D4"/>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9" customWidth="1"/>
    <col min="2" max="16384" width="9.125" style="69" customWidth="1"/>
  </cols>
  <sheetData>
    <row r="1" ht="30.75" customHeight="1">
      <c r="A1" s="68" t="s">
        <v>19</v>
      </c>
    </row>
    <row r="2" s="71" customFormat="1" ht="37.5" customHeight="1">
      <c r="A2" s="70" t="s">
        <v>17</v>
      </c>
    </row>
    <row r="3" s="71" customFormat="1" ht="47.25" customHeight="1">
      <c r="A3" s="70" t="s">
        <v>20</v>
      </c>
    </row>
    <row r="4" s="71" customFormat="1" ht="52.5" customHeight="1">
      <c r="A4" s="70" t="s">
        <v>21</v>
      </c>
    </row>
    <row r="5" s="71" customFormat="1" ht="39.75" customHeight="1">
      <c r="A5" s="70" t="s">
        <v>22</v>
      </c>
    </row>
    <row r="6" s="71" customFormat="1" ht="30.75" customHeight="1">
      <c r="A6" s="70" t="s">
        <v>23</v>
      </c>
    </row>
    <row r="7" ht="39.75" customHeight="1">
      <c r="A7" s="70" t="s">
        <v>24</v>
      </c>
    </row>
    <row r="8" ht="44.25" customHeight="1">
      <c r="A8" s="72" t="s">
        <v>25</v>
      </c>
    </row>
    <row r="9" ht="59.25" customHeight="1">
      <c r="A9" s="72" t="s">
        <v>26</v>
      </c>
    </row>
    <row r="10" ht="31.5" customHeight="1">
      <c r="A10" s="73"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Windows User</cp:lastModifiedBy>
  <cp:lastPrinted>2014-11-30T11:18:26Z</cp:lastPrinted>
  <dcterms:created xsi:type="dcterms:W3CDTF">2008-08-11T14:10:37Z</dcterms:created>
  <dcterms:modified xsi:type="dcterms:W3CDTF">2014-11-30T21:30:10Z</dcterms:modified>
  <cp:category/>
  <cp:version/>
  <cp:contentType/>
  <cp:contentStatus/>
</cp:coreProperties>
</file>