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5345" windowHeight="4770" tabRatio="894" firstSheet="2" activeTab="5"/>
  </bookViews>
  <sheets>
    <sheet name="KAPAK" sheetId="1" state="hidden" r:id="rId1"/>
    <sheet name="START LİSTE" sheetId="2" state="hidden" r:id="rId2"/>
    <sheet name="FERDİ SONUÇ" sheetId="3" r:id="rId3"/>
    <sheet name="TAKIM KAYIT" sheetId="4" state="hidden" r:id="rId4"/>
    <sheet name="TAKIM SONUÇ" sheetId="5" r:id="rId5"/>
    <sheet name="FİNAL" sheetId="6"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SONUÇ'!$A$1:$H$65</definedName>
    <definedName name="_xlnm.Print_Area" localSheetId="5">'FİNAL'!$A$1:$K$61</definedName>
    <definedName name="_xlnm.Print_Area" localSheetId="1">'START LİSTE'!$A$1:$F$71</definedName>
    <definedName name="_xlnm.Print_Area" localSheetId="3">'TAKIM KAYIT'!$A$1:$O$61</definedName>
    <definedName name="_xlnm.Print_Area" localSheetId="4">'TAKIM SONUÇ'!$A$1:$H$61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<sst xmlns="http://schemas.openxmlformats.org/spreadsheetml/2006/main" count="396" uniqueCount="127">
  <si>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</si>
  <si>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</si>
  <si>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</si>
  <si>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</si>
  <si>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</si>
  <si>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</si>
  <si>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</si>
  <si>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</si>
  <si>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</si>
  <si>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</si>
  <si>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</si>
  <si>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</si>
  <si>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</si>
  <si>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</si>
  <si>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</si>
  <si>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</si>
  <si>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</si>
  <si>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</si>
  <si>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</si>
  <si>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</si>
  <si>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</si>
  <si>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</si>
  <si>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</si>
  <si>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</si>
  <si>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</si>
  <si>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</si>
  <si>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</si>
  <si>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</si>
  <si>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</si>
  <si>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</si>
  <si>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</si>
  <si>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</si>
  <si>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</si>
  <si>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</si>
  <si>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</si>
  <si>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2 km.</t>
  </si>
  <si>
    <t>Küçük Erkekler</t>
  </si>
  <si>
    <t>Sporcu Sayısı</t>
  </si>
  <si>
    <t>Takım Sayısı</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</si>
  <si>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otomatik olarak</t>
    </r>
    <r>
      <rPr>
        <b/>
        <sz val="10"/>
        <rFont val="Arial Tur"/>
        <family val="0"/>
      </rPr>
      <t xml:space="preserve"> 2.kademe</t>
    </r>
    <r>
      <rPr>
        <sz val="10"/>
        <rFont val="Arial Tur"/>
        <family val="0"/>
      </rPr>
      <t xml:space="preserve"> puanı olarak sistem yazacaktır.</t>
    </r>
  </si>
  <si>
    <t>ORHAN GAZİ BAYRAM</t>
  </si>
  <si>
    <t>ANTALYA MURATPAŞA BLD KULÜBÜ</t>
  </si>
  <si>
    <t>T</t>
  </si>
  <si>
    <t>SERHAT AZUN</t>
  </si>
  <si>
    <t>BAVER ATEŞ</t>
  </si>
  <si>
    <t>YASİN TUNCER</t>
  </si>
  <si>
    <t>SUAT GÜVEN</t>
  </si>
  <si>
    <t>ANTALYA-SANCAR BİÇİKÇİ GSK</t>
  </si>
  <si>
    <t>AHMET UĞUR BAHAR</t>
  </si>
  <si>
    <t>MUHAMMED ASLAN</t>
  </si>
  <si>
    <t>EMRAH KILIÇ</t>
  </si>
  <si>
    <t xml:space="preserve">ALİ ÜSTÜN </t>
  </si>
  <si>
    <t>AYDIN AGHSK</t>
  </si>
  <si>
    <t>HÜSEYİN CAN</t>
  </si>
  <si>
    <t>MUHAMMET AYDIN</t>
  </si>
  <si>
    <t>BAYRAM SÜLEYMANOĞLU</t>
  </si>
  <si>
    <t>BALIKESİR B.S.K</t>
  </si>
  <si>
    <t>GÖRKEM HASIRCI</t>
  </si>
  <si>
    <t>UMUT DEMİR</t>
  </si>
  <si>
    <t>ALİ KOŞAR</t>
  </si>
  <si>
    <t>MUHAMMET MUSTAFA ÖZDEMİR</t>
  </si>
  <si>
    <t>DENİZLİ-ACIPAYAM HALK EĞİTİMİ GSK</t>
  </si>
  <si>
    <t>HALİL GÜNGÖR</t>
  </si>
  <si>
    <t>NİMET SİPAHİ</t>
  </si>
  <si>
    <t>SÜLEYMAN YARENERİ</t>
  </si>
  <si>
    <t>DENİZLİ-BÜYÜKŞEHİR BELEDİYE SK</t>
  </si>
  <si>
    <t>BEHİÇ CAN ÜNAL</t>
  </si>
  <si>
    <t>EROL PINARBAŞ</t>
  </si>
  <si>
    <t>ÖMER FARUK SONGÜL</t>
  </si>
  <si>
    <t>ISPARTA - HEKİMSPOR KULÜBÜ</t>
  </si>
  <si>
    <t>İSMAİL AKYOKUŞ</t>
  </si>
  <si>
    <t>ŞERİF DOĞAN</t>
  </si>
  <si>
    <t>MEHMET ALİ ERDAL</t>
  </si>
  <si>
    <t>ISPARTA YALVAÇ ÇINAR GSK</t>
  </si>
  <si>
    <t>GÖKHAN BAYRAK</t>
  </si>
  <si>
    <t xml:space="preserve">BEDİRHAN DİKMEN </t>
  </si>
  <si>
    <t xml:space="preserve">MEVLÜT DİKMEN </t>
  </si>
  <si>
    <t>MUSTAFA FİKRİ ÇOBAN</t>
  </si>
  <si>
    <t>ISPARTA-BÖLGESPOR</t>
  </si>
  <si>
    <t>ÜMİT KOÇUK</t>
  </si>
  <si>
    <t>RAMAZAN ARIK</t>
  </si>
  <si>
    <t>SEZGİN FİL</t>
  </si>
  <si>
    <t>SERKAN ERDOĞAN</t>
  </si>
  <si>
    <t>ISPARTA-YILDIZSPOR KULÜBÜ</t>
  </si>
  <si>
    <t>ÖMER ÖZDEMİR</t>
  </si>
  <si>
    <t>BATUHAN DİNÇER</t>
  </si>
  <si>
    <t>SEBAHATTİN KURT</t>
  </si>
  <si>
    <t>İBRAHİM SUBAŞI</t>
  </si>
  <si>
    <t>KÜTAHYA GENÇLİK VE SPOR KULÜBÜ</t>
  </si>
  <si>
    <t>HALİL SONKAYA</t>
  </si>
  <si>
    <t>OĞUZ TÜRKER</t>
  </si>
  <si>
    <t>ERKAN GALİN</t>
  </si>
  <si>
    <t>ENES YÜKSEL</t>
  </si>
  <si>
    <t>KÜTAHYA-GENÇLİK MERKEZİ GSİM</t>
  </si>
  <si>
    <t>SEFA ÖZDEMİR</t>
  </si>
  <si>
    <t>MERTCAN KURT</t>
  </si>
  <si>
    <t>SEDAT ÖZDEMİR</t>
  </si>
  <si>
    <t>VEDAT YILDIZ</t>
  </si>
  <si>
    <t>MANİSA - YUNUSEMRE BLD.SP.KLB</t>
  </si>
  <si>
    <t>EYÜPHAN ÇUBAN</t>
  </si>
  <si>
    <t>BAHADIR AYDIN</t>
  </si>
  <si>
    <t>MEHMET ERKUL</t>
  </si>
  <si>
    <t>MERİÇ ATLI</t>
  </si>
  <si>
    <t>BALIKESİ-AYVALIK JUDO Jİ JİTSU SPOR KULÜBÜ</t>
  </si>
  <si>
    <t>MERT ARSLA</t>
  </si>
  <si>
    <t>EMİRKAN DENİZ</t>
  </si>
  <si>
    <t>SERHAT B. BABA</t>
  </si>
  <si>
    <t>MUHAMMET TALHA ÇON</t>
  </si>
  <si>
    <t>Küçükler ve Yıldızlar Bölgesel Kros Ligi 3.Kademe Yarışmaları</t>
  </si>
  <si>
    <t>Antalya</t>
  </si>
  <si>
    <t>EMRULLAH TEMEL</t>
  </si>
  <si>
    <t>MANİSA - İL GENÇLİK SP.KLB</t>
  </si>
  <si>
    <t>F</t>
  </si>
  <si>
    <t>MERT ADAR</t>
  </si>
  <si>
    <t>BALIKESIR</t>
  </si>
  <si>
    <t>MEHMET EMİN ÖNDER</t>
  </si>
  <si>
    <t>MANİSA - İL GENÇLİK SPOR KLB.</t>
  </si>
  <si>
    <t>SAMET ÖZCANER</t>
  </si>
  <si>
    <t>MANİSA - NİLÜFER SPOR KULÜBÜ</t>
  </si>
  <si>
    <t>EROLCAN LAÇİN</t>
  </si>
  <si>
    <t>OĞUZ ÇEVİK</t>
  </si>
  <si>
    <t>MUHAMMET MUSTAFA ÇAKMAK</t>
  </si>
  <si>
    <t>ISPARTA</t>
  </si>
  <si>
    <t xml:space="preserve"> -</t>
  </si>
  <si>
    <t>-</t>
  </si>
  <si>
    <t>DNS</t>
  </si>
  <si>
    <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</si>
</sst>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41F]d\ mmmm\ yyyy\ dddd"/>
  </numFmts>
  <fonts count="7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2"/>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5">
    <xf numFmtId="0" fontId="0" fillId="0" borderId="0" xfId="0" applyAlignment="1">
      <alignment/>
    </xf>
    <xf numFmtId="0" fontId="29"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2"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5" fillId="26" borderId="24" xfId="0" applyNumberFormat="1" applyFont="1" applyFill="1" applyBorder="1" applyAlignment="1">
      <alignment horizontal="center" vertical="center"/>
    </xf>
    <xf numFmtId="184" fontId="55" fillId="26" borderId="24" xfId="0" applyNumberFormat="1" applyFont="1" applyFill="1" applyBorder="1" applyAlignment="1">
      <alignment vertical="center"/>
    </xf>
    <xf numFmtId="181" fontId="55"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5"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6" fillId="27" borderId="26" xfId="0" applyFont="1" applyFill="1" applyBorder="1" applyAlignment="1" applyProtection="1">
      <alignment vertical="center"/>
      <protection hidden="1"/>
    </xf>
    <xf numFmtId="0" fontId="57"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8" fillId="28" borderId="26" xfId="0" applyFont="1" applyFill="1" applyBorder="1" applyAlignment="1" applyProtection="1">
      <alignment horizontal="right" vertical="center" wrapText="1"/>
      <protection hidden="1"/>
    </xf>
    <xf numFmtId="0" fontId="58" fillId="28" borderId="26" xfId="0" applyFont="1" applyFill="1" applyBorder="1" applyAlignment="1" applyProtection="1">
      <alignment horizontal="right" vertical="center"/>
      <protection hidden="1"/>
    </xf>
    <xf numFmtId="0" fontId="58" fillId="28" borderId="28" xfId="0" applyFont="1" applyFill="1" applyBorder="1" applyAlignment="1" applyProtection="1">
      <alignment horizontal="right" vertical="center" wrapText="1"/>
      <protection hidden="1"/>
    </xf>
    <xf numFmtId="0" fontId="59" fillId="27" borderId="26" xfId="0" applyFont="1" applyFill="1" applyBorder="1" applyAlignment="1" applyProtection="1">
      <alignment horizontal="right" vertical="center" wrapText="1"/>
      <protection hidden="1"/>
    </xf>
    <xf numFmtId="181" fontId="60" fillId="27" borderId="0" xfId="0" applyNumberFormat="1" applyFont="1" applyFill="1" applyBorder="1" applyAlignment="1" applyProtection="1">
      <alignment horizontal="left" vertical="center" wrapText="1"/>
      <protection hidden="1"/>
    </xf>
    <xf numFmtId="181" fontId="60"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1" fillId="30" borderId="0" xfId="0" applyNumberFormat="1" applyFont="1" applyFill="1" applyAlignment="1" applyProtection="1">
      <alignment vertical="center" wrapText="1"/>
      <protection hidden="1"/>
    </xf>
    <xf numFmtId="187" fontId="61" fillId="30" borderId="0" xfId="0" applyNumberFormat="1" applyFont="1" applyFill="1" applyAlignment="1" applyProtection="1">
      <alignment vertical="center" wrapText="1"/>
      <protection hidden="1"/>
    </xf>
    <xf numFmtId="181" fontId="55"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5" fillId="24" borderId="12" xfId="0" applyNumberFormat="1" applyFont="1" applyFill="1" applyBorder="1" applyAlignment="1" applyProtection="1">
      <alignment horizontal="center" vertical="center"/>
      <protection hidden="1"/>
    </xf>
    <xf numFmtId="1" fontId="55" fillId="24" borderId="16"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5" fillId="24" borderId="20" xfId="0" applyNumberFormat="1" applyFont="1" applyFill="1" applyBorder="1" applyAlignment="1" applyProtection="1">
      <alignment horizontal="center" vertical="center"/>
      <protection hidden="1"/>
    </xf>
    <xf numFmtId="0" fontId="34" fillId="31" borderId="14" xfId="0" applyFont="1" applyFill="1" applyBorder="1" applyAlignment="1" applyProtection="1" quotePrefix="1">
      <alignment horizontal="center" vertical="center"/>
      <protection locked="0"/>
    </xf>
    <xf numFmtId="0" fontId="62" fillId="32" borderId="23" xfId="0" applyFont="1" applyFill="1" applyBorder="1" applyAlignment="1" applyProtection="1">
      <alignment horizontal="center" vertical="center"/>
      <protection locked="0"/>
    </xf>
    <xf numFmtId="187" fontId="63"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4" fillId="24" borderId="12" xfId="0" applyNumberFormat="1" applyFont="1" applyFill="1" applyBorder="1" applyAlignment="1" applyProtection="1">
      <alignment horizontal="center" vertical="center"/>
      <protection hidden="1"/>
    </xf>
    <xf numFmtId="187" fontId="64" fillId="24" borderId="16" xfId="0" applyNumberFormat="1" applyFont="1" applyFill="1" applyBorder="1" applyAlignment="1" applyProtection="1">
      <alignment horizontal="center" vertical="center"/>
      <protection hidden="1"/>
    </xf>
    <xf numFmtId="187" fontId="64" fillId="24" borderId="20" xfId="0" applyNumberFormat="1" applyFont="1" applyFill="1" applyBorder="1" applyAlignment="1" applyProtection="1">
      <alignment horizontal="center" vertical="center"/>
      <protection hidden="1"/>
    </xf>
    <xf numFmtId="1" fontId="55" fillId="31" borderId="12" xfId="0" applyNumberFormat="1" applyFont="1" applyFill="1" applyBorder="1" applyAlignment="1" applyProtection="1">
      <alignment horizontal="center" vertical="center"/>
      <protection locked="0"/>
    </xf>
    <xf numFmtId="1" fontId="55" fillId="31" borderId="16" xfId="0" applyNumberFormat="1" applyFont="1" applyFill="1" applyBorder="1" applyAlignment="1" applyProtection="1">
      <alignment horizontal="center" vertical="center"/>
      <protection locked="0"/>
    </xf>
    <xf numFmtId="1" fontId="34"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1"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42" xfId="0" applyNumberFormat="1" applyFont="1" applyFill="1" applyBorder="1" applyAlignment="1">
      <alignment horizontal="center" vertical="center" wrapText="1"/>
    </xf>
    <xf numFmtId="186" fontId="31" fillId="29" borderId="42"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2"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3"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2"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65" fillId="24" borderId="43" xfId="0" applyFont="1" applyFill="1" applyBorder="1" applyAlignment="1" applyProtection="1">
      <alignment horizontal="center" vertical="center"/>
      <protection hidden="1"/>
    </xf>
    <xf numFmtId="0" fontId="29" fillId="0" borderId="44" xfId="0" applyFont="1" applyFill="1" applyBorder="1" applyAlignment="1">
      <alignment horizontal="center" vertical="center"/>
    </xf>
    <xf numFmtId="0" fontId="55" fillId="0" borderId="45" xfId="0" applyFont="1" applyFill="1" applyBorder="1" applyAlignment="1">
      <alignment horizontal="center" vertical="center"/>
    </xf>
    <xf numFmtId="0" fontId="29" fillId="0" borderId="46" xfId="0" applyFont="1" applyFill="1" applyBorder="1" applyAlignment="1">
      <alignment horizontal="left" vertical="center"/>
    </xf>
    <xf numFmtId="0" fontId="29" fillId="0" borderId="46" xfId="0" applyFont="1" applyFill="1" applyBorder="1" applyAlignment="1">
      <alignment horizontal="center" vertical="center"/>
    </xf>
    <xf numFmtId="14" fontId="29" fillId="0" borderId="46" xfId="0" applyNumberFormat="1" applyFont="1" applyFill="1" applyBorder="1" applyAlignment="1">
      <alignment horizontal="center" vertical="center"/>
    </xf>
    <xf numFmtId="0" fontId="55" fillId="0" borderId="22" xfId="0" applyFont="1" applyFill="1" applyBorder="1" applyAlignment="1">
      <alignment horizontal="center" vertical="center"/>
    </xf>
    <xf numFmtId="0" fontId="55" fillId="0" borderId="47" xfId="0" applyFont="1" applyFill="1" applyBorder="1" applyAlignment="1">
      <alignment horizontal="center" vertical="center"/>
    </xf>
    <xf numFmtId="1" fontId="34" fillId="24" borderId="15" xfId="0" applyNumberFormat="1" applyFont="1" applyFill="1" applyBorder="1" applyAlignment="1" applyProtection="1">
      <alignment horizontal="center" vertical="center"/>
      <protection hidden="1"/>
    </xf>
    <xf numFmtId="184" fontId="66" fillId="28" borderId="48" xfId="0" applyNumberFormat="1" applyFont="1" applyFill="1" applyBorder="1" applyAlignment="1" applyProtection="1">
      <alignment vertical="center" wrapText="1"/>
      <protection locked="0"/>
    </xf>
    <xf numFmtId="0" fontId="66" fillId="28" borderId="49" xfId="0" applyNumberFormat="1" applyFont="1" applyFill="1" applyBorder="1" applyAlignment="1" applyProtection="1">
      <alignment horizontal="left" vertical="center" wrapText="1"/>
      <protection locked="0"/>
    </xf>
    <xf numFmtId="1" fontId="31" fillId="29" borderId="36" xfId="0" applyNumberFormat="1" applyFont="1" applyFill="1" applyBorder="1" applyAlignment="1" applyProtection="1">
      <alignment horizontal="center" vertical="center" wrapText="1"/>
      <protection hidden="1"/>
    </xf>
    <xf numFmtId="1" fontId="31" fillId="24" borderId="11" xfId="0" applyNumberFormat="1" applyFont="1" applyFill="1" applyBorder="1" applyAlignment="1" applyProtection="1">
      <alignment horizontal="center" vertical="center"/>
      <protection hidden="1"/>
    </xf>
    <xf numFmtId="1" fontId="31" fillId="24" borderId="15" xfId="0" applyNumberFormat="1" applyFont="1" applyFill="1" applyBorder="1" applyAlignment="1" applyProtection="1">
      <alignment horizontal="center" vertical="center"/>
      <protection hidden="1"/>
    </xf>
    <xf numFmtId="1" fontId="31" fillId="24" borderId="19" xfId="0" applyNumberFormat="1" applyFont="1" applyFill="1" applyBorder="1" applyAlignment="1" applyProtection="1">
      <alignment horizontal="center" vertical="center"/>
      <protection hidden="1"/>
    </xf>
    <xf numFmtId="1" fontId="31" fillId="0" borderId="0" xfId="0" applyNumberFormat="1" applyFont="1" applyAlignment="1" applyProtection="1">
      <alignment horizontal="center" vertical="center" wrapText="1"/>
      <protection hidden="1"/>
    </xf>
    <xf numFmtId="1" fontId="29" fillId="24" borderId="40" xfId="0" applyNumberFormat="1" applyFont="1" applyFill="1" applyBorder="1" applyAlignment="1" applyProtection="1">
      <alignment horizontal="center" vertical="center"/>
      <protection hidden="1"/>
    </xf>
    <xf numFmtId="1" fontId="29" fillId="24" borderId="39" xfId="0" applyNumberFormat="1" applyFont="1" applyFill="1" applyBorder="1" applyAlignment="1" applyProtection="1">
      <alignment horizontal="center" vertical="center"/>
      <protection hidden="1"/>
    </xf>
    <xf numFmtId="0" fontId="67" fillId="0" borderId="46" xfId="0" applyFont="1" applyFill="1" applyBorder="1" applyAlignment="1">
      <alignment horizontal="center" vertical="center"/>
    </xf>
    <xf numFmtId="0" fontId="67" fillId="0" borderId="23" xfId="0" applyFont="1" applyFill="1" applyBorder="1" applyAlignment="1">
      <alignment horizontal="center" vertical="center" wrapText="1"/>
    </xf>
    <xf numFmtId="0" fontId="67" fillId="0" borderId="25" xfId="0" applyFont="1" applyFill="1" applyBorder="1" applyAlignment="1">
      <alignment horizontal="center" vertical="center" wrapText="1"/>
    </xf>
    <xf numFmtId="0" fontId="55" fillId="25" borderId="45" xfId="0" applyFont="1" applyFill="1" applyBorder="1" applyAlignment="1">
      <alignment horizontal="center" vertical="center"/>
    </xf>
    <xf numFmtId="0" fontId="29" fillId="25" borderId="46" xfId="0" applyFont="1" applyFill="1" applyBorder="1" applyAlignment="1">
      <alignment horizontal="left" vertical="center"/>
    </xf>
    <xf numFmtId="0" fontId="67" fillId="25" borderId="46" xfId="0" applyFont="1" applyFill="1" applyBorder="1" applyAlignment="1">
      <alignment horizontal="center" vertical="center"/>
    </xf>
    <xf numFmtId="14" fontId="29" fillId="25" borderId="46" xfId="0" applyNumberFormat="1" applyFont="1" applyFill="1" applyBorder="1" applyAlignment="1">
      <alignment horizontal="center" vertical="center"/>
    </xf>
    <xf numFmtId="0" fontId="55" fillId="25" borderId="22" xfId="0" applyFont="1" applyFill="1" applyBorder="1" applyAlignment="1">
      <alignment horizontal="center" vertical="center"/>
    </xf>
    <xf numFmtId="0" fontId="29" fillId="25" borderId="23" xfId="0" applyFont="1" applyFill="1" applyBorder="1" applyAlignment="1">
      <alignment horizontal="left" vertical="center"/>
    </xf>
    <xf numFmtId="0" fontId="67" fillId="25" borderId="23" xfId="0" applyFont="1" applyFill="1" applyBorder="1" applyAlignment="1">
      <alignment horizontal="center" vertical="center"/>
    </xf>
    <xf numFmtId="14" fontId="29" fillId="25" borderId="23" xfId="0" applyNumberFormat="1" applyFont="1" applyFill="1" applyBorder="1" applyAlignment="1">
      <alignment horizontal="center" vertical="center"/>
    </xf>
    <xf numFmtId="0" fontId="55" fillId="25" borderId="47" xfId="0" applyFont="1" applyFill="1" applyBorder="1" applyAlignment="1">
      <alignment horizontal="center" vertical="center"/>
    </xf>
    <xf numFmtId="0" fontId="29" fillId="25" borderId="25" xfId="0" applyFont="1" applyFill="1" applyBorder="1" applyAlignment="1">
      <alignment horizontal="left" vertical="center"/>
    </xf>
    <xf numFmtId="0" fontId="67" fillId="25" borderId="25" xfId="0" applyFont="1" applyFill="1" applyBorder="1" applyAlignment="1">
      <alignment horizontal="center" vertical="center"/>
    </xf>
    <xf numFmtId="14" fontId="29" fillId="25" borderId="25" xfId="0" applyNumberFormat="1" applyFont="1" applyFill="1" applyBorder="1" applyAlignment="1">
      <alignment horizontal="center" vertical="center"/>
    </xf>
    <xf numFmtId="0" fontId="67" fillId="25" borderId="23" xfId="0" applyFont="1" applyFill="1" applyBorder="1" applyAlignment="1">
      <alignment horizontal="center" vertical="center" wrapText="1"/>
    </xf>
    <xf numFmtId="0" fontId="67" fillId="25" borderId="25" xfId="0" applyFont="1" applyFill="1" applyBorder="1" applyAlignment="1">
      <alignment horizontal="center" vertical="center" wrapText="1"/>
    </xf>
    <xf numFmtId="0" fontId="29" fillId="0" borderId="50" xfId="0" applyFont="1" applyFill="1" applyBorder="1" applyAlignment="1">
      <alignment vertical="center" wrapText="1"/>
    </xf>
    <xf numFmtId="0" fontId="29" fillId="0" borderId="0" xfId="0" applyFont="1" applyFill="1" applyAlignment="1">
      <alignment vertical="center" wrapText="1"/>
    </xf>
    <xf numFmtId="0" fontId="68" fillId="28" borderId="49" xfId="0" applyFont="1" applyFill="1" applyBorder="1" applyAlignment="1" applyProtection="1">
      <alignment horizontal="left" vertical="center" wrapText="1"/>
      <protection locked="0"/>
    </xf>
    <xf numFmtId="0" fontId="68" fillId="28" borderId="48" xfId="0" applyFont="1" applyFill="1" applyBorder="1" applyAlignment="1" applyProtection="1">
      <alignment horizontal="left" vertical="center" wrapText="1"/>
      <protection locked="0"/>
    </xf>
    <xf numFmtId="184" fontId="66" fillId="28" borderId="49" xfId="0" applyNumberFormat="1" applyFont="1" applyFill="1" applyBorder="1" applyAlignment="1" applyProtection="1">
      <alignment horizontal="left" vertical="center" wrapText="1"/>
      <protection locked="0"/>
    </xf>
    <xf numFmtId="184" fontId="66" fillId="28" borderId="48"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9" fillId="27" borderId="26" xfId="0" applyFont="1" applyFill="1" applyBorder="1" applyAlignment="1" applyProtection="1">
      <alignment horizontal="center" vertical="center" wrapText="1"/>
      <protection locked="0"/>
    </xf>
    <xf numFmtId="0" fontId="69" fillId="27" borderId="0" xfId="0" applyFont="1" applyFill="1" applyBorder="1" applyAlignment="1" applyProtection="1">
      <alignment horizontal="center" vertical="center"/>
      <protection locked="0"/>
    </xf>
    <xf numFmtId="0" fontId="69" fillId="27" borderId="27" xfId="0" applyFont="1" applyFill="1" applyBorder="1" applyAlignment="1" applyProtection="1">
      <alignment horizontal="center" vertical="center"/>
      <protection locked="0"/>
    </xf>
    <xf numFmtId="0" fontId="69" fillId="27" borderId="26" xfId="0" applyFont="1" applyFill="1" applyBorder="1" applyAlignment="1" applyProtection="1">
      <alignment horizontal="center" vertical="center"/>
      <protection hidden="1"/>
    </xf>
    <xf numFmtId="0" fontId="69" fillId="27" borderId="0" xfId="0" applyFont="1" applyFill="1" applyBorder="1" applyAlignment="1" applyProtection="1">
      <alignment horizontal="center" vertical="center"/>
      <protection hidden="1"/>
    </xf>
    <xf numFmtId="0" fontId="69" fillId="27" borderId="27" xfId="0" applyFont="1" applyFill="1" applyBorder="1" applyAlignment="1" applyProtection="1">
      <alignment horizontal="center" vertical="center"/>
      <protection hidden="1"/>
    </xf>
    <xf numFmtId="0" fontId="57" fillId="27" borderId="26" xfId="0" applyFont="1" applyFill="1" applyBorder="1" applyAlignment="1" applyProtection="1">
      <alignment horizontal="center" vertical="center" wrapText="1"/>
      <protection hidden="1"/>
    </xf>
    <xf numFmtId="0" fontId="57" fillId="27" borderId="0" xfId="0" applyFont="1" applyFill="1" applyBorder="1" applyAlignment="1" applyProtection="1">
      <alignment horizontal="center" vertical="center"/>
      <protection hidden="1"/>
    </xf>
    <xf numFmtId="0" fontId="57" fillId="27" borderId="27" xfId="0" applyFont="1" applyFill="1" applyBorder="1" applyAlignment="1" applyProtection="1">
      <alignment horizontal="center" vertical="center"/>
      <protection hidden="1"/>
    </xf>
    <xf numFmtId="0" fontId="57" fillId="27" borderId="26" xfId="0" applyFont="1" applyFill="1" applyBorder="1" applyAlignment="1" applyProtection="1">
      <alignment horizontal="center" vertical="center"/>
      <protection hidden="1"/>
    </xf>
    <xf numFmtId="0" fontId="55" fillId="26" borderId="0" xfId="0" applyFont="1" applyFill="1" applyBorder="1" applyAlignment="1">
      <alignment horizontal="left" vertical="center"/>
    </xf>
    <xf numFmtId="0" fontId="34" fillId="26" borderId="0" xfId="0" applyFont="1" applyFill="1" applyAlignment="1">
      <alignment horizontal="center" vertical="center" wrapText="1"/>
    </xf>
    <xf numFmtId="0" fontId="34" fillId="26" borderId="0" xfId="0" applyFont="1" applyFill="1" applyAlignment="1">
      <alignment horizontal="center" vertical="center"/>
    </xf>
    <xf numFmtId="0" fontId="51" fillId="29" borderId="0" xfId="0" applyFont="1" applyFill="1" applyAlignment="1">
      <alignment horizontal="center" vertical="center" wrapText="1"/>
    </xf>
    <xf numFmtId="180" fontId="70" fillId="26" borderId="0" xfId="0" applyNumberFormat="1" applyFont="1" applyFill="1" applyAlignment="1">
      <alignment horizontal="center" vertical="center" wrapText="1"/>
    </xf>
    <xf numFmtId="184" fontId="55" fillId="26" borderId="24" xfId="0" applyNumberFormat="1" applyFont="1" applyFill="1" applyBorder="1" applyAlignment="1">
      <alignment horizontal="left" vertical="center"/>
    </xf>
    <xf numFmtId="0" fontId="53" fillId="0" borderId="5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33"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61" fillId="26" borderId="0" xfId="0" applyNumberFormat="1" applyFont="1" applyFill="1" applyAlignment="1">
      <alignment horizontal="center" vertical="center" wrapText="1"/>
    </xf>
    <xf numFmtId="184" fontId="55" fillId="26" borderId="24" xfId="0" applyNumberFormat="1" applyFont="1" applyFill="1" applyBorder="1" applyAlignment="1">
      <alignment horizontal="center" vertical="center"/>
    </xf>
    <xf numFmtId="181" fontId="55" fillId="26" borderId="24" xfId="0" applyNumberFormat="1" applyFont="1" applyFill="1" applyBorder="1" applyAlignment="1" applyProtection="1">
      <alignment horizontal="left" vertical="center"/>
      <protection hidden="1"/>
    </xf>
    <xf numFmtId="184" fontId="55"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1" fillId="26" borderId="0" xfId="0" applyNumberFormat="1" applyFont="1" applyFill="1" applyAlignment="1" applyProtection="1">
      <alignment horizontal="center" wrapText="1"/>
      <protection hidden="1"/>
    </xf>
    <xf numFmtId="0" fontId="33"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1" fillId="26" borderId="0" xfId="0" applyNumberFormat="1" applyFont="1" applyFill="1" applyAlignment="1" applyProtection="1">
      <alignment horizontal="center" vertical="center" wrapText="1"/>
      <protection hidden="1"/>
    </xf>
    <xf numFmtId="0" fontId="33"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1" fillId="30" borderId="0" xfId="0" applyNumberFormat="1" applyFont="1" applyFill="1" applyAlignment="1" applyProtection="1">
      <alignment horizontal="center" vertical="center" wrapText="1"/>
      <protection hidden="1"/>
    </xf>
    <xf numFmtId="181" fontId="55" fillId="30" borderId="24" xfId="0" applyNumberFormat="1" applyFont="1" applyFill="1" applyBorder="1" applyAlignment="1" applyProtection="1">
      <alignment horizontal="center" vertical="center"/>
      <protection hidden="1"/>
    </xf>
    <xf numFmtId="184" fontId="55" fillId="30" borderId="24" xfId="0" applyNumberFormat="1" applyFont="1" applyFill="1" applyBorder="1" applyAlignment="1" applyProtection="1">
      <alignment horizontal="center" vertical="center"/>
      <protection hidden="1"/>
    </xf>
    <xf numFmtId="0" fontId="33"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515">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285750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847725" cy="733425"/>
        </a:xfrm>
        <a:prstGeom prst="rect">
          <a:avLst/>
        </a:prstGeom>
        <a:noFill/>
        <a:ln w="9525" cmpd="sng">
          <a:noFill/>
        </a:ln>
      </xdr:spPr>
    </xdr:pic>
    <xdr:clientData/>
  </xdr:twoCellAnchor>
  <xdr:twoCellAnchor editAs="oneCell">
    <xdr:from>
      <xdr:col>3</xdr:col>
      <xdr:colOff>2552700</xdr:colOff>
      <xdr:row>0</xdr:row>
      <xdr:rowOff>66675</xdr:rowOff>
    </xdr:from>
    <xdr:to>
      <xdr:col>5</xdr:col>
      <xdr:colOff>742950</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543550" y="66675"/>
          <a:ext cx="174307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381000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82867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3952875"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H6" sqref="H6"/>
    </sheetView>
  </sheetViews>
  <sheetFormatPr defaultColWidth="9.00390625" defaultRowHeight="12.75"/>
  <cols>
    <col min="1" max="2" width="30.375" style="61" customWidth="1"/>
    <col min="3" max="3" width="30.875" style="61" customWidth="1"/>
    <col min="4" max="7" width="6.75390625" style="61" customWidth="1"/>
    <col min="8" max="8" width="9.125" style="61" bestFit="1" customWidth="1"/>
    <col min="9" max="9" width="8.875" style="61" bestFit="1" customWidth="1"/>
    <col min="10" max="10" width="8.75390625" style="61" bestFit="1" customWidth="1"/>
    <col min="11" max="11" width="6.625" style="61" customWidth="1"/>
    <col min="12" max="12" width="6.75390625" style="61" customWidth="1"/>
    <col min="13" max="13" width="7.25390625" style="61" customWidth="1"/>
    <col min="14" max="14" width="7.00390625" style="61" customWidth="1"/>
    <col min="15" max="16384" width="9.125" style="61" customWidth="1"/>
  </cols>
  <sheetData>
    <row r="1" spans="1:3" ht="33.75" customHeight="1">
      <c r="A1" s="175" t="s">
        <v>18</v>
      </c>
      <c r="B1" s="176"/>
      <c r="C1" s="177"/>
    </row>
    <row r="2" spans="1:5" ht="28.5" customHeight="1">
      <c r="A2" s="178" t="str">
        <f>CONCATENATE(B27," ","Atletizm İl Temsilciliği")</f>
        <v>Antalya Atletizm İl Temsilciliği</v>
      </c>
      <c r="B2" s="179"/>
      <c r="C2" s="180"/>
      <c r="D2" s="62"/>
      <c r="E2" s="62"/>
    </row>
    <row r="3" spans="1:5" ht="24.75" customHeight="1">
      <c r="A3" s="181"/>
      <c r="B3" s="182"/>
      <c r="C3" s="183"/>
      <c r="D3" s="63"/>
      <c r="E3" s="63"/>
    </row>
    <row r="4" spans="1:3" s="67" customFormat="1" ht="24.75" customHeight="1">
      <c r="A4" s="64"/>
      <c r="B4" s="65"/>
      <c r="C4" s="66"/>
    </row>
    <row r="5" spans="1:3" s="67" customFormat="1" ht="24.75" customHeight="1">
      <c r="A5" s="64"/>
      <c r="B5" s="65"/>
      <c r="C5" s="66"/>
    </row>
    <row r="6" spans="1:3" s="67" customFormat="1" ht="24.75" customHeight="1">
      <c r="A6" s="64"/>
      <c r="B6" s="65"/>
      <c r="C6" s="66"/>
    </row>
    <row r="7" spans="1:3" s="67" customFormat="1" ht="24.75" customHeight="1">
      <c r="A7" s="64"/>
      <c r="B7" s="65"/>
      <c r="C7" s="66"/>
    </row>
    <row r="8" spans="1:3" s="67" customFormat="1" ht="24.75" customHeight="1">
      <c r="A8" s="64"/>
      <c r="B8" s="65"/>
      <c r="C8" s="66"/>
    </row>
    <row r="9" spans="1:3" ht="22.5">
      <c r="A9" s="64"/>
      <c r="B9" s="65"/>
      <c r="C9" s="66"/>
    </row>
    <row r="10" spans="1:3" ht="22.5">
      <c r="A10" s="64"/>
      <c r="B10" s="65"/>
      <c r="C10" s="66"/>
    </row>
    <row r="11" spans="1:3" ht="22.5">
      <c r="A11" s="64"/>
      <c r="B11" s="65"/>
      <c r="C11" s="66"/>
    </row>
    <row r="12" spans="1:3" ht="22.5">
      <c r="A12" s="64"/>
      <c r="B12" s="65"/>
      <c r="C12" s="66"/>
    </row>
    <row r="13" spans="1:3" ht="22.5">
      <c r="A13" s="64"/>
      <c r="B13" s="65"/>
      <c r="C13" s="66"/>
    </row>
    <row r="14" spans="1:3" ht="22.5">
      <c r="A14" s="64"/>
      <c r="B14" s="65"/>
      <c r="C14" s="66"/>
    </row>
    <row r="15" spans="1:3" ht="22.5">
      <c r="A15" s="64"/>
      <c r="B15" s="65"/>
      <c r="C15" s="66"/>
    </row>
    <row r="16" spans="1:3" ht="22.5">
      <c r="A16" s="64"/>
      <c r="B16" s="65"/>
      <c r="C16" s="66"/>
    </row>
    <row r="17" spans="1:3" ht="22.5">
      <c r="A17" s="64"/>
      <c r="B17" s="65"/>
      <c r="C17" s="66"/>
    </row>
    <row r="18" spans="1:3" ht="18" customHeight="1">
      <c r="A18" s="184" t="str">
        <f>B24</f>
        <v>Küçükler ve Yıldızlar Bölgesel Kros Ligi 3.Kademe Yarışmaları</v>
      </c>
      <c r="B18" s="185"/>
      <c r="C18" s="186"/>
    </row>
    <row r="19" spans="1:3" ht="31.5" customHeight="1">
      <c r="A19" s="187"/>
      <c r="B19" s="185"/>
      <c r="C19" s="186"/>
    </row>
    <row r="20" spans="1:3" ht="25.5" customHeight="1">
      <c r="A20" s="68"/>
      <c r="B20" s="69" t="str">
        <f>B27</f>
        <v>Antalya</v>
      </c>
      <c r="C20" s="70"/>
    </row>
    <row r="21" spans="1:3" ht="25.5" customHeight="1">
      <c r="A21" s="64"/>
      <c r="B21" s="71"/>
      <c r="C21" s="66"/>
    </row>
    <row r="22" spans="1:3" ht="25.5" customHeight="1">
      <c r="A22" s="64"/>
      <c r="B22" s="71"/>
      <c r="C22" s="66"/>
    </row>
    <row r="23" spans="1:3" ht="22.5">
      <c r="A23" s="72"/>
      <c r="B23" s="73"/>
      <c r="C23" s="74"/>
    </row>
    <row r="24" spans="1:3" ht="31.5" customHeight="1">
      <c r="A24" s="75" t="s">
        <v>10</v>
      </c>
      <c r="B24" s="171" t="s">
        <v>108</v>
      </c>
      <c r="C24" s="172"/>
    </row>
    <row r="25" spans="1:3" ht="21" customHeight="1">
      <c r="A25" s="75" t="s">
        <v>11</v>
      </c>
      <c r="B25" s="171" t="s">
        <v>35</v>
      </c>
      <c r="C25" s="172"/>
    </row>
    <row r="26" spans="1:3" ht="21" customHeight="1">
      <c r="A26" s="76" t="s">
        <v>12</v>
      </c>
      <c r="B26" s="171" t="s">
        <v>36</v>
      </c>
      <c r="C26" s="172"/>
    </row>
    <row r="27" spans="1:3" ht="21" customHeight="1">
      <c r="A27" s="75" t="s">
        <v>13</v>
      </c>
      <c r="B27" s="171" t="s">
        <v>109</v>
      </c>
      <c r="C27" s="172"/>
    </row>
    <row r="28" spans="1:3" ht="21" customHeight="1">
      <c r="A28" s="77" t="s">
        <v>16</v>
      </c>
      <c r="B28" s="173">
        <v>41959.430555555555</v>
      </c>
      <c r="C28" s="174"/>
    </row>
    <row r="29" spans="1:3" ht="21" customHeight="1">
      <c r="A29" s="77" t="s">
        <v>37</v>
      </c>
      <c r="B29" s="144">
        <v>60</v>
      </c>
      <c r="C29" s="143"/>
    </row>
    <row r="30" spans="1:3" ht="21" customHeight="1">
      <c r="A30" s="77" t="s">
        <v>38</v>
      </c>
      <c r="B30" s="144">
        <v>14</v>
      </c>
      <c r="C30" s="143"/>
    </row>
    <row r="31" spans="1:3" ht="21" customHeight="1">
      <c r="A31" s="78"/>
      <c r="B31" s="79"/>
      <c r="C31" s="80"/>
    </row>
    <row r="32" spans="1:3" ht="21" customHeight="1">
      <c r="A32" s="78"/>
      <c r="B32" s="79"/>
      <c r="C32" s="80"/>
    </row>
    <row r="33" spans="1:3" ht="18.75" thickBot="1">
      <c r="A33" s="81"/>
      <c r="B33" s="82"/>
      <c r="C33" s="83"/>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N251"/>
  <sheetViews>
    <sheetView view="pageBreakPreview" zoomScaleSheetLayoutView="100" zoomScalePageLayoutView="0" workbookViewId="0" topLeftCell="A16">
      <selection activeCell="D33" sqref="D33"/>
    </sheetView>
  </sheetViews>
  <sheetFormatPr defaultColWidth="9.00390625" defaultRowHeight="12.75"/>
  <cols>
    <col min="1" max="1" width="4.375" style="55" bestFit="1" customWidth="1"/>
    <col min="2" max="2" width="6.125" style="55" bestFit="1" customWidth="1"/>
    <col min="3" max="3" width="28.75390625" style="56" bestFit="1" customWidth="1"/>
    <col min="4" max="4" width="40.00390625" style="56" bestFit="1" customWidth="1"/>
    <col min="5" max="5" width="6.625" style="55" bestFit="1" customWidth="1"/>
    <col min="6" max="6" width="12.875" style="57" bestFit="1" customWidth="1"/>
    <col min="7" max="16384" width="9.125" style="44" customWidth="1"/>
  </cols>
  <sheetData>
    <row r="1" spans="1:6" ht="35.25" customHeight="1">
      <c r="A1" s="189" t="str">
        <f>KAPAK!A2</f>
        <v>Antalya Atletizm İl Temsilciliği</v>
      </c>
      <c r="B1" s="190"/>
      <c r="C1" s="190"/>
      <c r="D1" s="190"/>
      <c r="E1" s="190"/>
      <c r="F1" s="190"/>
    </row>
    <row r="2" spans="1:6" ht="18.75" customHeight="1">
      <c r="A2" s="191" t="str">
        <f>KAPAK!B24</f>
        <v>Küçükler ve Yıldızlar Bölgesel Kros Ligi 3.Kademe Yarışmaları</v>
      </c>
      <c r="B2" s="191"/>
      <c r="C2" s="191"/>
      <c r="D2" s="191"/>
      <c r="E2" s="191"/>
      <c r="F2" s="191"/>
    </row>
    <row r="3" spans="1:6" ht="15.75" customHeight="1">
      <c r="A3" s="192" t="str">
        <f>KAPAK!B27</f>
        <v>Antalya</v>
      </c>
      <c r="B3" s="192"/>
      <c r="C3" s="192"/>
      <c r="D3" s="192"/>
      <c r="E3" s="192"/>
      <c r="F3" s="192"/>
    </row>
    <row r="4" spans="1:6" ht="15.75" customHeight="1">
      <c r="A4" s="188" t="str">
        <f>KAPAK!B26</f>
        <v>Küçük Erkekler</v>
      </c>
      <c r="B4" s="188"/>
      <c r="C4" s="188"/>
      <c r="D4" s="45" t="str">
        <f>KAPAK!B25</f>
        <v>2 km.</v>
      </c>
      <c r="E4" s="193">
        <f>KAPAK!B28</f>
        <v>41959.430555555555</v>
      </c>
      <c r="F4" s="193"/>
    </row>
    <row r="5" spans="1:8" s="46" customFormat="1" ht="26.25" thickBot="1">
      <c r="A5" s="114" t="s">
        <v>0</v>
      </c>
      <c r="B5" s="114" t="s">
        <v>1</v>
      </c>
      <c r="C5" s="115" t="s">
        <v>3</v>
      </c>
      <c r="D5" s="114" t="s">
        <v>17</v>
      </c>
      <c r="E5" s="114" t="s">
        <v>8</v>
      </c>
      <c r="F5" s="116" t="s">
        <v>2</v>
      </c>
      <c r="G5" s="47"/>
      <c r="H5" s="47"/>
    </row>
    <row r="6" spans="1:6" ht="14.25" customHeight="1">
      <c r="A6" s="135">
        <v>1</v>
      </c>
      <c r="B6" s="155">
        <v>111</v>
      </c>
      <c r="C6" s="156" t="s">
        <v>40</v>
      </c>
      <c r="D6" s="156" t="s">
        <v>41</v>
      </c>
      <c r="E6" s="157" t="s">
        <v>42</v>
      </c>
      <c r="F6" s="158">
        <v>36162</v>
      </c>
    </row>
    <row r="7" spans="1:6" ht="14.25" customHeight="1">
      <c r="A7" s="48">
        <v>2</v>
      </c>
      <c r="B7" s="159">
        <v>112</v>
      </c>
      <c r="C7" s="160" t="s">
        <v>43</v>
      </c>
      <c r="D7" s="160" t="s">
        <v>41</v>
      </c>
      <c r="E7" s="161" t="s">
        <v>42</v>
      </c>
      <c r="F7" s="162">
        <v>36538</v>
      </c>
    </row>
    <row r="8" spans="1:6" ht="14.25" customHeight="1">
      <c r="A8" s="48">
        <v>3</v>
      </c>
      <c r="B8" s="159">
        <v>113</v>
      </c>
      <c r="C8" s="160" t="s">
        <v>44</v>
      </c>
      <c r="D8" s="160" t="s">
        <v>41</v>
      </c>
      <c r="E8" s="161" t="s">
        <v>42</v>
      </c>
      <c r="F8" s="162">
        <v>36849</v>
      </c>
    </row>
    <row r="9" spans="1:6" ht="14.25" customHeight="1" thickBot="1">
      <c r="A9" s="48">
        <v>4</v>
      </c>
      <c r="B9" s="163">
        <v>114</v>
      </c>
      <c r="C9" s="164" t="s">
        <v>45</v>
      </c>
      <c r="D9" s="164" t="s">
        <v>41</v>
      </c>
      <c r="E9" s="165" t="s">
        <v>42</v>
      </c>
      <c r="F9" s="166">
        <v>37124</v>
      </c>
    </row>
    <row r="10" spans="1:6" ht="14.25" customHeight="1">
      <c r="A10" s="48">
        <v>5</v>
      </c>
      <c r="B10" s="155">
        <v>115</v>
      </c>
      <c r="C10" s="156" t="s">
        <v>46</v>
      </c>
      <c r="D10" s="156" t="s">
        <v>47</v>
      </c>
      <c r="E10" s="157" t="s">
        <v>42</v>
      </c>
      <c r="F10" s="158">
        <v>36535</v>
      </c>
    </row>
    <row r="11" spans="1:6" ht="14.25" customHeight="1">
      <c r="A11" s="48">
        <v>6</v>
      </c>
      <c r="B11" s="159">
        <v>116</v>
      </c>
      <c r="C11" s="160" t="s">
        <v>48</v>
      </c>
      <c r="D11" s="160" t="s">
        <v>47</v>
      </c>
      <c r="E11" s="161" t="s">
        <v>42</v>
      </c>
      <c r="F11" s="162">
        <v>36912</v>
      </c>
    </row>
    <row r="12" spans="1:6" ht="14.25" customHeight="1">
      <c r="A12" s="48">
        <v>7</v>
      </c>
      <c r="B12" s="159">
        <v>117</v>
      </c>
      <c r="C12" s="160" t="s">
        <v>49</v>
      </c>
      <c r="D12" s="160" t="s">
        <v>47</v>
      </c>
      <c r="E12" s="161" t="s">
        <v>42</v>
      </c>
      <c r="F12" s="162">
        <v>36892</v>
      </c>
    </row>
    <row r="13" spans="1:6" ht="14.25" customHeight="1" thickBot="1">
      <c r="A13" s="48">
        <v>8</v>
      </c>
      <c r="B13" s="163">
        <v>118</v>
      </c>
      <c r="C13" s="164" t="s">
        <v>50</v>
      </c>
      <c r="D13" s="164" t="s">
        <v>47</v>
      </c>
      <c r="E13" s="165" t="s">
        <v>42</v>
      </c>
      <c r="F13" s="166">
        <v>37169</v>
      </c>
    </row>
    <row r="14" spans="1:6" ht="14.25" customHeight="1">
      <c r="A14" s="48">
        <v>9</v>
      </c>
      <c r="B14" s="155">
        <v>119</v>
      </c>
      <c r="C14" s="156" t="s">
        <v>51</v>
      </c>
      <c r="D14" s="156" t="s">
        <v>52</v>
      </c>
      <c r="E14" s="157" t="s">
        <v>42</v>
      </c>
      <c r="F14" s="158">
        <v>36176</v>
      </c>
    </row>
    <row r="15" spans="1:6" ht="14.25" customHeight="1">
      <c r="A15" s="48">
        <v>10</v>
      </c>
      <c r="B15" s="159">
        <v>120</v>
      </c>
      <c r="C15" s="160" t="s">
        <v>53</v>
      </c>
      <c r="D15" s="160" t="s">
        <v>52</v>
      </c>
      <c r="E15" s="161" t="s">
        <v>42</v>
      </c>
      <c r="F15" s="162">
        <v>36187</v>
      </c>
    </row>
    <row r="16" spans="1:6" ht="14.25" customHeight="1">
      <c r="A16" s="48">
        <v>11</v>
      </c>
      <c r="B16" s="159">
        <v>121</v>
      </c>
      <c r="C16" s="160" t="s">
        <v>54</v>
      </c>
      <c r="D16" s="160" t="s">
        <v>52</v>
      </c>
      <c r="E16" s="161" t="s">
        <v>42</v>
      </c>
      <c r="F16" s="162">
        <v>36273</v>
      </c>
    </row>
    <row r="17" spans="1:6" ht="14.25" customHeight="1" thickBot="1">
      <c r="A17" s="48">
        <v>12</v>
      </c>
      <c r="B17" s="163">
        <v>122</v>
      </c>
      <c r="C17" s="164" t="s">
        <v>107</v>
      </c>
      <c r="D17" s="164" t="s">
        <v>52</v>
      </c>
      <c r="E17" s="165" t="s">
        <v>42</v>
      </c>
      <c r="F17" s="166">
        <v>36617</v>
      </c>
    </row>
    <row r="18" spans="1:6" ht="14.25" customHeight="1">
      <c r="A18" s="48">
        <v>13</v>
      </c>
      <c r="B18" s="155">
        <v>127</v>
      </c>
      <c r="C18" s="156" t="s">
        <v>55</v>
      </c>
      <c r="D18" s="156" t="s">
        <v>56</v>
      </c>
      <c r="E18" s="157" t="s">
        <v>42</v>
      </c>
      <c r="F18" s="158">
        <v>36247</v>
      </c>
    </row>
    <row r="19" spans="1:6" ht="14.25" customHeight="1">
      <c r="A19" s="48">
        <v>14</v>
      </c>
      <c r="B19" s="159">
        <v>128</v>
      </c>
      <c r="C19" s="160" t="s">
        <v>57</v>
      </c>
      <c r="D19" s="160" t="s">
        <v>56</v>
      </c>
      <c r="E19" s="161" t="s">
        <v>42</v>
      </c>
      <c r="F19" s="162">
        <v>36655</v>
      </c>
    </row>
    <row r="20" spans="1:6" ht="14.25" customHeight="1">
      <c r="A20" s="48">
        <v>15</v>
      </c>
      <c r="B20" s="159">
        <v>129</v>
      </c>
      <c r="C20" s="160" t="s">
        <v>58</v>
      </c>
      <c r="D20" s="160" t="s">
        <v>56</v>
      </c>
      <c r="E20" s="161" t="s">
        <v>42</v>
      </c>
      <c r="F20" s="162">
        <v>36624</v>
      </c>
    </row>
    <row r="21" spans="1:6" ht="14.25" customHeight="1" thickBot="1">
      <c r="A21" s="48">
        <v>16</v>
      </c>
      <c r="B21" s="163">
        <v>130</v>
      </c>
      <c r="C21" s="164" t="s">
        <v>59</v>
      </c>
      <c r="D21" s="164" t="s">
        <v>56</v>
      </c>
      <c r="E21" s="165" t="s">
        <v>42</v>
      </c>
      <c r="F21" s="166">
        <v>37044</v>
      </c>
    </row>
    <row r="22" spans="1:6" ht="14.25" customHeight="1">
      <c r="A22" s="48">
        <v>17</v>
      </c>
      <c r="B22" s="155">
        <v>131</v>
      </c>
      <c r="C22" s="156" t="s">
        <v>60</v>
      </c>
      <c r="D22" s="156" t="s">
        <v>61</v>
      </c>
      <c r="E22" s="157" t="s">
        <v>42</v>
      </c>
      <c r="F22" s="158">
        <v>36168</v>
      </c>
    </row>
    <row r="23" spans="1:6" ht="14.25" customHeight="1">
      <c r="A23" s="48">
        <v>18</v>
      </c>
      <c r="B23" s="159">
        <v>132</v>
      </c>
      <c r="C23" s="160" t="s">
        <v>62</v>
      </c>
      <c r="D23" s="160" t="s">
        <v>61</v>
      </c>
      <c r="E23" s="161" t="s">
        <v>42</v>
      </c>
      <c r="F23" s="162">
        <v>36418</v>
      </c>
    </row>
    <row r="24" spans="1:6" ht="14.25" customHeight="1">
      <c r="A24" s="48">
        <v>19</v>
      </c>
      <c r="B24" s="159">
        <v>133</v>
      </c>
      <c r="C24" s="160" t="s">
        <v>120</v>
      </c>
      <c r="D24" s="160" t="s">
        <v>61</v>
      </c>
      <c r="E24" s="161" t="s">
        <v>42</v>
      </c>
      <c r="F24" s="162">
        <v>36526</v>
      </c>
    </row>
    <row r="25" spans="1:6" ht="14.25" customHeight="1" thickBot="1">
      <c r="A25" s="48">
        <v>20</v>
      </c>
      <c r="B25" s="163">
        <v>134</v>
      </c>
      <c r="C25" s="164" t="s">
        <v>63</v>
      </c>
      <c r="D25" s="164" t="s">
        <v>61</v>
      </c>
      <c r="E25" s="165" t="s">
        <v>42</v>
      </c>
      <c r="F25" s="166">
        <v>36643</v>
      </c>
    </row>
    <row r="26" spans="1:6" ht="14.25" customHeight="1">
      <c r="A26" s="48">
        <v>21</v>
      </c>
      <c r="B26" s="155">
        <v>212</v>
      </c>
      <c r="C26" s="156" t="s">
        <v>64</v>
      </c>
      <c r="D26" s="156" t="s">
        <v>65</v>
      </c>
      <c r="E26" s="157" t="s">
        <v>42</v>
      </c>
      <c r="F26" s="158">
        <v>36286</v>
      </c>
    </row>
    <row r="27" spans="1:6" ht="14.25" customHeight="1">
      <c r="A27" s="48">
        <v>22</v>
      </c>
      <c r="B27" s="159">
        <v>136</v>
      </c>
      <c r="C27" s="160" t="s">
        <v>66</v>
      </c>
      <c r="D27" s="160" t="s">
        <v>65</v>
      </c>
      <c r="E27" s="161" t="s">
        <v>42</v>
      </c>
      <c r="F27" s="162">
        <v>36279</v>
      </c>
    </row>
    <row r="28" spans="1:6" ht="14.25" customHeight="1">
      <c r="A28" s="48">
        <v>23</v>
      </c>
      <c r="B28" s="159">
        <v>137</v>
      </c>
      <c r="C28" s="160" t="s">
        <v>67</v>
      </c>
      <c r="D28" s="160" t="s">
        <v>65</v>
      </c>
      <c r="E28" s="161" t="s">
        <v>42</v>
      </c>
      <c r="F28" s="162">
        <v>36534</v>
      </c>
    </row>
    <row r="29" spans="1:6" ht="14.25" customHeight="1" thickBot="1">
      <c r="A29" s="48">
        <v>24</v>
      </c>
      <c r="B29" s="163"/>
      <c r="C29" s="164"/>
      <c r="D29" s="164" t="s">
        <v>65</v>
      </c>
      <c r="E29" s="165" t="s">
        <v>42</v>
      </c>
      <c r="F29" s="166"/>
    </row>
    <row r="30" spans="1:6" ht="14.25" customHeight="1">
      <c r="A30" s="48">
        <v>25</v>
      </c>
      <c r="B30" s="155">
        <v>139</v>
      </c>
      <c r="C30" s="156" t="s">
        <v>68</v>
      </c>
      <c r="D30" s="156" t="s">
        <v>69</v>
      </c>
      <c r="E30" s="157" t="s">
        <v>42</v>
      </c>
      <c r="F30" s="158">
        <v>37104</v>
      </c>
    </row>
    <row r="31" spans="1:6" ht="14.25" customHeight="1">
      <c r="A31" s="48">
        <v>26</v>
      </c>
      <c r="B31" s="159">
        <v>140</v>
      </c>
      <c r="C31" s="160" t="s">
        <v>70</v>
      </c>
      <c r="D31" s="160" t="s">
        <v>69</v>
      </c>
      <c r="E31" s="161" t="s">
        <v>42</v>
      </c>
      <c r="F31" s="162">
        <v>36600</v>
      </c>
    </row>
    <row r="32" spans="1:6" ht="14.25" customHeight="1">
      <c r="A32" s="48">
        <v>27</v>
      </c>
      <c r="B32" s="159">
        <v>141</v>
      </c>
      <c r="C32" s="160" t="s">
        <v>71</v>
      </c>
      <c r="D32" s="160" t="s">
        <v>69</v>
      </c>
      <c r="E32" s="161" t="s">
        <v>42</v>
      </c>
      <c r="F32" s="162">
        <v>36571</v>
      </c>
    </row>
    <row r="33" spans="1:6" ht="14.25" customHeight="1" thickBot="1">
      <c r="A33" s="48">
        <v>28</v>
      </c>
      <c r="B33" s="163" t="s">
        <v>124</v>
      </c>
      <c r="C33" s="164" t="s">
        <v>124</v>
      </c>
      <c r="D33" s="164" t="s">
        <v>69</v>
      </c>
      <c r="E33" s="165" t="s">
        <v>42</v>
      </c>
      <c r="F33" s="166"/>
    </row>
    <row r="34" spans="1:6" ht="14.25" customHeight="1">
      <c r="A34" s="48">
        <v>29</v>
      </c>
      <c r="B34" s="155">
        <v>143</v>
      </c>
      <c r="C34" s="156" t="s">
        <v>72</v>
      </c>
      <c r="D34" s="156" t="s">
        <v>73</v>
      </c>
      <c r="E34" s="157" t="s">
        <v>42</v>
      </c>
      <c r="F34" s="158">
        <v>36401</v>
      </c>
    </row>
    <row r="35" spans="1:6" ht="14.25" customHeight="1">
      <c r="A35" s="48">
        <v>30</v>
      </c>
      <c r="B35" s="159">
        <v>144</v>
      </c>
      <c r="C35" s="160" t="s">
        <v>74</v>
      </c>
      <c r="D35" s="160" t="s">
        <v>73</v>
      </c>
      <c r="E35" s="161" t="s">
        <v>42</v>
      </c>
      <c r="F35" s="162">
        <v>36460</v>
      </c>
    </row>
    <row r="36" spans="1:6" ht="14.25" customHeight="1">
      <c r="A36" s="48">
        <v>31</v>
      </c>
      <c r="B36" s="159">
        <v>145</v>
      </c>
      <c r="C36" s="160" t="s">
        <v>75</v>
      </c>
      <c r="D36" s="160" t="s">
        <v>73</v>
      </c>
      <c r="E36" s="161" t="s">
        <v>42</v>
      </c>
      <c r="F36" s="162">
        <v>37130</v>
      </c>
    </row>
    <row r="37" spans="1:6" ht="14.25" customHeight="1" thickBot="1">
      <c r="A37" s="48">
        <v>32</v>
      </c>
      <c r="B37" s="163">
        <v>146</v>
      </c>
      <c r="C37" s="164" t="s">
        <v>76</v>
      </c>
      <c r="D37" s="164" t="s">
        <v>73</v>
      </c>
      <c r="E37" s="165" t="s">
        <v>42</v>
      </c>
      <c r="F37" s="166">
        <v>37130</v>
      </c>
    </row>
    <row r="38" spans="1:6" ht="14.25" customHeight="1">
      <c r="A38" s="48">
        <v>33</v>
      </c>
      <c r="B38" s="155">
        <v>147</v>
      </c>
      <c r="C38" s="156" t="s">
        <v>77</v>
      </c>
      <c r="D38" s="156" t="s">
        <v>78</v>
      </c>
      <c r="E38" s="157" t="s">
        <v>42</v>
      </c>
      <c r="F38" s="158">
        <v>36291</v>
      </c>
    </row>
    <row r="39" spans="1:6" ht="14.25" customHeight="1">
      <c r="A39" s="48">
        <v>34</v>
      </c>
      <c r="B39" s="159">
        <v>148</v>
      </c>
      <c r="C39" s="160" t="s">
        <v>79</v>
      </c>
      <c r="D39" s="160" t="s">
        <v>78</v>
      </c>
      <c r="E39" s="161" t="s">
        <v>42</v>
      </c>
      <c r="F39" s="162">
        <v>36618</v>
      </c>
    </row>
    <row r="40" spans="1:6" ht="14.25" customHeight="1">
      <c r="A40" s="48">
        <v>35</v>
      </c>
      <c r="B40" s="159">
        <v>149</v>
      </c>
      <c r="C40" s="160" t="s">
        <v>80</v>
      </c>
      <c r="D40" s="160" t="s">
        <v>78</v>
      </c>
      <c r="E40" s="161" t="s">
        <v>42</v>
      </c>
      <c r="F40" s="162">
        <v>36526</v>
      </c>
    </row>
    <row r="41" spans="1:6" ht="14.25" customHeight="1" thickBot="1">
      <c r="A41" s="48">
        <v>36</v>
      </c>
      <c r="B41" s="163">
        <v>150</v>
      </c>
      <c r="C41" s="164" t="s">
        <v>81</v>
      </c>
      <c r="D41" s="164" t="s">
        <v>78</v>
      </c>
      <c r="E41" s="165" t="s">
        <v>42</v>
      </c>
      <c r="F41" s="166">
        <v>36392</v>
      </c>
    </row>
    <row r="42" spans="1:6" ht="14.25" customHeight="1">
      <c r="A42" s="48">
        <v>37</v>
      </c>
      <c r="B42" s="155">
        <v>151</v>
      </c>
      <c r="C42" s="156" t="s">
        <v>82</v>
      </c>
      <c r="D42" s="156" t="s">
        <v>83</v>
      </c>
      <c r="E42" s="157" t="s">
        <v>42</v>
      </c>
      <c r="F42" s="158">
        <v>36572</v>
      </c>
    </row>
    <row r="43" spans="1:6" ht="14.25" customHeight="1">
      <c r="A43" s="48">
        <v>38</v>
      </c>
      <c r="B43" s="159">
        <v>152</v>
      </c>
      <c r="C43" s="160" t="s">
        <v>84</v>
      </c>
      <c r="D43" s="160" t="s">
        <v>83</v>
      </c>
      <c r="E43" s="161" t="s">
        <v>42</v>
      </c>
      <c r="F43" s="162">
        <v>36854</v>
      </c>
    </row>
    <row r="44" spans="1:6" ht="14.25" customHeight="1">
      <c r="A44" s="48">
        <v>39</v>
      </c>
      <c r="B44" s="159">
        <v>153</v>
      </c>
      <c r="C44" s="160" t="s">
        <v>85</v>
      </c>
      <c r="D44" s="160" t="s">
        <v>83</v>
      </c>
      <c r="E44" s="161" t="s">
        <v>42</v>
      </c>
      <c r="F44" s="162">
        <v>36415</v>
      </c>
    </row>
    <row r="45" spans="1:6" ht="14.25" customHeight="1" thickBot="1">
      <c r="A45" s="48">
        <v>40</v>
      </c>
      <c r="B45" s="163">
        <v>154</v>
      </c>
      <c r="C45" s="164" t="s">
        <v>86</v>
      </c>
      <c r="D45" s="164" t="s">
        <v>83</v>
      </c>
      <c r="E45" s="165" t="s">
        <v>42</v>
      </c>
      <c r="F45" s="166">
        <v>36636</v>
      </c>
    </row>
    <row r="46" spans="1:6" ht="14.25" customHeight="1">
      <c r="A46" s="48">
        <v>41</v>
      </c>
      <c r="B46" s="155">
        <v>155</v>
      </c>
      <c r="C46" s="156" t="s">
        <v>87</v>
      </c>
      <c r="D46" s="156" t="s">
        <v>88</v>
      </c>
      <c r="E46" s="157" t="s">
        <v>42</v>
      </c>
      <c r="F46" s="158">
        <v>37107</v>
      </c>
    </row>
    <row r="47" spans="1:6" ht="14.25" customHeight="1">
      <c r="A47" s="48">
        <v>42</v>
      </c>
      <c r="B47" s="159">
        <v>156</v>
      </c>
      <c r="C47" s="160" t="s">
        <v>89</v>
      </c>
      <c r="D47" s="160" t="s">
        <v>88</v>
      </c>
      <c r="E47" s="161" t="s">
        <v>42</v>
      </c>
      <c r="F47" s="162">
        <v>37050</v>
      </c>
    </row>
    <row r="48" spans="1:6" ht="14.25" customHeight="1">
      <c r="A48" s="48">
        <v>43</v>
      </c>
      <c r="B48" s="159">
        <v>157</v>
      </c>
      <c r="C48" s="160" t="s">
        <v>90</v>
      </c>
      <c r="D48" s="160" t="s">
        <v>88</v>
      </c>
      <c r="E48" s="161" t="s">
        <v>42</v>
      </c>
      <c r="F48" s="162">
        <v>36710</v>
      </c>
    </row>
    <row r="49" spans="1:6" ht="14.25" customHeight="1" thickBot="1">
      <c r="A49" s="48">
        <v>44</v>
      </c>
      <c r="B49" s="163">
        <v>158</v>
      </c>
      <c r="C49" s="164" t="s">
        <v>91</v>
      </c>
      <c r="D49" s="164" t="s">
        <v>88</v>
      </c>
      <c r="E49" s="165" t="s">
        <v>42</v>
      </c>
      <c r="F49" s="166">
        <v>37138</v>
      </c>
    </row>
    <row r="50" spans="1:6" ht="14.25" customHeight="1">
      <c r="A50" s="48">
        <v>45</v>
      </c>
      <c r="B50" s="155">
        <v>159</v>
      </c>
      <c r="C50" s="156" t="s">
        <v>92</v>
      </c>
      <c r="D50" s="156" t="s">
        <v>93</v>
      </c>
      <c r="E50" s="157" t="s">
        <v>42</v>
      </c>
      <c r="F50" s="158">
        <v>36526</v>
      </c>
    </row>
    <row r="51" spans="1:6" ht="14.25" customHeight="1">
      <c r="A51" s="48">
        <v>46</v>
      </c>
      <c r="B51" s="159">
        <v>160</v>
      </c>
      <c r="C51" s="160" t="s">
        <v>94</v>
      </c>
      <c r="D51" s="160" t="s">
        <v>93</v>
      </c>
      <c r="E51" s="161" t="s">
        <v>42</v>
      </c>
      <c r="F51" s="162">
        <v>36291</v>
      </c>
    </row>
    <row r="52" spans="1:6" ht="14.25" customHeight="1">
      <c r="A52" s="48">
        <v>47</v>
      </c>
      <c r="B52" s="159">
        <v>161</v>
      </c>
      <c r="C52" s="160" t="s">
        <v>95</v>
      </c>
      <c r="D52" s="160" t="s">
        <v>93</v>
      </c>
      <c r="E52" s="161" t="s">
        <v>42</v>
      </c>
      <c r="F52" s="162">
        <v>36240</v>
      </c>
    </row>
    <row r="53" spans="1:6" ht="14.25" customHeight="1" thickBot="1">
      <c r="A53" s="48">
        <v>48</v>
      </c>
      <c r="B53" s="163">
        <v>162</v>
      </c>
      <c r="C53" s="164" t="s">
        <v>96</v>
      </c>
      <c r="D53" s="164" t="s">
        <v>93</v>
      </c>
      <c r="E53" s="165" t="s">
        <v>42</v>
      </c>
      <c r="F53" s="166">
        <v>36295</v>
      </c>
    </row>
    <row r="54" spans="1:6" ht="15" customHeight="1">
      <c r="A54" s="48">
        <v>49</v>
      </c>
      <c r="B54" s="155">
        <v>163</v>
      </c>
      <c r="C54" s="156" t="s">
        <v>97</v>
      </c>
      <c r="D54" s="156" t="s">
        <v>98</v>
      </c>
      <c r="E54" s="157" t="s">
        <v>42</v>
      </c>
      <c r="F54" s="158">
        <v>36671</v>
      </c>
    </row>
    <row r="55" spans="1:6" ht="15" customHeight="1">
      <c r="A55" s="48">
        <v>50</v>
      </c>
      <c r="B55" s="159">
        <v>164</v>
      </c>
      <c r="C55" s="160" t="s">
        <v>99</v>
      </c>
      <c r="D55" s="160" t="s">
        <v>98</v>
      </c>
      <c r="E55" s="167" t="s">
        <v>42</v>
      </c>
      <c r="F55" s="162">
        <v>37129</v>
      </c>
    </row>
    <row r="56" spans="1:6" ht="15" customHeight="1">
      <c r="A56" s="48">
        <v>51</v>
      </c>
      <c r="B56" s="159">
        <v>165</v>
      </c>
      <c r="C56" s="160" t="s">
        <v>100</v>
      </c>
      <c r="D56" s="160" t="s">
        <v>98</v>
      </c>
      <c r="E56" s="167" t="s">
        <v>42</v>
      </c>
      <c r="F56" s="162">
        <v>36434</v>
      </c>
    </row>
    <row r="57" spans="1:6" ht="15" customHeight="1" thickBot="1">
      <c r="A57" s="48">
        <v>52</v>
      </c>
      <c r="B57" s="163">
        <v>166</v>
      </c>
      <c r="C57" s="164" t="s">
        <v>101</v>
      </c>
      <c r="D57" s="164" t="s">
        <v>98</v>
      </c>
      <c r="E57" s="168" t="s">
        <v>42</v>
      </c>
      <c r="F57" s="166">
        <v>36616</v>
      </c>
    </row>
    <row r="58" spans="1:6" ht="15" customHeight="1">
      <c r="A58" s="48">
        <v>53</v>
      </c>
      <c r="B58" s="155">
        <v>167</v>
      </c>
      <c r="C58" s="156" t="s">
        <v>102</v>
      </c>
      <c r="D58" s="156" t="s">
        <v>103</v>
      </c>
      <c r="E58" s="157" t="s">
        <v>42</v>
      </c>
      <c r="F58" s="158">
        <v>36892</v>
      </c>
    </row>
    <row r="59" spans="1:6" ht="15" customHeight="1">
      <c r="A59" s="48">
        <v>54</v>
      </c>
      <c r="B59" s="159">
        <v>168</v>
      </c>
      <c r="C59" s="160" t="s">
        <v>104</v>
      </c>
      <c r="D59" s="160" t="s">
        <v>103</v>
      </c>
      <c r="E59" s="167" t="s">
        <v>42</v>
      </c>
      <c r="F59" s="162">
        <v>36892</v>
      </c>
    </row>
    <row r="60" spans="1:6" ht="15" customHeight="1">
      <c r="A60" s="48">
        <v>55</v>
      </c>
      <c r="B60" s="159">
        <v>169</v>
      </c>
      <c r="C60" s="160" t="s">
        <v>105</v>
      </c>
      <c r="D60" s="160" t="s">
        <v>103</v>
      </c>
      <c r="E60" s="167" t="s">
        <v>42</v>
      </c>
      <c r="F60" s="162">
        <v>37054</v>
      </c>
    </row>
    <row r="61" spans="1:6" ht="15" customHeight="1" thickBot="1">
      <c r="A61" s="48">
        <v>56</v>
      </c>
      <c r="B61" s="163">
        <v>170</v>
      </c>
      <c r="C61" s="164" t="s">
        <v>106</v>
      </c>
      <c r="D61" s="164" t="s">
        <v>103</v>
      </c>
      <c r="E61" s="168" t="s">
        <v>42</v>
      </c>
      <c r="F61" s="166">
        <v>36864</v>
      </c>
    </row>
    <row r="62" spans="1:6" ht="15" customHeight="1">
      <c r="A62" s="48">
        <v>59</v>
      </c>
      <c r="B62" s="140">
        <v>124</v>
      </c>
      <c r="C62" s="49" t="s">
        <v>117</v>
      </c>
      <c r="D62" s="49" t="s">
        <v>118</v>
      </c>
      <c r="E62" s="153" t="s">
        <v>112</v>
      </c>
      <c r="F62" s="51">
        <v>37006</v>
      </c>
    </row>
    <row r="63" spans="1:6" ht="15" customHeight="1" thickBot="1">
      <c r="A63" s="48">
        <v>60</v>
      </c>
      <c r="B63" s="141">
        <v>125</v>
      </c>
      <c r="C63" s="52" t="s">
        <v>119</v>
      </c>
      <c r="D63" s="52" t="s">
        <v>116</v>
      </c>
      <c r="E63" s="154" t="s">
        <v>112</v>
      </c>
      <c r="F63" s="54">
        <v>37152</v>
      </c>
    </row>
    <row r="64" spans="1:14" ht="15" customHeight="1">
      <c r="A64" s="48">
        <v>61</v>
      </c>
      <c r="B64" s="136">
        <v>126</v>
      </c>
      <c r="C64" s="137" t="s">
        <v>110</v>
      </c>
      <c r="D64" s="137" t="s">
        <v>111</v>
      </c>
      <c r="E64" s="152" t="s">
        <v>112</v>
      </c>
      <c r="F64" s="139">
        <v>36285</v>
      </c>
      <c r="G64" s="194"/>
      <c r="H64" s="195"/>
      <c r="I64" s="195"/>
      <c r="J64" s="195"/>
      <c r="K64" s="195"/>
      <c r="L64" s="195"/>
      <c r="M64" s="195"/>
      <c r="N64" s="195"/>
    </row>
    <row r="65" spans="1:9" ht="15" customHeight="1">
      <c r="A65" s="48">
        <v>62</v>
      </c>
      <c r="B65" s="140">
        <v>191</v>
      </c>
      <c r="C65" s="49" t="s">
        <v>113</v>
      </c>
      <c r="D65" s="49" t="s">
        <v>114</v>
      </c>
      <c r="E65" s="153" t="s">
        <v>112</v>
      </c>
      <c r="F65" s="51">
        <v>36805</v>
      </c>
      <c r="G65" s="169"/>
      <c r="H65" s="170"/>
      <c r="I65" s="170"/>
    </row>
    <row r="66" spans="1:9" ht="15" customHeight="1">
      <c r="A66" s="48">
        <v>63</v>
      </c>
      <c r="B66" s="140">
        <v>192</v>
      </c>
      <c r="C66" s="49" t="s">
        <v>115</v>
      </c>
      <c r="D66" s="49" t="s">
        <v>114</v>
      </c>
      <c r="E66" s="153" t="s">
        <v>112</v>
      </c>
      <c r="F66" s="51">
        <v>36161</v>
      </c>
      <c r="G66" s="169"/>
      <c r="H66" s="170"/>
      <c r="I66" s="170"/>
    </row>
    <row r="67" spans="1:9" ht="15" customHeight="1" thickBot="1">
      <c r="A67" s="48">
        <v>64</v>
      </c>
      <c r="B67" s="141">
        <v>211</v>
      </c>
      <c r="C67" s="52" t="s">
        <v>121</v>
      </c>
      <c r="D67" s="52" t="s">
        <v>122</v>
      </c>
      <c r="E67" s="154" t="s">
        <v>112</v>
      </c>
      <c r="F67" s="54">
        <v>36326</v>
      </c>
      <c r="G67" s="169"/>
      <c r="H67" s="170"/>
      <c r="I67" s="170"/>
    </row>
    <row r="68" spans="1:6" ht="15" customHeight="1">
      <c r="A68" s="48">
        <v>65</v>
      </c>
      <c r="B68" s="136"/>
      <c r="C68" s="137"/>
      <c r="D68" s="137"/>
      <c r="E68" s="152"/>
      <c r="F68" s="139"/>
    </row>
    <row r="69" spans="1:6" ht="15" customHeight="1">
      <c r="A69" s="48">
        <v>66</v>
      </c>
      <c r="B69" s="140"/>
      <c r="C69" s="49"/>
      <c r="D69" s="49"/>
      <c r="E69" s="153"/>
      <c r="F69" s="51"/>
    </row>
    <row r="70" spans="1:6" ht="15" customHeight="1">
      <c r="A70" s="48">
        <v>67</v>
      </c>
      <c r="B70" s="140"/>
      <c r="C70" s="49"/>
      <c r="D70" s="49"/>
      <c r="E70" s="153"/>
      <c r="F70" s="51"/>
    </row>
    <row r="71" spans="1:6" ht="15" customHeight="1" thickBot="1">
      <c r="A71" s="48">
        <v>68</v>
      </c>
      <c r="B71" s="141"/>
      <c r="C71" s="52"/>
      <c r="D71" s="52"/>
      <c r="E71" s="154"/>
      <c r="F71" s="54"/>
    </row>
    <row r="72" spans="1:6" ht="15" customHeight="1">
      <c r="A72" s="48">
        <v>69</v>
      </c>
      <c r="B72" s="136"/>
      <c r="C72" s="137"/>
      <c r="D72" s="137"/>
      <c r="E72" s="152"/>
      <c r="F72" s="139"/>
    </row>
    <row r="73" spans="1:6" ht="15" customHeight="1">
      <c r="A73" s="48">
        <v>70</v>
      </c>
      <c r="B73" s="140"/>
      <c r="C73" s="49"/>
      <c r="D73" s="49"/>
      <c r="E73" s="153"/>
      <c r="F73" s="51"/>
    </row>
    <row r="74" spans="1:6" ht="15" customHeight="1">
      <c r="A74" s="48">
        <v>71</v>
      </c>
      <c r="B74" s="140"/>
      <c r="C74" s="49"/>
      <c r="D74" s="49"/>
      <c r="E74" s="153"/>
      <c r="F74" s="51"/>
    </row>
    <row r="75" spans="1:6" ht="15" customHeight="1" thickBot="1">
      <c r="A75" s="48">
        <v>72</v>
      </c>
      <c r="B75" s="141"/>
      <c r="C75" s="52"/>
      <c r="D75" s="52"/>
      <c r="E75" s="154"/>
      <c r="F75" s="54"/>
    </row>
    <row r="76" spans="1:6" ht="15" customHeight="1">
      <c r="A76" s="48">
        <v>73</v>
      </c>
      <c r="B76" s="136"/>
      <c r="C76" s="137"/>
      <c r="D76" s="137"/>
      <c r="E76" s="152"/>
      <c r="F76" s="139"/>
    </row>
    <row r="77" spans="1:6" ht="15" customHeight="1">
      <c r="A77" s="48">
        <v>74</v>
      </c>
      <c r="B77" s="140"/>
      <c r="C77" s="49"/>
      <c r="D77" s="49"/>
      <c r="E77" s="153"/>
      <c r="F77" s="51"/>
    </row>
    <row r="78" spans="1:6" ht="15" customHeight="1">
      <c r="A78" s="48">
        <v>75</v>
      </c>
      <c r="B78" s="140"/>
      <c r="C78" s="49"/>
      <c r="D78" s="49"/>
      <c r="E78" s="153"/>
      <c r="F78" s="51"/>
    </row>
    <row r="79" spans="1:6" ht="15" customHeight="1" thickBot="1">
      <c r="A79" s="48">
        <v>76</v>
      </c>
      <c r="B79" s="141"/>
      <c r="C79" s="52"/>
      <c r="D79" s="52"/>
      <c r="E79" s="154"/>
      <c r="F79" s="54"/>
    </row>
    <row r="80" spans="1:6" ht="15" customHeight="1">
      <c r="A80" s="48">
        <v>77</v>
      </c>
      <c r="B80" s="136"/>
      <c r="C80" s="137"/>
      <c r="D80" s="137"/>
      <c r="E80" s="152"/>
      <c r="F80" s="139"/>
    </row>
    <row r="81" spans="1:6" ht="15" customHeight="1">
      <c r="A81" s="48">
        <v>78</v>
      </c>
      <c r="B81" s="140"/>
      <c r="C81" s="49"/>
      <c r="D81" s="49"/>
      <c r="E81" s="153"/>
      <c r="F81" s="51"/>
    </row>
    <row r="82" spans="1:6" ht="15" customHeight="1">
      <c r="A82" s="48">
        <v>79</v>
      </c>
      <c r="B82" s="140"/>
      <c r="C82" s="49"/>
      <c r="D82" s="49"/>
      <c r="E82" s="153"/>
      <c r="F82" s="51"/>
    </row>
    <row r="83" spans="1:6" ht="15" customHeight="1" thickBot="1">
      <c r="A83" s="48">
        <v>80</v>
      </c>
      <c r="B83" s="141"/>
      <c r="C83" s="52"/>
      <c r="D83" s="52"/>
      <c r="E83" s="154"/>
      <c r="F83" s="54"/>
    </row>
    <row r="84" spans="1:6" ht="15" customHeight="1">
      <c r="A84" s="48">
        <v>81</v>
      </c>
      <c r="B84" s="136"/>
      <c r="C84" s="137"/>
      <c r="D84" s="137"/>
      <c r="E84" s="152"/>
      <c r="F84" s="139"/>
    </row>
    <row r="85" spans="1:6" ht="15" customHeight="1">
      <c r="A85" s="48">
        <v>82</v>
      </c>
      <c r="B85" s="140"/>
      <c r="C85" s="49"/>
      <c r="D85" s="49"/>
      <c r="E85" s="50"/>
      <c r="F85" s="51"/>
    </row>
    <row r="86" spans="1:6" ht="15" customHeight="1">
      <c r="A86" s="48">
        <v>83</v>
      </c>
      <c r="B86" s="140"/>
      <c r="C86" s="49"/>
      <c r="D86" s="49"/>
      <c r="E86" s="50"/>
      <c r="F86" s="51"/>
    </row>
    <row r="87" spans="1:6" ht="15" customHeight="1" thickBot="1">
      <c r="A87" s="48">
        <v>84</v>
      </c>
      <c r="B87" s="141"/>
      <c r="C87" s="52"/>
      <c r="D87" s="52"/>
      <c r="E87" s="53"/>
      <c r="F87" s="54"/>
    </row>
    <row r="88" spans="1:6" ht="15" customHeight="1">
      <c r="A88" s="48">
        <v>85</v>
      </c>
      <c r="B88" s="136"/>
      <c r="C88" s="137"/>
      <c r="D88" s="137"/>
      <c r="E88" s="138"/>
      <c r="F88" s="139"/>
    </row>
    <row r="89" spans="1:6" ht="15" customHeight="1">
      <c r="A89" s="48">
        <v>86</v>
      </c>
      <c r="B89" s="140"/>
      <c r="C89" s="49"/>
      <c r="D89" s="49"/>
      <c r="E89" s="50"/>
      <c r="F89" s="51"/>
    </row>
    <row r="90" spans="1:6" ht="15" customHeight="1">
      <c r="A90" s="48">
        <v>87</v>
      </c>
      <c r="B90" s="140"/>
      <c r="C90" s="49"/>
      <c r="D90" s="49"/>
      <c r="E90" s="50"/>
      <c r="F90" s="51"/>
    </row>
    <row r="91" spans="1:6" ht="15" customHeight="1" thickBot="1">
      <c r="A91" s="48">
        <v>88</v>
      </c>
      <c r="B91" s="141"/>
      <c r="C91" s="52"/>
      <c r="D91" s="52"/>
      <c r="E91" s="53"/>
      <c r="F91" s="54"/>
    </row>
    <row r="92" spans="1:6" ht="15" customHeight="1">
      <c r="A92" s="48">
        <v>89</v>
      </c>
      <c r="B92" s="136"/>
      <c r="C92" s="137"/>
      <c r="D92" s="137"/>
      <c r="E92" s="138"/>
      <c r="F92" s="139"/>
    </row>
    <row r="93" spans="1:6" ht="15" customHeight="1">
      <c r="A93" s="48">
        <v>90</v>
      </c>
      <c r="B93" s="140"/>
      <c r="C93" s="49"/>
      <c r="D93" s="49"/>
      <c r="E93" s="50"/>
      <c r="F93" s="51"/>
    </row>
    <row r="94" spans="1:6" ht="15" customHeight="1">
      <c r="A94" s="48">
        <v>91</v>
      </c>
      <c r="B94" s="140"/>
      <c r="C94" s="49"/>
      <c r="D94" s="49"/>
      <c r="E94" s="50"/>
      <c r="F94" s="51"/>
    </row>
    <row r="95" spans="1:6" ht="15" customHeight="1" thickBot="1">
      <c r="A95" s="48">
        <v>92</v>
      </c>
      <c r="B95" s="141"/>
      <c r="C95" s="52"/>
      <c r="D95" s="52"/>
      <c r="E95" s="53"/>
      <c r="F95" s="54"/>
    </row>
    <row r="96" spans="1:6" ht="15" customHeight="1">
      <c r="A96" s="48">
        <v>93</v>
      </c>
      <c r="B96" s="136"/>
      <c r="C96" s="137"/>
      <c r="D96" s="137"/>
      <c r="E96" s="138"/>
      <c r="F96" s="139"/>
    </row>
    <row r="97" spans="1:6" ht="15" customHeight="1">
      <c r="A97" s="48">
        <v>94</v>
      </c>
      <c r="B97" s="140"/>
      <c r="C97" s="49"/>
      <c r="D97" s="49"/>
      <c r="E97" s="50"/>
      <c r="F97" s="51"/>
    </row>
    <row r="98" spans="1:6" ht="15" customHeight="1">
      <c r="A98" s="48">
        <v>95</v>
      </c>
      <c r="B98" s="140"/>
      <c r="C98" s="49"/>
      <c r="D98" s="49"/>
      <c r="E98" s="50"/>
      <c r="F98" s="51"/>
    </row>
    <row r="99" spans="1:6" ht="15" customHeight="1" thickBot="1">
      <c r="A99" s="48">
        <v>96</v>
      </c>
      <c r="B99" s="141"/>
      <c r="C99" s="52"/>
      <c r="D99" s="52"/>
      <c r="E99" s="53"/>
      <c r="F99" s="54"/>
    </row>
    <row r="100" spans="1:6" ht="15" customHeight="1">
      <c r="A100" s="48">
        <v>97</v>
      </c>
      <c r="B100" s="136"/>
      <c r="C100" s="137"/>
      <c r="D100" s="137"/>
      <c r="E100" s="138"/>
      <c r="F100" s="139"/>
    </row>
    <row r="101" spans="1:6" ht="15" customHeight="1">
      <c r="A101" s="48">
        <v>98</v>
      </c>
      <c r="B101" s="140"/>
      <c r="C101" s="49"/>
      <c r="D101" s="49"/>
      <c r="E101" s="50"/>
      <c r="F101" s="51"/>
    </row>
    <row r="102" spans="1:6" ht="15" customHeight="1">
      <c r="A102" s="48">
        <v>99</v>
      </c>
      <c r="B102" s="140"/>
      <c r="C102" s="49"/>
      <c r="D102" s="49"/>
      <c r="E102" s="50"/>
      <c r="F102" s="51"/>
    </row>
    <row r="103" spans="1:6" ht="15" customHeight="1" thickBot="1">
      <c r="A103" s="48">
        <v>100</v>
      </c>
      <c r="B103" s="141"/>
      <c r="C103" s="52"/>
      <c r="D103" s="52"/>
      <c r="E103" s="53"/>
      <c r="F103" s="54"/>
    </row>
    <row r="104" spans="1:6" ht="15" customHeight="1">
      <c r="A104" s="48">
        <v>101</v>
      </c>
      <c r="B104" s="136"/>
      <c r="C104" s="137"/>
      <c r="D104" s="137"/>
      <c r="E104" s="138"/>
      <c r="F104" s="139"/>
    </row>
    <row r="105" spans="1:6" ht="15" customHeight="1">
      <c r="A105" s="48">
        <v>102</v>
      </c>
      <c r="B105" s="140"/>
      <c r="C105" s="49"/>
      <c r="D105" s="49"/>
      <c r="E105" s="50"/>
      <c r="F105" s="51"/>
    </row>
    <row r="106" spans="1:6" ht="15" customHeight="1">
      <c r="A106" s="48">
        <v>103</v>
      </c>
      <c r="B106" s="140"/>
      <c r="C106" s="49"/>
      <c r="D106" s="49"/>
      <c r="E106" s="50"/>
      <c r="F106" s="51"/>
    </row>
    <row r="107" spans="1:6" ht="15" customHeight="1" thickBot="1">
      <c r="A107" s="48">
        <v>104</v>
      </c>
      <c r="B107" s="141"/>
      <c r="C107" s="52"/>
      <c r="D107" s="52"/>
      <c r="E107" s="53"/>
      <c r="F107" s="54"/>
    </row>
    <row r="108" spans="1:6" ht="15" customHeight="1">
      <c r="A108" s="48">
        <v>105</v>
      </c>
      <c r="B108" s="136"/>
      <c r="C108" s="137"/>
      <c r="D108" s="137"/>
      <c r="E108" s="138"/>
      <c r="F108" s="139"/>
    </row>
    <row r="109" spans="1:6" ht="15" customHeight="1">
      <c r="A109" s="48">
        <v>106</v>
      </c>
      <c r="B109" s="140"/>
      <c r="C109" s="49"/>
      <c r="D109" s="49"/>
      <c r="E109" s="50"/>
      <c r="F109" s="51"/>
    </row>
    <row r="110" spans="1:6" ht="15" customHeight="1">
      <c r="A110" s="48">
        <v>107</v>
      </c>
      <c r="B110" s="140"/>
      <c r="C110" s="49"/>
      <c r="D110" s="49"/>
      <c r="E110" s="50"/>
      <c r="F110" s="51"/>
    </row>
    <row r="111" spans="1:6" ht="15" customHeight="1" thickBot="1">
      <c r="A111" s="48">
        <v>108</v>
      </c>
      <c r="B111" s="141"/>
      <c r="C111" s="52"/>
      <c r="D111" s="52"/>
      <c r="E111" s="53"/>
      <c r="F111" s="54"/>
    </row>
    <row r="112" spans="1:6" ht="15" customHeight="1">
      <c r="A112" s="48">
        <v>109</v>
      </c>
      <c r="B112" s="136"/>
      <c r="C112" s="137"/>
      <c r="D112" s="137"/>
      <c r="E112" s="138"/>
      <c r="F112" s="139"/>
    </row>
    <row r="113" spans="1:6" ht="15" customHeight="1">
      <c r="A113" s="48">
        <v>110</v>
      </c>
      <c r="B113" s="140"/>
      <c r="C113" s="49"/>
      <c r="D113" s="49"/>
      <c r="E113" s="50"/>
      <c r="F113" s="51"/>
    </row>
    <row r="114" spans="1:6" ht="15" customHeight="1">
      <c r="A114" s="48">
        <v>111</v>
      </c>
      <c r="B114" s="140"/>
      <c r="C114" s="49"/>
      <c r="D114" s="49"/>
      <c r="E114" s="50"/>
      <c r="F114" s="51"/>
    </row>
    <row r="115" spans="1:6" ht="15" customHeight="1" thickBot="1">
      <c r="A115" s="48">
        <v>112</v>
      </c>
      <c r="B115" s="141"/>
      <c r="C115" s="52"/>
      <c r="D115" s="52"/>
      <c r="E115" s="53"/>
      <c r="F115" s="54"/>
    </row>
    <row r="116" spans="1:6" ht="15" customHeight="1">
      <c r="A116" s="48">
        <v>113</v>
      </c>
      <c r="B116" s="136"/>
      <c r="C116" s="137"/>
      <c r="D116" s="137"/>
      <c r="E116" s="138"/>
      <c r="F116" s="139"/>
    </row>
    <row r="117" spans="1:6" ht="15" customHeight="1">
      <c r="A117" s="48">
        <v>114</v>
      </c>
      <c r="B117" s="140"/>
      <c r="C117" s="49"/>
      <c r="D117" s="49"/>
      <c r="E117" s="50"/>
      <c r="F117" s="51"/>
    </row>
    <row r="118" spans="1:6" ht="15" customHeight="1">
      <c r="A118" s="48">
        <v>115</v>
      </c>
      <c r="B118" s="140"/>
      <c r="C118" s="49"/>
      <c r="D118" s="49"/>
      <c r="E118" s="50"/>
      <c r="F118" s="51"/>
    </row>
    <row r="119" spans="1:6" ht="15" customHeight="1" thickBot="1">
      <c r="A119" s="48">
        <v>116</v>
      </c>
      <c r="B119" s="141"/>
      <c r="C119" s="52"/>
      <c r="D119" s="52"/>
      <c r="E119" s="53"/>
      <c r="F119" s="54"/>
    </row>
    <row r="120" spans="1:6" ht="15" customHeight="1">
      <c r="A120" s="48">
        <v>117</v>
      </c>
      <c r="B120" s="136"/>
      <c r="C120" s="137"/>
      <c r="D120" s="137"/>
      <c r="E120" s="138"/>
      <c r="F120" s="139"/>
    </row>
    <row r="121" spans="1:6" ht="15" customHeight="1">
      <c r="A121" s="48">
        <v>118</v>
      </c>
      <c r="B121" s="140"/>
      <c r="C121" s="49"/>
      <c r="D121" s="49"/>
      <c r="E121" s="50"/>
      <c r="F121" s="51"/>
    </row>
    <row r="122" spans="1:6" ht="15" customHeight="1">
      <c r="A122" s="48">
        <v>119</v>
      </c>
      <c r="B122" s="140"/>
      <c r="C122" s="49"/>
      <c r="D122" s="49"/>
      <c r="E122" s="50"/>
      <c r="F122" s="51"/>
    </row>
    <row r="123" spans="1:6" ht="15" customHeight="1" thickBot="1">
      <c r="A123" s="48">
        <v>120</v>
      </c>
      <c r="B123" s="141"/>
      <c r="C123" s="52"/>
      <c r="D123" s="52"/>
      <c r="E123" s="53"/>
      <c r="F123" s="54"/>
    </row>
    <row r="124" spans="1:6" ht="15" customHeight="1">
      <c r="A124" s="48">
        <v>121</v>
      </c>
      <c r="B124" s="136"/>
      <c r="C124" s="137"/>
      <c r="D124" s="137"/>
      <c r="E124" s="138"/>
      <c r="F124" s="139"/>
    </row>
    <row r="125" spans="1:6" ht="15" customHeight="1">
      <c r="A125" s="48">
        <v>122</v>
      </c>
      <c r="B125" s="140"/>
      <c r="C125" s="49"/>
      <c r="D125" s="49"/>
      <c r="E125" s="50"/>
      <c r="F125" s="51"/>
    </row>
    <row r="126" spans="1:6" ht="15" customHeight="1">
      <c r="A126" s="48">
        <v>123</v>
      </c>
      <c r="B126" s="140"/>
      <c r="C126" s="49"/>
      <c r="D126" s="49"/>
      <c r="E126" s="50"/>
      <c r="F126" s="51"/>
    </row>
    <row r="127" spans="1:6" ht="15" customHeight="1" thickBot="1">
      <c r="A127" s="48">
        <v>124</v>
      </c>
      <c r="B127" s="141"/>
      <c r="C127" s="52"/>
      <c r="D127" s="52"/>
      <c r="E127" s="53"/>
      <c r="F127" s="54"/>
    </row>
    <row r="128" spans="1:6" ht="15" customHeight="1">
      <c r="A128" s="48">
        <v>125</v>
      </c>
      <c r="B128" s="136"/>
      <c r="C128" s="137"/>
      <c r="D128" s="137"/>
      <c r="E128" s="138"/>
      <c r="F128" s="139"/>
    </row>
    <row r="129" spans="1:6" ht="15" customHeight="1">
      <c r="A129" s="48">
        <v>126</v>
      </c>
      <c r="B129" s="140"/>
      <c r="C129" s="49"/>
      <c r="D129" s="49"/>
      <c r="E129" s="50"/>
      <c r="F129" s="51"/>
    </row>
    <row r="130" spans="1:6" ht="15" customHeight="1">
      <c r="A130" s="48">
        <v>127</v>
      </c>
      <c r="B130" s="140"/>
      <c r="C130" s="49"/>
      <c r="D130" s="49"/>
      <c r="E130" s="50"/>
      <c r="F130" s="51"/>
    </row>
    <row r="131" spans="1:6" ht="15" customHeight="1" thickBot="1">
      <c r="A131" s="48">
        <v>128</v>
      </c>
      <c r="B131" s="141"/>
      <c r="C131" s="52"/>
      <c r="D131" s="52"/>
      <c r="E131" s="53"/>
      <c r="F131" s="54"/>
    </row>
    <row r="132" spans="1:6" ht="15" customHeight="1">
      <c r="A132" s="48">
        <v>129</v>
      </c>
      <c r="B132" s="136"/>
      <c r="C132" s="137"/>
      <c r="D132" s="137"/>
      <c r="E132" s="138"/>
      <c r="F132" s="139"/>
    </row>
    <row r="133" spans="1:6" ht="15" customHeight="1">
      <c r="A133" s="48">
        <v>130</v>
      </c>
      <c r="B133" s="140"/>
      <c r="C133" s="49"/>
      <c r="D133" s="49"/>
      <c r="E133" s="50"/>
      <c r="F133" s="51"/>
    </row>
    <row r="134" spans="1:6" ht="15" customHeight="1">
      <c r="A134" s="48">
        <v>131</v>
      </c>
      <c r="B134" s="140"/>
      <c r="C134" s="49"/>
      <c r="D134" s="49"/>
      <c r="E134" s="50"/>
      <c r="F134" s="51"/>
    </row>
    <row r="135" spans="1:6" ht="15" customHeight="1" thickBot="1">
      <c r="A135" s="48">
        <v>132</v>
      </c>
      <c r="B135" s="141"/>
      <c r="C135" s="52"/>
      <c r="D135" s="52"/>
      <c r="E135" s="53"/>
      <c r="F135" s="54"/>
    </row>
    <row r="136" spans="1:6" ht="15" customHeight="1">
      <c r="A136" s="48">
        <v>133</v>
      </c>
      <c r="B136" s="136"/>
      <c r="C136" s="137"/>
      <c r="D136" s="137"/>
      <c r="E136" s="138"/>
      <c r="F136" s="139"/>
    </row>
    <row r="137" spans="1:6" ht="15" customHeight="1">
      <c r="A137" s="48">
        <v>134</v>
      </c>
      <c r="B137" s="140"/>
      <c r="C137" s="49"/>
      <c r="D137" s="49"/>
      <c r="E137" s="50"/>
      <c r="F137" s="51"/>
    </row>
    <row r="138" spans="1:6" ht="15" customHeight="1">
      <c r="A138" s="48">
        <v>135</v>
      </c>
      <c r="B138" s="140"/>
      <c r="C138" s="49"/>
      <c r="D138" s="49"/>
      <c r="E138" s="50"/>
      <c r="F138" s="51"/>
    </row>
    <row r="139" spans="1:6" ht="15" customHeight="1" thickBot="1">
      <c r="A139" s="48">
        <v>136</v>
      </c>
      <c r="B139" s="141"/>
      <c r="C139" s="52"/>
      <c r="D139" s="52"/>
      <c r="E139" s="53"/>
      <c r="F139" s="54"/>
    </row>
    <row r="140" spans="1:6" ht="15" customHeight="1">
      <c r="A140" s="48">
        <v>137</v>
      </c>
      <c r="B140" s="136"/>
      <c r="C140" s="137"/>
      <c r="D140" s="137"/>
      <c r="E140" s="138"/>
      <c r="F140" s="139"/>
    </row>
    <row r="141" spans="1:6" ht="15" customHeight="1">
      <c r="A141" s="48">
        <v>138</v>
      </c>
      <c r="B141" s="140"/>
      <c r="C141" s="49"/>
      <c r="D141" s="49"/>
      <c r="E141" s="50"/>
      <c r="F141" s="51"/>
    </row>
    <row r="142" spans="1:6" ht="15" customHeight="1">
      <c r="A142" s="48">
        <v>139</v>
      </c>
      <c r="B142" s="140"/>
      <c r="C142" s="49"/>
      <c r="D142" s="49"/>
      <c r="E142" s="50"/>
      <c r="F142" s="51"/>
    </row>
    <row r="143" spans="1:6" ht="15" customHeight="1" thickBot="1">
      <c r="A143" s="48">
        <v>140</v>
      </c>
      <c r="B143" s="141"/>
      <c r="C143" s="52"/>
      <c r="D143" s="52"/>
      <c r="E143" s="53"/>
      <c r="F143" s="54"/>
    </row>
    <row r="144" spans="1:6" ht="15" customHeight="1">
      <c r="A144" s="48">
        <v>141</v>
      </c>
      <c r="B144" s="136"/>
      <c r="C144" s="137"/>
      <c r="D144" s="137"/>
      <c r="E144" s="138"/>
      <c r="F144" s="139"/>
    </row>
    <row r="145" spans="1:6" ht="15" customHeight="1">
      <c r="A145" s="48">
        <v>142</v>
      </c>
      <c r="B145" s="140"/>
      <c r="C145" s="49"/>
      <c r="D145" s="49"/>
      <c r="E145" s="50"/>
      <c r="F145" s="51"/>
    </row>
    <row r="146" spans="1:6" ht="15" customHeight="1">
      <c r="A146" s="48">
        <v>143</v>
      </c>
      <c r="B146" s="140"/>
      <c r="C146" s="49"/>
      <c r="D146" s="49"/>
      <c r="E146" s="50"/>
      <c r="F146" s="51"/>
    </row>
    <row r="147" spans="1:6" ht="15" customHeight="1" thickBot="1">
      <c r="A147" s="48">
        <v>144</v>
      </c>
      <c r="B147" s="141"/>
      <c r="C147" s="52"/>
      <c r="D147" s="52"/>
      <c r="E147" s="53"/>
      <c r="F147" s="54"/>
    </row>
    <row r="148" spans="1:6" ht="15" customHeight="1">
      <c r="A148" s="48">
        <v>145</v>
      </c>
      <c r="B148" s="136"/>
      <c r="C148" s="137"/>
      <c r="D148" s="137"/>
      <c r="E148" s="138"/>
      <c r="F148" s="139"/>
    </row>
    <row r="149" spans="1:6" ht="15" customHeight="1">
      <c r="A149" s="48">
        <v>146</v>
      </c>
      <c r="B149" s="140"/>
      <c r="C149" s="49"/>
      <c r="D149" s="49"/>
      <c r="E149" s="50"/>
      <c r="F149" s="51"/>
    </row>
    <row r="150" spans="1:6" ht="15" customHeight="1">
      <c r="A150" s="48">
        <v>147</v>
      </c>
      <c r="B150" s="140"/>
      <c r="C150" s="49"/>
      <c r="D150" s="49"/>
      <c r="E150" s="50"/>
      <c r="F150" s="51"/>
    </row>
    <row r="151" spans="1:6" ht="15" customHeight="1" thickBot="1">
      <c r="A151" s="48">
        <v>148</v>
      </c>
      <c r="B151" s="141"/>
      <c r="C151" s="52"/>
      <c r="D151" s="52"/>
      <c r="E151" s="53"/>
      <c r="F151" s="54"/>
    </row>
    <row r="152" spans="1:6" ht="15" customHeight="1">
      <c r="A152" s="48">
        <v>149</v>
      </c>
      <c r="B152" s="136"/>
      <c r="C152" s="137"/>
      <c r="D152" s="137"/>
      <c r="E152" s="138"/>
      <c r="F152" s="139"/>
    </row>
    <row r="153" spans="1:6" ht="15" customHeight="1">
      <c r="A153" s="48">
        <v>150</v>
      </c>
      <c r="B153" s="140"/>
      <c r="C153" s="49"/>
      <c r="D153" s="49"/>
      <c r="E153" s="50"/>
      <c r="F153" s="51"/>
    </row>
    <row r="154" spans="1:6" ht="15" customHeight="1">
      <c r="A154" s="48">
        <v>151</v>
      </c>
      <c r="B154" s="140"/>
      <c r="C154" s="49"/>
      <c r="D154" s="49"/>
      <c r="E154" s="50"/>
      <c r="F154" s="51"/>
    </row>
    <row r="155" spans="1:6" ht="15" customHeight="1" thickBot="1">
      <c r="A155" s="48">
        <v>152</v>
      </c>
      <c r="B155" s="141"/>
      <c r="C155" s="52"/>
      <c r="D155" s="52"/>
      <c r="E155" s="53"/>
      <c r="F155" s="54"/>
    </row>
    <row r="156" spans="1:6" ht="15" customHeight="1">
      <c r="A156" s="48">
        <v>153</v>
      </c>
      <c r="B156" s="136"/>
      <c r="C156" s="137"/>
      <c r="D156" s="137"/>
      <c r="E156" s="138"/>
      <c r="F156" s="139"/>
    </row>
    <row r="157" spans="1:6" ht="15" customHeight="1">
      <c r="A157" s="48">
        <v>154</v>
      </c>
      <c r="B157" s="140"/>
      <c r="C157" s="49"/>
      <c r="D157" s="49"/>
      <c r="E157" s="50"/>
      <c r="F157" s="51"/>
    </row>
    <row r="158" spans="1:6" ht="15" customHeight="1">
      <c r="A158" s="48">
        <v>155</v>
      </c>
      <c r="B158" s="140"/>
      <c r="C158" s="49"/>
      <c r="D158" s="49"/>
      <c r="E158" s="50"/>
      <c r="F158" s="51"/>
    </row>
    <row r="159" spans="1:6" ht="15" customHeight="1" thickBot="1">
      <c r="A159" s="48">
        <v>156</v>
      </c>
      <c r="B159" s="141"/>
      <c r="C159" s="52"/>
      <c r="D159" s="52"/>
      <c r="E159" s="53"/>
      <c r="F159" s="54"/>
    </row>
    <row r="160" spans="1:6" ht="15" customHeight="1">
      <c r="A160" s="48">
        <v>157</v>
      </c>
      <c r="B160" s="136"/>
      <c r="C160" s="137"/>
      <c r="D160" s="137"/>
      <c r="E160" s="138"/>
      <c r="F160" s="139"/>
    </row>
    <row r="161" spans="1:6" ht="15" customHeight="1">
      <c r="A161" s="48">
        <v>158</v>
      </c>
      <c r="B161" s="140"/>
      <c r="C161" s="49"/>
      <c r="D161" s="49"/>
      <c r="E161" s="50"/>
      <c r="F161" s="51"/>
    </row>
    <row r="162" spans="1:6" ht="15" customHeight="1">
      <c r="A162" s="48">
        <v>159</v>
      </c>
      <c r="B162" s="140"/>
      <c r="C162" s="49"/>
      <c r="D162" s="49"/>
      <c r="E162" s="50"/>
      <c r="F162" s="51"/>
    </row>
    <row r="163" spans="1:6" ht="15" customHeight="1" thickBot="1">
      <c r="A163" s="48">
        <v>160</v>
      </c>
      <c r="B163" s="141"/>
      <c r="C163" s="52"/>
      <c r="D163" s="52"/>
      <c r="E163" s="53"/>
      <c r="F163" s="54"/>
    </row>
    <row r="164" spans="1:6" ht="15" customHeight="1">
      <c r="A164" s="48">
        <v>161</v>
      </c>
      <c r="B164" s="136"/>
      <c r="C164" s="137"/>
      <c r="D164" s="137"/>
      <c r="E164" s="138"/>
      <c r="F164" s="139"/>
    </row>
    <row r="165" spans="1:6" ht="15" customHeight="1">
      <c r="A165" s="48">
        <v>162</v>
      </c>
      <c r="B165" s="140"/>
      <c r="C165" s="49"/>
      <c r="D165" s="49"/>
      <c r="E165" s="50"/>
      <c r="F165" s="51"/>
    </row>
    <row r="166" spans="1:6" ht="15" customHeight="1">
      <c r="A166" s="48">
        <v>163</v>
      </c>
      <c r="B166" s="140"/>
      <c r="C166" s="49"/>
      <c r="D166" s="49"/>
      <c r="E166" s="50"/>
      <c r="F166" s="51"/>
    </row>
    <row r="167" spans="1:6" ht="15" customHeight="1" thickBot="1">
      <c r="A167" s="48">
        <v>164</v>
      </c>
      <c r="B167" s="141"/>
      <c r="C167" s="52"/>
      <c r="D167" s="52"/>
      <c r="E167" s="53"/>
      <c r="F167" s="54"/>
    </row>
    <row r="168" spans="1:6" ht="15" customHeight="1">
      <c r="A168" s="48">
        <v>165</v>
      </c>
      <c r="B168" s="136"/>
      <c r="C168" s="137"/>
      <c r="D168" s="137"/>
      <c r="E168" s="138"/>
      <c r="F168" s="139"/>
    </row>
    <row r="169" spans="1:6" ht="15" customHeight="1">
      <c r="A169" s="48">
        <v>166</v>
      </c>
      <c r="B169" s="140"/>
      <c r="C169" s="49"/>
      <c r="D169" s="49"/>
      <c r="E169" s="50"/>
      <c r="F169" s="51"/>
    </row>
    <row r="170" spans="1:6" ht="15" customHeight="1">
      <c r="A170" s="48">
        <v>167</v>
      </c>
      <c r="B170" s="140"/>
      <c r="C170" s="49"/>
      <c r="D170" s="49"/>
      <c r="E170" s="50"/>
      <c r="F170" s="51"/>
    </row>
    <row r="171" spans="1:6" ht="15" customHeight="1" thickBot="1">
      <c r="A171" s="48">
        <v>168</v>
      </c>
      <c r="B171" s="141"/>
      <c r="C171" s="52"/>
      <c r="D171" s="52"/>
      <c r="E171" s="53"/>
      <c r="F171" s="54"/>
    </row>
    <row r="172" spans="1:6" ht="15" customHeight="1">
      <c r="A172" s="48">
        <v>169</v>
      </c>
      <c r="B172" s="136"/>
      <c r="C172" s="137"/>
      <c r="D172" s="137"/>
      <c r="E172" s="138"/>
      <c r="F172" s="139"/>
    </row>
    <row r="173" spans="1:6" ht="15" customHeight="1">
      <c r="A173" s="48">
        <v>170</v>
      </c>
      <c r="B173" s="140"/>
      <c r="C173" s="49"/>
      <c r="D173" s="49"/>
      <c r="E173" s="50"/>
      <c r="F173" s="51"/>
    </row>
    <row r="174" spans="1:6" ht="15" customHeight="1">
      <c r="A174" s="48">
        <v>171</v>
      </c>
      <c r="B174" s="140"/>
      <c r="C174" s="49"/>
      <c r="D174" s="49"/>
      <c r="E174" s="50"/>
      <c r="F174" s="51"/>
    </row>
    <row r="175" spans="1:6" ht="15" customHeight="1" thickBot="1">
      <c r="A175" s="48">
        <v>172</v>
      </c>
      <c r="B175" s="141"/>
      <c r="C175" s="52"/>
      <c r="D175" s="52"/>
      <c r="E175" s="53"/>
      <c r="F175" s="54"/>
    </row>
    <row r="176" spans="1:6" ht="15" customHeight="1">
      <c r="A176" s="48">
        <v>173</v>
      </c>
      <c r="B176" s="136"/>
      <c r="C176" s="137"/>
      <c r="D176" s="137"/>
      <c r="E176" s="138"/>
      <c r="F176" s="139"/>
    </row>
    <row r="177" spans="1:6" ht="15" customHeight="1">
      <c r="A177" s="48">
        <v>174</v>
      </c>
      <c r="B177" s="140"/>
      <c r="C177" s="49"/>
      <c r="D177" s="49"/>
      <c r="E177" s="50"/>
      <c r="F177" s="51"/>
    </row>
    <row r="178" spans="1:6" ht="15" customHeight="1">
      <c r="A178" s="48">
        <v>175</v>
      </c>
      <c r="B178" s="140"/>
      <c r="C178" s="49"/>
      <c r="D178" s="49"/>
      <c r="E178" s="50"/>
      <c r="F178" s="51"/>
    </row>
    <row r="179" spans="1:6" ht="15" customHeight="1" thickBot="1">
      <c r="A179" s="48">
        <v>176</v>
      </c>
      <c r="B179" s="141"/>
      <c r="C179" s="52"/>
      <c r="D179" s="52"/>
      <c r="E179" s="53"/>
      <c r="F179" s="54"/>
    </row>
    <row r="180" spans="1:6" ht="15" customHeight="1">
      <c r="A180" s="48">
        <v>177</v>
      </c>
      <c r="B180" s="136"/>
      <c r="C180" s="137"/>
      <c r="D180" s="137"/>
      <c r="E180" s="138"/>
      <c r="F180" s="139"/>
    </row>
    <row r="181" spans="1:6" ht="15" customHeight="1">
      <c r="A181" s="48">
        <v>178</v>
      </c>
      <c r="B181" s="140"/>
      <c r="C181" s="49"/>
      <c r="D181" s="49"/>
      <c r="E181" s="50"/>
      <c r="F181" s="51"/>
    </row>
    <row r="182" spans="1:6" ht="15" customHeight="1">
      <c r="A182" s="48">
        <v>179</v>
      </c>
      <c r="B182" s="140"/>
      <c r="C182" s="49"/>
      <c r="D182" s="49"/>
      <c r="E182" s="50"/>
      <c r="F182" s="51"/>
    </row>
    <row r="183" spans="1:6" ht="15" customHeight="1" thickBot="1">
      <c r="A183" s="48">
        <v>180</v>
      </c>
      <c r="B183" s="141"/>
      <c r="C183" s="52"/>
      <c r="D183" s="52"/>
      <c r="E183" s="53"/>
      <c r="F183" s="54"/>
    </row>
    <row r="184" spans="1:6" ht="15" customHeight="1">
      <c r="A184" s="48">
        <v>181</v>
      </c>
      <c r="B184" s="136"/>
      <c r="C184" s="137"/>
      <c r="D184" s="137"/>
      <c r="E184" s="138"/>
      <c r="F184" s="139"/>
    </row>
    <row r="185" spans="1:6" ht="15" customHeight="1">
      <c r="A185" s="48">
        <v>182</v>
      </c>
      <c r="B185" s="140"/>
      <c r="C185" s="49"/>
      <c r="D185" s="49"/>
      <c r="E185" s="50"/>
      <c r="F185" s="51"/>
    </row>
    <row r="186" spans="1:6" ht="15" customHeight="1">
      <c r="A186" s="48">
        <v>183</v>
      </c>
      <c r="B186" s="140"/>
      <c r="C186" s="49"/>
      <c r="D186" s="49"/>
      <c r="E186" s="50"/>
      <c r="F186" s="51"/>
    </row>
    <row r="187" spans="1:6" ht="15" customHeight="1" thickBot="1">
      <c r="A187" s="48">
        <v>184</v>
      </c>
      <c r="B187" s="141"/>
      <c r="C187" s="52"/>
      <c r="D187" s="52"/>
      <c r="E187" s="53"/>
      <c r="F187" s="54"/>
    </row>
    <row r="188" spans="1:6" ht="15" customHeight="1">
      <c r="A188" s="48">
        <v>185</v>
      </c>
      <c r="B188" s="136"/>
      <c r="C188" s="137"/>
      <c r="D188" s="137"/>
      <c r="E188" s="138"/>
      <c r="F188" s="139"/>
    </row>
    <row r="189" spans="1:6" ht="15" customHeight="1">
      <c r="A189" s="48">
        <v>186</v>
      </c>
      <c r="B189" s="140"/>
      <c r="C189" s="49"/>
      <c r="D189" s="49"/>
      <c r="E189" s="50"/>
      <c r="F189" s="51"/>
    </row>
    <row r="190" spans="1:6" ht="15" customHeight="1">
      <c r="A190" s="48">
        <v>187</v>
      </c>
      <c r="B190" s="140"/>
      <c r="C190" s="49"/>
      <c r="D190" s="49"/>
      <c r="E190" s="50"/>
      <c r="F190" s="51"/>
    </row>
    <row r="191" spans="1:6" ht="15" customHeight="1" thickBot="1">
      <c r="A191" s="48">
        <v>188</v>
      </c>
      <c r="B191" s="141"/>
      <c r="C191" s="52"/>
      <c r="D191" s="52"/>
      <c r="E191" s="53"/>
      <c r="F191" s="54"/>
    </row>
    <row r="192" spans="1:6" ht="15" customHeight="1">
      <c r="A192" s="48">
        <v>189</v>
      </c>
      <c r="B192" s="136"/>
      <c r="C192" s="137"/>
      <c r="D192" s="137"/>
      <c r="E192" s="138"/>
      <c r="F192" s="139"/>
    </row>
    <row r="193" spans="1:6" ht="15" customHeight="1">
      <c r="A193" s="48">
        <v>190</v>
      </c>
      <c r="B193" s="140"/>
      <c r="C193" s="49"/>
      <c r="D193" s="49"/>
      <c r="E193" s="50"/>
      <c r="F193" s="51"/>
    </row>
    <row r="194" spans="1:6" ht="15" customHeight="1">
      <c r="A194" s="48">
        <v>191</v>
      </c>
      <c r="B194" s="140"/>
      <c r="C194" s="49"/>
      <c r="D194" s="49"/>
      <c r="E194" s="50"/>
      <c r="F194" s="51"/>
    </row>
    <row r="195" spans="1:6" ht="15" customHeight="1" thickBot="1">
      <c r="A195" s="48">
        <v>192</v>
      </c>
      <c r="B195" s="141"/>
      <c r="C195" s="52"/>
      <c r="D195" s="52"/>
      <c r="E195" s="53"/>
      <c r="F195" s="54"/>
    </row>
    <row r="196" spans="1:6" ht="15" customHeight="1">
      <c r="A196" s="48">
        <v>193</v>
      </c>
      <c r="B196" s="136"/>
      <c r="C196" s="137"/>
      <c r="D196" s="137"/>
      <c r="E196" s="138"/>
      <c r="F196" s="139"/>
    </row>
    <row r="197" spans="1:6" ht="15" customHeight="1">
      <c r="A197" s="48">
        <v>194</v>
      </c>
      <c r="B197" s="140"/>
      <c r="C197" s="49"/>
      <c r="D197" s="49"/>
      <c r="E197" s="50"/>
      <c r="F197" s="51"/>
    </row>
    <row r="198" spans="1:6" ht="15" customHeight="1">
      <c r="A198" s="48">
        <v>195</v>
      </c>
      <c r="B198" s="140"/>
      <c r="C198" s="49"/>
      <c r="D198" s="49"/>
      <c r="E198" s="50"/>
      <c r="F198" s="51"/>
    </row>
    <row r="199" spans="1:6" ht="15" customHeight="1" thickBot="1">
      <c r="A199" s="48">
        <v>196</v>
      </c>
      <c r="B199" s="141"/>
      <c r="C199" s="52"/>
      <c r="D199" s="52"/>
      <c r="E199" s="53"/>
      <c r="F199" s="54"/>
    </row>
    <row r="200" spans="1:6" ht="15" customHeight="1">
      <c r="A200" s="48">
        <v>197</v>
      </c>
      <c r="B200" s="136"/>
      <c r="C200" s="137"/>
      <c r="D200" s="137"/>
      <c r="E200" s="138"/>
      <c r="F200" s="139"/>
    </row>
    <row r="201" spans="1:6" ht="15" customHeight="1">
      <c r="A201" s="48">
        <v>198</v>
      </c>
      <c r="B201" s="140"/>
      <c r="C201" s="49"/>
      <c r="D201" s="49"/>
      <c r="E201" s="50"/>
      <c r="F201" s="51"/>
    </row>
    <row r="202" spans="1:6" ht="15" customHeight="1">
      <c r="A202" s="48">
        <v>199</v>
      </c>
      <c r="B202" s="140"/>
      <c r="C202" s="49"/>
      <c r="D202" s="49"/>
      <c r="E202" s="50"/>
      <c r="F202" s="51"/>
    </row>
    <row r="203" spans="1:6" ht="15" customHeight="1" thickBot="1">
      <c r="A203" s="48">
        <v>200</v>
      </c>
      <c r="B203" s="141"/>
      <c r="C203" s="52"/>
      <c r="D203" s="52"/>
      <c r="E203" s="53"/>
      <c r="F203" s="54"/>
    </row>
    <row r="204" spans="1:6" ht="15" customHeight="1">
      <c r="A204" s="48">
        <v>201</v>
      </c>
      <c r="B204" s="136"/>
      <c r="C204" s="137"/>
      <c r="D204" s="137"/>
      <c r="E204" s="138"/>
      <c r="F204" s="139"/>
    </row>
    <row r="205" spans="1:6" ht="15" customHeight="1">
      <c r="A205" s="48">
        <v>202</v>
      </c>
      <c r="B205" s="140"/>
      <c r="C205" s="49"/>
      <c r="D205" s="49"/>
      <c r="E205" s="50"/>
      <c r="F205" s="51"/>
    </row>
    <row r="206" spans="1:6" ht="15" customHeight="1">
      <c r="A206" s="48">
        <v>203</v>
      </c>
      <c r="B206" s="140"/>
      <c r="C206" s="49"/>
      <c r="D206" s="49"/>
      <c r="E206" s="50"/>
      <c r="F206" s="51"/>
    </row>
    <row r="207" spans="1:6" ht="15" customHeight="1" thickBot="1">
      <c r="A207" s="48">
        <v>204</v>
      </c>
      <c r="B207" s="141"/>
      <c r="C207" s="52"/>
      <c r="D207" s="52"/>
      <c r="E207" s="53"/>
      <c r="F207" s="54"/>
    </row>
    <row r="208" spans="1:6" ht="15" customHeight="1">
      <c r="A208" s="48">
        <v>205</v>
      </c>
      <c r="B208" s="136"/>
      <c r="C208" s="137"/>
      <c r="D208" s="137"/>
      <c r="E208" s="138"/>
      <c r="F208" s="139"/>
    </row>
    <row r="209" spans="1:6" ht="15" customHeight="1">
      <c r="A209" s="48">
        <v>206</v>
      </c>
      <c r="B209" s="140"/>
      <c r="C209" s="49"/>
      <c r="D209" s="49"/>
      <c r="E209" s="50"/>
      <c r="F209" s="51"/>
    </row>
    <row r="210" spans="1:6" ht="15" customHeight="1">
      <c r="A210" s="48">
        <v>207</v>
      </c>
      <c r="B210" s="140"/>
      <c r="C210" s="49"/>
      <c r="D210" s="49"/>
      <c r="E210" s="50"/>
      <c r="F210" s="51"/>
    </row>
    <row r="211" spans="1:6" ht="15" customHeight="1" thickBot="1">
      <c r="A211" s="48">
        <v>208</v>
      </c>
      <c r="B211" s="141"/>
      <c r="C211" s="52"/>
      <c r="D211" s="52"/>
      <c r="E211" s="53"/>
      <c r="F211" s="54"/>
    </row>
    <row r="212" spans="1:6" ht="15" customHeight="1">
      <c r="A212" s="48">
        <v>209</v>
      </c>
      <c r="B212" s="136"/>
      <c r="C212" s="137"/>
      <c r="D212" s="137"/>
      <c r="E212" s="138"/>
      <c r="F212" s="139"/>
    </row>
    <row r="213" spans="1:6" ht="15" customHeight="1">
      <c r="A213" s="48">
        <v>210</v>
      </c>
      <c r="B213" s="140"/>
      <c r="C213" s="49"/>
      <c r="D213" s="49"/>
      <c r="E213" s="50"/>
      <c r="F213" s="51"/>
    </row>
    <row r="214" spans="1:6" ht="15" customHeight="1">
      <c r="A214" s="48">
        <v>211</v>
      </c>
      <c r="B214" s="140"/>
      <c r="C214" s="49"/>
      <c r="D214" s="49"/>
      <c r="E214" s="50"/>
      <c r="F214" s="51"/>
    </row>
    <row r="215" spans="1:6" ht="15" customHeight="1" thickBot="1">
      <c r="A215" s="48">
        <v>212</v>
      </c>
      <c r="B215" s="141"/>
      <c r="C215" s="52"/>
      <c r="D215" s="52"/>
      <c r="E215" s="53"/>
      <c r="F215" s="54"/>
    </row>
    <row r="216" spans="1:6" ht="15" customHeight="1">
      <c r="A216" s="48">
        <v>213</v>
      </c>
      <c r="B216" s="136"/>
      <c r="C216" s="137"/>
      <c r="D216" s="137"/>
      <c r="E216" s="138"/>
      <c r="F216" s="139"/>
    </row>
    <row r="217" spans="1:6" ht="15" customHeight="1">
      <c r="A217" s="48">
        <v>214</v>
      </c>
      <c r="B217" s="140"/>
      <c r="C217" s="49"/>
      <c r="D217" s="49"/>
      <c r="E217" s="50"/>
      <c r="F217" s="51"/>
    </row>
    <row r="218" spans="1:6" ht="15" customHeight="1">
      <c r="A218" s="48">
        <v>215</v>
      </c>
      <c r="B218" s="140"/>
      <c r="C218" s="49"/>
      <c r="D218" s="49"/>
      <c r="E218" s="50"/>
      <c r="F218" s="51"/>
    </row>
    <row r="219" spans="1:6" ht="15" customHeight="1" thickBot="1">
      <c r="A219" s="48">
        <v>216</v>
      </c>
      <c r="B219" s="141"/>
      <c r="C219" s="52"/>
      <c r="D219" s="52"/>
      <c r="E219" s="53"/>
      <c r="F219" s="54"/>
    </row>
    <row r="220" spans="1:6" ht="15" customHeight="1">
      <c r="A220" s="48">
        <v>217</v>
      </c>
      <c r="B220" s="136"/>
      <c r="C220" s="137"/>
      <c r="D220" s="137"/>
      <c r="E220" s="138"/>
      <c r="F220" s="139"/>
    </row>
    <row r="221" spans="1:6" ht="15" customHeight="1">
      <c r="A221" s="48">
        <v>218</v>
      </c>
      <c r="B221" s="140"/>
      <c r="C221" s="49"/>
      <c r="D221" s="49"/>
      <c r="E221" s="50"/>
      <c r="F221" s="51"/>
    </row>
    <row r="222" spans="1:6" ht="15" customHeight="1">
      <c r="A222" s="48">
        <v>219</v>
      </c>
      <c r="B222" s="140"/>
      <c r="C222" s="49"/>
      <c r="D222" s="49"/>
      <c r="E222" s="50"/>
      <c r="F222" s="51"/>
    </row>
    <row r="223" spans="1:6" ht="15" customHeight="1" thickBot="1">
      <c r="A223" s="48">
        <v>220</v>
      </c>
      <c r="B223" s="141"/>
      <c r="C223" s="52"/>
      <c r="D223" s="52"/>
      <c r="E223" s="53"/>
      <c r="F223" s="54"/>
    </row>
    <row r="224" spans="1:6" ht="15" customHeight="1">
      <c r="A224" s="48">
        <v>221</v>
      </c>
      <c r="B224" s="136"/>
      <c r="C224" s="137"/>
      <c r="D224" s="137"/>
      <c r="E224" s="138"/>
      <c r="F224" s="139"/>
    </row>
    <row r="225" spans="1:6" ht="15" customHeight="1">
      <c r="A225" s="48">
        <v>222</v>
      </c>
      <c r="B225" s="140"/>
      <c r="C225" s="49"/>
      <c r="D225" s="49"/>
      <c r="E225" s="50"/>
      <c r="F225" s="51"/>
    </row>
    <row r="226" spans="1:6" ht="15" customHeight="1">
      <c r="A226" s="48">
        <v>223</v>
      </c>
      <c r="B226" s="140"/>
      <c r="C226" s="49"/>
      <c r="D226" s="49"/>
      <c r="E226" s="50"/>
      <c r="F226" s="51"/>
    </row>
    <row r="227" spans="1:6" ht="15" customHeight="1" thickBot="1">
      <c r="A227" s="48">
        <v>224</v>
      </c>
      <c r="B227" s="141"/>
      <c r="C227" s="52"/>
      <c r="D227" s="52"/>
      <c r="E227" s="53"/>
      <c r="F227" s="54"/>
    </row>
    <row r="228" spans="1:6" ht="15" customHeight="1">
      <c r="A228" s="48">
        <v>225</v>
      </c>
      <c r="B228" s="136"/>
      <c r="C228" s="137"/>
      <c r="D228" s="137"/>
      <c r="E228" s="138"/>
      <c r="F228" s="139"/>
    </row>
    <row r="229" spans="1:6" ht="15" customHeight="1">
      <c r="A229" s="48">
        <v>226</v>
      </c>
      <c r="B229" s="140"/>
      <c r="C229" s="49"/>
      <c r="D229" s="49"/>
      <c r="E229" s="50"/>
      <c r="F229" s="51"/>
    </row>
    <row r="230" spans="1:6" ht="15" customHeight="1">
      <c r="A230" s="48">
        <v>227</v>
      </c>
      <c r="B230" s="140"/>
      <c r="C230" s="49"/>
      <c r="D230" s="49"/>
      <c r="E230" s="50"/>
      <c r="F230" s="51"/>
    </row>
    <row r="231" spans="1:6" ht="15" customHeight="1" thickBot="1">
      <c r="A231" s="48">
        <v>228</v>
      </c>
      <c r="B231" s="141"/>
      <c r="C231" s="52"/>
      <c r="D231" s="52"/>
      <c r="E231" s="53"/>
      <c r="F231" s="54"/>
    </row>
    <row r="232" spans="1:6" ht="15" customHeight="1">
      <c r="A232" s="48">
        <v>229</v>
      </c>
      <c r="B232" s="136"/>
      <c r="C232" s="137"/>
      <c r="D232" s="137"/>
      <c r="E232" s="138"/>
      <c r="F232" s="139"/>
    </row>
    <row r="233" spans="1:6" ht="15" customHeight="1">
      <c r="A233" s="48">
        <v>230</v>
      </c>
      <c r="B233" s="140"/>
      <c r="C233" s="49"/>
      <c r="D233" s="49"/>
      <c r="E233" s="50"/>
      <c r="F233" s="51"/>
    </row>
    <row r="234" spans="1:6" ht="15" customHeight="1">
      <c r="A234" s="48">
        <v>231</v>
      </c>
      <c r="B234" s="140"/>
      <c r="C234" s="49"/>
      <c r="D234" s="49"/>
      <c r="E234" s="50"/>
      <c r="F234" s="51"/>
    </row>
    <row r="235" spans="1:6" ht="15" customHeight="1" thickBot="1">
      <c r="A235" s="48">
        <v>232</v>
      </c>
      <c r="B235" s="141"/>
      <c r="C235" s="52"/>
      <c r="D235" s="52"/>
      <c r="E235" s="53"/>
      <c r="F235" s="54"/>
    </row>
    <row r="236" spans="1:6" ht="15" customHeight="1">
      <c r="A236" s="48">
        <v>233</v>
      </c>
      <c r="B236" s="136"/>
      <c r="C236" s="137"/>
      <c r="D236" s="137"/>
      <c r="E236" s="138"/>
      <c r="F236" s="139"/>
    </row>
    <row r="237" spans="1:6" ht="15" customHeight="1">
      <c r="A237" s="48">
        <v>234</v>
      </c>
      <c r="B237" s="140"/>
      <c r="C237" s="49"/>
      <c r="D237" s="49"/>
      <c r="E237" s="50"/>
      <c r="F237" s="51"/>
    </row>
    <row r="238" spans="1:6" ht="15" customHeight="1">
      <c r="A238" s="48">
        <v>235</v>
      </c>
      <c r="B238" s="140"/>
      <c r="C238" s="49"/>
      <c r="D238" s="49"/>
      <c r="E238" s="50"/>
      <c r="F238" s="51"/>
    </row>
    <row r="239" spans="1:6" ht="15" customHeight="1" thickBot="1">
      <c r="A239" s="48">
        <v>236</v>
      </c>
      <c r="B239" s="141"/>
      <c r="C239" s="52"/>
      <c r="D239" s="52"/>
      <c r="E239" s="53"/>
      <c r="F239" s="54"/>
    </row>
    <row r="240" spans="1:6" ht="15" customHeight="1">
      <c r="A240" s="48">
        <v>237</v>
      </c>
      <c r="B240" s="136"/>
      <c r="C240" s="137"/>
      <c r="D240" s="137"/>
      <c r="E240" s="138"/>
      <c r="F240" s="139"/>
    </row>
    <row r="241" spans="1:6" ht="15" customHeight="1">
      <c r="A241" s="48">
        <v>238</v>
      </c>
      <c r="B241" s="140"/>
      <c r="C241" s="49"/>
      <c r="D241" s="49"/>
      <c r="E241" s="50"/>
      <c r="F241" s="51"/>
    </row>
    <row r="242" spans="1:6" ht="15" customHeight="1">
      <c r="A242" s="48">
        <v>239</v>
      </c>
      <c r="B242" s="140"/>
      <c r="C242" s="49"/>
      <c r="D242" s="49"/>
      <c r="E242" s="50"/>
      <c r="F242" s="51"/>
    </row>
    <row r="243" spans="1:6" ht="15" customHeight="1" thickBot="1">
      <c r="A243" s="48">
        <v>240</v>
      </c>
      <c r="B243" s="141"/>
      <c r="C243" s="52"/>
      <c r="D243" s="52"/>
      <c r="E243" s="53"/>
      <c r="F243" s="54"/>
    </row>
    <row r="244" spans="1:6" ht="15" customHeight="1">
      <c r="A244" s="48">
        <v>241</v>
      </c>
      <c r="B244" s="136"/>
      <c r="C244" s="137"/>
      <c r="D244" s="137"/>
      <c r="E244" s="138"/>
      <c r="F244" s="139"/>
    </row>
    <row r="245" spans="1:6" ht="15" customHeight="1">
      <c r="A245" s="48">
        <v>242</v>
      </c>
      <c r="B245" s="140"/>
      <c r="C245" s="49"/>
      <c r="D245" s="49"/>
      <c r="E245" s="50"/>
      <c r="F245" s="51"/>
    </row>
    <row r="246" spans="1:6" ht="15" customHeight="1">
      <c r="A246" s="48">
        <v>243</v>
      </c>
      <c r="B246" s="140"/>
      <c r="C246" s="49"/>
      <c r="D246" s="49"/>
      <c r="E246" s="50"/>
      <c r="F246" s="51"/>
    </row>
    <row r="247" spans="1:6" ht="15" customHeight="1" thickBot="1">
      <c r="A247" s="48">
        <v>244</v>
      </c>
      <c r="B247" s="141"/>
      <c r="C247" s="52"/>
      <c r="D247" s="52"/>
      <c r="E247" s="53"/>
      <c r="F247" s="54"/>
    </row>
    <row r="248" spans="1:6" ht="15" customHeight="1">
      <c r="A248" s="48">
        <v>245</v>
      </c>
      <c r="B248" s="136"/>
      <c r="C248" s="137"/>
      <c r="D248" s="137"/>
      <c r="E248" s="138"/>
      <c r="F248" s="139"/>
    </row>
    <row r="249" spans="1:6" ht="15" customHeight="1">
      <c r="A249" s="48">
        <v>246</v>
      </c>
      <c r="B249" s="140"/>
      <c r="C249" s="49"/>
      <c r="D249" s="49"/>
      <c r="E249" s="50"/>
      <c r="F249" s="51"/>
    </row>
    <row r="250" spans="1:6" ht="15" customHeight="1">
      <c r="A250" s="48">
        <v>247</v>
      </c>
      <c r="B250" s="140"/>
      <c r="C250" s="49"/>
      <c r="D250" s="49"/>
      <c r="E250" s="50"/>
      <c r="F250" s="51"/>
    </row>
    <row r="251" spans="1:6" ht="15" customHeight="1" thickBot="1">
      <c r="A251" s="48">
        <v>248</v>
      </c>
      <c r="B251" s="141"/>
      <c r="C251" s="52"/>
      <c r="D251" s="52"/>
      <c r="E251" s="53"/>
      <c r="F251" s="54"/>
    </row>
  </sheetData>
  <sheetProtection/>
  <mergeCells count="6">
    <mergeCell ref="A4:C4"/>
    <mergeCell ref="A1:F1"/>
    <mergeCell ref="A2:F2"/>
    <mergeCell ref="A3:F3"/>
    <mergeCell ref="E4:F4"/>
    <mergeCell ref="G64:N64"/>
  </mergeCells>
  <conditionalFormatting sqref="C6:C9">
    <cfRule type="duplicateValues" priority="127" dxfId="513">
      <formula>AND(COUNTIF($C$6:$C$9,C6)&gt;1,NOT(ISBLANK(C6)))</formula>
    </cfRule>
  </conditionalFormatting>
  <conditionalFormatting sqref="B10:B13">
    <cfRule type="duplicateValues" priority="126" dxfId="513" stopIfTrue="1">
      <formula>AND(COUNTIF($B$10:$B$13,B10)&gt;1,NOT(ISBLANK(B10)))</formula>
    </cfRule>
  </conditionalFormatting>
  <conditionalFormatting sqref="C10:C13">
    <cfRule type="duplicateValues" priority="125" dxfId="513">
      <formula>AND(COUNTIF($C$10:$C$13,C10)&gt;1,NOT(ISBLANK(C10)))</formula>
    </cfRule>
  </conditionalFormatting>
  <conditionalFormatting sqref="B14:B17">
    <cfRule type="duplicateValues" priority="124" dxfId="513" stopIfTrue="1">
      <formula>AND(COUNTIF($B$14:$B$17,B14)&gt;1,NOT(ISBLANK(B14)))</formula>
    </cfRule>
  </conditionalFormatting>
  <conditionalFormatting sqref="C14:C17">
    <cfRule type="duplicateValues" priority="123" dxfId="513">
      <formula>AND(COUNTIF($C$14:$C$17,C14)&gt;1,NOT(ISBLANK(C14)))</formula>
    </cfRule>
  </conditionalFormatting>
  <conditionalFormatting sqref="B18:B21">
    <cfRule type="duplicateValues" priority="122" dxfId="513" stopIfTrue="1">
      <formula>AND(COUNTIF($B$18:$B$21,B18)&gt;1,NOT(ISBLANK(B18)))</formula>
    </cfRule>
  </conditionalFormatting>
  <conditionalFormatting sqref="C18:C21">
    <cfRule type="duplicateValues" priority="121" dxfId="513">
      <formula>AND(COUNTIF($C$18:$C$21,C18)&gt;1,NOT(ISBLANK(C18)))</formula>
    </cfRule>
  </conditionalFormatting>
  <conditionalFormatting sqref="B22:B25">
    <cfRule type="duplicateValues" priority="120" dxfId="513" stopIfTrue="1">
      <formula>AND(COUNTIF($B$22:$B$25,B22)&gt;1,NOT(ISBLANK(B22)))</formula>
    </cfRule>
  </conditionalFormatting>
  <conditionalFormatting sqref="C22:C25">
    <cfRule type="duplicateValues" priority="119" dxfId="513">
      <formula>AND(COUNTIF($C$22:$C$25,C22)&gt;1,NOT(ISBLANK(C22)))</formula>
    </cfRule>
  </conditionalFormatting>
  <conditionalFormatting sqref="B26:B29">
    <cfRule type="duplicateValues" priority="118" dxfId="513" stopIfTrue="1">
      <formula>AND(COUNTIF($B$26:$B$29,B26)&gt;1,NOT(ISBLANK(B26)))</formula>
    </cfRule>
  </conditionalFormatting>
  <conditionalFormatting sqref="C26:C29">
    <cfRule type="duplicateValues" priority="117" dxfId="513">
      <formula>AND(COUNTIF($C$26:$C$29,C26)&gt;1,NOT(ISBLANK(C26)))</formula>
    </cfRule>
  </conditionalFormatting>
  <conditionalFormatting sqref="B30:B33">
    <cfRule type="duplicateValues" priority="116" dxfId="513" stopIfTrue="1">
      <formula>AND(COUNTIF($B$30:$B$33,B30)&gt;1,NOT(ISBLANK(B30)))</formula>
    </cfRule>
  </conditionalFormatting>
  <conditionalFormatting sqref="C30:C33">
    <cfRule type="duplicateValues" priority="115" dxfId="513">
      <formula>AND(COUNTIF($C$30:$C$33,C30)&gt;1,NOT(ISBLANK(C30)))</formula>
    </cfRule>
  </conditionalFormatting>
  <conditionalFormatting sqref="B34:B37">
    <cfRule type="duplicateValues" priority="114" dxfId="513" stopIfTrue="1">
      <formula>AND(COUNTIF($B$34:$B$37,B34)&gt;1,NOT(ISBLANK(B34)))</formula>
    </cfRule>
  </conditionalFormatting>
  <conditionalFormatting sqref="C34:C37">
    <cfRule type="duplicateValues" priority="113" dxfId="513">
      <formula>AND(COUNTIF($C$34:$C$37,C34)&gt;1,NOT(ISBLANK(C34)))</formula>
    </cfRule>
  </conditionalFormatting>
  <conditionalFormatting sqref="B38:B41">
    <cfRule type="duplicateValues" priority="112" dxfId="513" stopIfTrue="1">
      <formula>AND(COUNTIF($B$38:$B$41,B38)&gt;1,NOT(ISBLANK(B38)))</formula>
    </cfRule>
  </conditionalFormatting>
  <conditionalFormatting sqref="C38:C41">
    <cfRule type="duplicateValues" priority="111" dxfId="513">
      <formula>AND(COUNTIF($C$38:$C$41,C38)&gt;1,NOT(ISBLANK(C38)))</formula>
    </cfRule>
  </conditionalFormatting>
  <conditionalFormatting sqref="B42:B45">
    <cfRule type="duplicateValues" priority="110" dxfId="513" stopIfTrue="1">
      <formula>AND(COUNTIF($B$42:$B$45,B42)&gt;1,NOT(ISBLANK(B42)))</formula>
    </cfRule>
  </conditionalFormatting>
  <conditionalFormatting sqref="C42:C45">
    <cfRule type="duplicateValues" priority="109" dxfId="513">
      <formula>AND(COUNTIF($C$42:$C$45,C42)&gt;1,NOT(ISBLANK(C42)))</formula>
    </cfRule>
  </conditionalFormatting>
  <conditionalFormatting sqref="B46:B49">
    <cfRule type="duplicateValues" priority="108" dxfId="513" stopIfTrue="1">
      <formula>AND(COUNTIF($B$46:$B$49,B46)&gt;1,NOT(ISBLANK(B46)))</formula>
    </cfRule>
  </conditionalFormatting>
  <conditionalFormatting sqref="C46:C49">
    <cfRule type="duplicateValues" priority="107" dxfId="513">
      <formula>AND(COUNTIF($C$46:$C$49,C46)&gt;1,NOT(ISBLANK(C46)))</formula>
    </cfRule>
  </conditionalFormatting>
  <conditionalFormatting sqref="B50:B53">
    <cfRule type="duplicateValues" priority="106" dxfId="513" stopIfTrue="1">
      <formula>AND(COUNTIF($B$50:$B$53,B50)&gt;1,NOT(ISBLANK(B50)))</formula>
    </cfRule>
  </conditionalFormatting>
  <conditionalFormatting sqref="C50:C53">
    <cfRule type="duplicateValues" priority="105" dxfId="513">
      <formula>AND(COUNTIF($C$50:$C$53,C50)&gt;1,NOT(ISBLANK(C50)))</formula>
    </cfRule>
  </conditionalFormatting>
  <conditionalFormatting sqref="B54:B57">
    <cfRule type="duplicateValues" priority="104" dxfId="513" stopIfTrue="1">
      <formula>AND(COUNTIF($B$54:$B$57,B54)&gt;1,NOT(ISBLANK(B54)))</formula>
    </cfRule>
  </conditionalFormatting>
  <conditionalFormatting sqref="C54:C57">
    <cfRule type="duplicateValues" priority="103" dxfId="513">
      <formula>AND(COUNTIF($C$54:$C$57,C54)&gt;1,NOT(ISBLANK(C54)))</formula>
    </cfRule>
  </conditionalFormatting>
  <conditionalFormatting sqref="B58:B61">
    <cfRule type="duplicateValues" priority="102" dxfId="513" stopIfTrue="1">
      <formula>AND(COUNTIF($B$58:$B$61,B58)&gt;1,NOT(ISBLANK(B58)))</formula>
    </cfRule>
  </conditionalFormatting>
  <conditionalFormatting sqref="C58:C61">
    <cfRule type="duplicateValues" priority="101" dxfId="513">
      <formula>AND(COUNTIF($C$58:$C$61,C58)&gt;1,NOT(ISBLANK(C58)))</formula>
    </cfRule>
  </conditionalFormatting>
  <conditionalFormatting sqref="B64:B67">
    <cfRule type="duplicateValues" priority="98" dxfId="513" stopIfTrue="1">
      <formula>AND(COUNTIF($B$64:$B$67,B64)&gt;1,NOT(ISBLANK(B64)))</formula>
    </cfRule>
  </conditionalFormatting>
  <conditionalFormatting sqref="C64:C67">
    <cfRule type="duplicateValues" priority="97" dxfId="513">
      <formula>AND(COUNTIF($C$64:$C$67,C64)&gt;1,NOT(ISBLANK(C64)))</formula>
    </cfRule>
  </conditionalFormatting>
  <conditionalFormatting sqref="B68:B71">
    <cfRule type="duplicateValues" priority="96" dxfId="513" stopIfTrue="1">
      <formula>AND(COUNTIF($B$68:$B$71,B68)&gt;1,NOT(ISBLANK(B68)))</formula>
    </cfRule>
  </conditionalFormatting>
  <conditionalFormatting sqref="C68:C71">
    <cfRule type="duplicateValues" priority="95" dxfId="513">
      <formula>AND(COUNTIF($C$68:$C$71,C68)&gt;1,NOT(ISBLANK(C68)))</formula>
    </cfRule>
  </conditionalFormatting>
  <conditionalFormatting sqref="B72:B75">
    <cfRule type="duplicateValues" priority="94" dxfId="513" stopIfTrue="1">
      <formula>AND(COUNTIF($B$72:$B$75,B72)&gt;1,NOT(ISBLANK(B72)))</formula>
    </cfRule>
  </conditionalFormatting>
  <conditionalFormatting sqref="C72:C75">
    <cfRule type="duplicateValues" priority="93" dxfId="513">
      <formula>AND(COUNTIF($C$72:$C$75,C72)&gt;1,NOT(ISBLANK(C72)))</formula>
    </cfRule>
  </conditionalFormatting>
  <conditionalFormatting sqref="B76:B79">
    <cfRule type="duplicateValues" priority="92" dxfId="513" stopIfTrue="1">
      <formula>AND(COUNTIF($B$76:$B$79,B76)&gt;1,NOT(ISBLANK(B76)))</formula>
    </cfRule>
  </conditionalFormatting>
  <conditionalFormatting sqref="C76:C79">
    <cfRule type="duplicateValues" priority="91" dxfId="513">
      <formula>AND(COUNTIF($C$76:$C$79,C76)&gt;1,NOT(ISBLANK(C76)))</formula>
    </cfRule>
  </conditionalFormatting>
  <conditionalFormatting sqref="B80:B83">
    <cfRule type="duplicateValues" priority="90" dxfId="513" stopIfTrue="1">
      <formula>AND(COUNTIF($B$80:$B$83,B80)&gt;1,NOT(ISBLANK(B80)))</formula>
    </cfRule>
  </conditionalFormatting>
  <conditionalFormatting sqref="C80:C83">
    <cfRule type="duplicateValues" priority="89" dxfId="513">
      <formula>AND(COUNTIF($C$80:$C$83,C80)&gt;1,NOT(ISBLANK(C80)))</formula>
    </cfRule>
  </conditionalFormatting>
  <conditionalFormatting sqref="B84:B87">
    <cfRule type="duplicateValues" priority="88" dxfId="513" stopIfTrue="1">
      <formula>AND(COUNTIF($B$84:$B$87,B84)&gt;1,NOT(ISBLANK(B84)))</formula>
    </cfRule>
  </conditionalFormatting>
  <conditionalFormatting sqref="C84:C87">
    <cfRule type="duplicateValues" priority="87" dxfId="513">
      <formula>AND(COUNTIF($C$84:$C$87,C84)&gt;1,NOT(ISBLANK(C84)))</formula>
    </cfRule>
  </conditionalFormatting>
  <conditionalFormatting sqref="B88:B91">
    <cfRule type="duplicateValues" priority="86" dxfId="513" stopIfTrue="1">
      <formula>AND(COUNTIF($B$88:$B$91,B88)&gt;1,NOT(ISBLANK(B88)))</formula>
    </cfRule>
  </conditionalFormatting>
  <conditionalFormatting sqref="C88:C91">
    <cfRule type="duplicateValues" priority="85" dxfId="513">
      <formula>AND(COUNTIF($C$88:$C$91,C88)&gt;1,NOT(ISBLANK(C88)))</formula>
    </cfRule>
  </conditionalFormatting>
  <conditionalFormatting sqref="B92:B95">
    <cfRule type="duplicateValues" priority="84" dxfId="513" stopIfTrue="1">
      <formula>AND(COUNTIF($B$92:$B$95,B92)&gt;1,NOT(ISBLANK(B92)))</formula>
    </cfRule>
  </conditionalFormatting>
  <conditionalFormatting sqref="C92:C95">
    <cfRule type="duplicateValues" priority="83" dxfId="513">
      <formula>AND(COUNTIF($C$92:$C$95,C92)&gt;1,NOT(ISBLANK(C92)))</formula>
    </cfRule>
  </conditionalFormatting>
  <conditionalFormatting sqref="B96:B99">
    <cfRule type="duplicateValues" priority="82" dxfId="513" stopIfTrue="1">
      <formula>AND(COUNTIF($B$96:$B$99,B96)&gt;1,NOT(ISBLANK(B96)))</formula>
    </cfRule>
  </conditionalFormatting>
  <conditionalFormatting sqref="C96:C99">
    <cfRule type="duplicateValues" priority="81" dxfId="513">
      <formula>AND(COUNTIF($C$96:$C$99,C96)&gt;1,NOT(ISBLANK(C96)))</formula>
    </cfRule>
  </conditionalFormatting>
  <conditionalFormatting sqref="B100:B103">
    <cfRule type="duplicateValues" priority="80" dxfId="513" stopIfTrue="1">
      <formula>AND(COUNTIF($B$100:$B$103,B100)&gt;1,NOT(ISBLANK(B100)))</formula>
    </cfRule>
  </conditionalFormatting>
  <conditionalFormatting sqref="C100:C103">
    <cfRule type="duplicateValues" priority="79" dxfId="513">
      <formula>AND(COUNTIF($C$100:$C$103,C100)&gt;1,NOT(ISBLANK(C100)))</formula>
    </cfRule>
  </conditionalFormatting>
  <conditionalFormatting sqref="B104:B107">
    <cfRule type="duplicateValues" priority="78" dxfId="513" stopIfTrue="1">
      <formula>AND(COUNTIF($B$104:$B$107,B104)&gt;1,NOT(ISBLANK(B104)))</formula>
    </cfRule>
  </conditionalFormatting>
  <conditionalFormatting sqref="C104:C107">
    <cfRule type="duplicateValues" priority="77" dxfId="513">
      <formula>AND(COUNTIF($C$104:$C$107,C104)&gt;1,NOT(ISBLANK(C104)))</formula>
    </cfRule>
  </conditionalFormatting>
  <conditionalFormatting sqref="B108:B111">
    <cfRule type="duplicateValues" priority="76" dxfId="513" stopIfTrue="1">
      <formula>AND(COUNTIF($B$108:$B$111,B108)&gt;1,NOT(ISBLANK(B108)))</formula>
    </cfRule>
  </conditionalFormatting>
  <conditionalFormatting sqref="C108:C111">
    <cfRule type="duplicateValues" priority="75" dxfId="513">
      <formula>AND(COUNTIF($C$108:$C$111,C108)&gt;1,NOT(ISBLANK(C108)))</formula>
    </cfRule>
  </conditionalFormatting>
  <conditionalFormatting sqref="B112:B115">
    <cfRule type="duplicateValues" priority="74" dxfId="513" stopIfTrue="1">
      <formula>AND(COUNTIF($B$112:$B$115,B112)&gt;1,NOT(ISBLANK(B112)))</formula>
    </cfRule>
  </conditionalFormatting>
  <conditionalFormatting sqref="C112:C115">
    <cfRule type="duplicateValues" priority="73" dxfId="513">
      <formula>AND(COUNTIF($C$112:$C$115,C112)&gt;1,NOT(ISBLANK(C112)))</formula>
    </cfRule>
  </conditionalFormatting>
  <conditionalFormatting sqref="B116:B119">
    <cfRule type="duplicateValues" priority="72" dxfId="513" stopIfTrue="1">
      <formula>AND(COUNTIF($B$116:$B$119,B116)&gt;1,NOT(ISBLANK(B116)))</formula>
    </cfRule>
  </conditionalFormatting>
  <conditionalFormatting sqref="C116:C119">
    <cfRule type="duplicateValues" priority="71" dxfId="513">
      <formula>AND(COUNTIF($C$116:$C$119,C116)&gt;1,NOT(ISBLANK(C116)))</formula>
    </cfRule>
  </conditionalFormatting>
  <conditionalFormatting sqref="B120:B123">
    <cfRule type="duplicateValues" priority="70" dxfId="513" stopIfTrue="1">
      <formula>AND(COUNTIF($B$120:$B$123,B120)&gt;1,NOT(ISBLANK(B120)))</formula>
    </cfRule>
  </conditionalFormatting>
  <conditionalFormatting sqref="C120:C123">
    <cfRule type="duplicateValues" priority="69" dxfId="513">
      <formula>AND(COUNTIF($C$120:$C$123,C120)&gt;1,NOT(ISBLANK(C120)))</formula>
    </cfRule>
  </conditionalFormatting>
  <conditionalFormatting sqref="B124:B127">
    <cfRule type="duplicateValues" priority="68" dxfId="513" stopIfTrue="1">
      <formula>AND(COUNTIF($B$124:$B$127,B124)&gt;1,NOT(ISBLANK(B124)))</formula>
    </cfRule>
  </conditionalFormatting>
  <conditionalFormatting sqref="C124:C127">
    <cfRule type="duplicateValues" priority="67" dxfId="513">
      <formula>AND(COUNTIF($C$124:$C$127,C124)&gt;1,NOT(ISBLANK(C124)))</formula>
    </cfRule>
  </conditionalFormatting>
  <conditionalFormatting sqref="B128:B131">
    <cfRule type="duplicateValues" priority="66" dxfId="513" stopIfTrue="1">
      <formula>AND(COUNTIF($B$128:$B$131,B128)&gt;1,NOT(ISBLANK(B128)))</formula>
    </cfRule>
  </conditionalFormatting>
  <conditionalFormatting sqref="C128:C131">
    <cfRule type="duplicateValues" priority="65" dxfId="513">
      <formula>AND(COUNTIF($C$128:$C$131,C128)&gt;1,NOT(ISBLANK(C128)))</formula>
    </cfRule>
  </conditionalFormatting>
  <conditionalFormatting sqref="B132:B135">
    <cfRule type="duplicateValues" priority="64" dxfId="513" stopIfTrue="1">
      <formula>AND(COUNTIF($B$132:$B$135,B132)&gt;1,NOT(ISBLANK(B132)))</formula>
    </cfRule>
  </conditionalFormatting>
  <conditionalFormatting sqref="C132:C135">
    <cfRule type="duplicateValues" priority="63" dxfId="513">
      <formula>AND(COUNTIF($C$132:$C$135,C132)&gt;1,NOT(ISBLANK(C132)))</formula>
    </cfRule>
  </conditionalFormatting>
  <conditionalFormatting sqref="B136:B139">
    <cfRule type="duplicateValues" priority="62" dxfId="513" stopIfTrue="1">
      <formula>AND(COUNTIF($B$136:$B$139,B136)&gt;1,NOT(ISBLANK(B136)))</formula>
    </cfRule>
  </conditionalFormatting>
  <conditionalFormatting sqref="C136:C139">
    <cfRule type="duplicateValues" priority="61" dxfId="513">
      <formula>AND(COUNTIF($C$136:$C$139,C136)&gt;1,NOT(ISBLANK(C136)))</formula>
    </cfRule>
  </conditionalFormatting>
  <conditionalFormatting sqref="B140:B143">
    <cfRule type="duplicateValues" priority="60" dxfId="513" stopIfTrue="1">
      <formula>AND(COUNTIF($B$140:$B$143,B140)&gt;1,NOT(ISBLANK(B140)))</formula>
    </cfRule>
  </conditionalFormatting>
  <conditionalFormatting sqref="C140:C143">
    <cfRule type="duplicateValues" priority="59" dxfId="513">
      <formula>AND(COUNTIF($C$140:$C$143,C140)&gt;1,NOT(ISBLANK(C140)))</formula>
    </cfRule>
  </conditionalFormatting>
  <conditionalFormatting sqref="B144:B147">
    <cfRule type="duplicateValues" priority="58" dxfId="513" stopIfTrue="1">
      <formula>AND(COUNTIF($B$144:$B$147,B144)&gt;1,NOT(ISBLANK(B144)))</formula>
    </cfRule>
  </conditionalFormatting>
  <conditionalFormatting sqref="C144:C147">
    <cfRule type="duplicateValues" priority="57" dxfId="513">
      <formula>AND(COUNTIF($C$144:$C$147,C144)&gt;1,NOT(ISBLANK(C144)))</formula>
    </cfRule>
  </conditionalFormatting>
  <conditionalFormatting sqref="B148:B151">
    <cfRule type="duplicateValues" priority="56" dxfId="513" stopIfTrue="1">
      <formula>AND(COUNTIF($B$148:$B$151,B148)&gt;1,NOT(ISBLANK(B148)))</formula>
    </cfRule>
  </conditionalFormatting>
  <conditionalFormatting sqref="C148:C151">
    <cfRule type="duplicateValues" priority="55" dxfId="513">
      <formula>AND(COUNTIF($C$148:$C$151,C148)&gt;1,NOT(ISBLANK(C148)))</formula>
    </cfRule>
  </conditionalFormatting>
  <conditionalFormatting sqref="B152:B155">
    <cfRule type="duplicateValues" priority="54" dxfId="513" stopIfTrue="1">
      <formula>AND(COUNTIF($B$152:$B$155,B152)&gt;1,NOT(ISBLANK(B152)))</formula>
    </cfRule>
  </conditionalFormatting>
  <conditionalFormatting sqref="C152:C155">
    <cfRule type="duplicateValues" priority="53" dxfId="513">
      <formula>AND(COUNTIF($C$152:$C$155,C152)&gt;1,NOT(ISBLANK(C152)))</formula>
    </cfRule>
  </conditionalFormatting>
  <conditionalFormatting sqref="B156:B159">
    <cfRule type="duplicateValues" priority="52" dxfId="513" stopIfTrue="1">
      <formula>AND(COUNTIF($B$156:$B$159,B156)&gt;1,NOT(ISBLANK(B156)))</formula>
    </cfRule>
  </conditionalFormatting>
  <conditionalFormatting sqref="C156:C159">
    <cfRule type="duplicateValues" priority="51" dxfId="513">
      <formula>AND(COUNTIF($C$156:$C$159,C156)&gt;1,NOT(ISBLANK(C156)))</formula>
    </cfRule>
  </conditionalFormatting>
  <conditionalFormatting sqref="B160:B163">
    <cfRule type="duplicateValues" priority="50" dxfId="513" stopIfTrue="1">
      <formula>AND(COUNTIF($B$160:$B$163,B160)&gt;1,NOT(ISBLANK(B160)))</formula>
    </cfRule>
  </conditionalFormatting>
  <conditionalFormatting sqref="C160:C163">
    <cfRule type="duplicateValues" priority="49" dxfId="513">
      <formula>AND(COUNTIF($C$160:$C$163,C160)&gt;1,NOT(ISBLANK(C160)))</formula>
    </cfRule>
  </conditionalFormatting>
  <conditionalFormatting sqref="B164:B167">
    <cfRule type="duplicateValues" priority="48" dxfId="513" stopIfTrue="1">
      <formula>AND(COUNTIF($B$164:$B$167,B164)&gt;1,NOT(ISBLANK(B164)))</formula>
    </cfRule>
  </conditionalFormatting>
  <conditionalFormatting sqref="C164:C167">
    <cfRule type="duplicateValues" priority="47" dxfId="513">
      <formula>AND(COUNTIF($C$164:$C$167,C164)&gt;1,NOT(ISBLANK(C164)))</formula>
    </cfRule>
  </conditionalFormatting>
  <conditionalFormatting sqref="B168:B171">
    <cfRule type="duplicateValues" priority="46" dxfId="513" stopIfTrue="1">
      <formula>AND(COUNTIF($B$168:$B$171,B168)&gt;1,NOT(ISBLANK(B168)))</formula>
    </cfRule>
  </conditionalFormatting>
  <conditionalFormatting sqref="C168:C171">
    <cfRule type="duplicateValues" priority="45" dxfId="513">
      <formula>AND(COUNTIF($C$168:$C$171,C168)&gt;1,NOT(ISBLANK(C168)))</formula>
    </cfRule>
  </conditionalFormatting>
  <conditionalFormatting sqref="B172:B175">
    <cfRule type="duplicateValues" priority="44" dxfId="513" stopIfTrue="1">
      <formula>AND(COUNTIF($B$172:$B$175,B172)&gt;1,NOT(ISBLANK(B172)))</formula>
    </cfRule>
  </conditionalFormatting>
  <conditionalFormatting sqref="C172:C175">
    <cfRule type="duplicateValues" priority="43" dxfId="513">
      <formula>AND(COUNTIF($C$172:$C$175,C172)&gt;1,NOT(ISBLANK(C172)))</formula>
    </cfRule>
  </conditionalFormatting>
  <conditionalFormatting sqref="B176:B179">
    <cfRule type="duplicateValues" priority="42" dxfId="513" stopIfTrue="1">
      <formula>AND(COUNTIF($B$176:$B$179,B176)&gt;1,NOT(ISBLANK(B176)))</formula>
    </cfRule>
  </conditionalFormatting>
  <conditionalFormatting sqref="C176:C179">
    <cfRule type="duplicateValues" priority="41" dxfId="513">
      <formula>AND(COUNTIF($C$176:$C$179,C176)&gt;1,NOT(ISBLANK(C176)))</formula>
    </cfRule>
  </conditionalFormatting>
  <conditionalFormatting sqref="B180:B183">
    <cfRule type="duplicateValues" priority="40" dxfId="513" stopIfTrue="1">
      <formula>AND(COUNTIF($B$180:$B$183,B180)&gt;1,NOT(ISBLANK(B180)))</formula>
    </cfRule>
  </conditionalFormatting>
  <conditionalFormatting sqref="C180:C183">
    <cfRule type="duplicateValues" priority="39" dxfId="513">
      <formula>AND(COUNTIF($C$180:$C$183,C180)&gt;1,NOT(ISBLANK(C180)))</formula>
    </cfRule>
  </conditionalFormatting>
  <conditionalFormatting sqref="B184:B187">
    <cfRule type="duplicateValues" priority="38" dxfId="513" stopIfTrue="1">
      <formula>AND(COUNTIF($B$184:$B$187,B184)&gt;1,NOT(ISBLANK(B184)))</formula>
    </cfRule>
  </conditionalFormatting>
  <conditionalFormatting sqref="C184:C187">
    <cfRule type="duplicateValues" priority="37" dxfId="513">
      <formula>AND(COUNTIF($C$184:$C$187,C184)&gt;1,NOT(ISBLANK(C184)))</formula>
    </cfRule>
  </conditionalFormatting>
  <conditionalFormatting sqref="B188:B191">
    <cfRule type="duplicateValues" priority="36" dxfId="513" stopIfTrue="1">
      <formula>AND(COUNTIF($B$188:$B$191,B188)&gt;1,NOT(ISBLANK(B188)))</formula>
    </cfRule>
  </conditionalFormatting>
  <conditionalFormatting sqref="C188:C191">
    <cfRule type="duplicateValues" priority="35" dxfId="513">
      <formula>AND(COUNTIF($C$188:$C$191,C188)&gt;1,NOT(ISBLANK(C188)))</formula>
    </cfRule>
  </conditionalFormatting>
  <conditionalFormatting sqref="B192:B195">
    <cfRule type="duplicateValues" priority="34" dxfId="513" stopIfTrue="1">
      <formula>AND(COUNTIF($B$192:$B$195,B192)&gt;1,NOT(ISBLANK(B192)))</formula>
    </cfRule>
  </conditionalFormatting>
  <conditionalFormatting sqref="C192:C195">
    <cfRule type="duplicateValues" priority="33" dxfId="513">
      <formula>AND(COUNTIF($C$192:$C$195,C192)&gt;1,NOT(ISBLANK(C192)))</formula>
    </cfRule>
  </conditionalFormatting>
  <conditionalFormatting sqref="B196:B199">
    <cfRule type="duplicateValues" priority="32" dxfId="513" stopIfTrue="1">
      <formula>AND(COUNTIF($B$196:$B$199,B196)&gt;1,NOT(ISBLANK(B196)))</formula>
    </cfRule>
  </conditionalFormatting>
  <conditionalFormatting sqref="C196:C199">
    <cfRule type="duplicateValues" priority="31" dxfId="513">
      <formula>AND(COUNTIF($C$196:$C$199,C196)&gt;1,NOT(ISBLANK(C196)))</formula>
    </cfRule>
  </conditionalFormatting>
  <conditionalFormatting sqref="B200:B203">
    <cfRule type="duplicateValues" priority="30" dxfId="513" stopIfTrue="1">
      <formula>AND(COUNTIF($B$200:$B$203,B200)&gt;1,NOT(ISBLANK(B200)))</formula>
    </cfRule>
  </conditionalFormatting>
  <conditionalFormatting sqref="C200:C203">
    <cfRule type="duplicateValues" priority="29" dxfId="513">
      <formula>AND(COUNTIF($C$200:$C$203,C200)&gt;1,NOT(ISBLANK(C200)))</formula>
    </cfRule>
  </conditionalFormatting>
  <conditionalFormatting sqref="B204:B207">
    <cfRule type="duplicateValues" priority="28" dxfId="513" stopIfTrue="1">
      <formula>AND(COUNTIF($B$204:$B$207,B204)&gt;1,NOT(ISBLANK(B204)))</formula>
    </cfRule>
  </conditionalFormatting>
  <conditionalFormatting sqref="C204:C207">
    <cfRule type="duplicateValues" priority="27" dxfId="513">
      <formula>AND(COUNTIF($C$204:$C$207,C204)&gt;1,NOT(ISBLANK(C204)))</formula>
    </cfRule>
  </conditionalFormatting>
  <conditionalFormatting sqref="B208:B211">
    <cfRule type="duplicateValues" priority="26" dxfId="513" stopIfTrue="1">
      <formula>AND(COUNTIF($B$208:$B$211,B208)&gt;1,NOT(ISBLANK(B208)))</formula>
    </cfRule>
  </conditionalFormatting>
  <conditionalFormatting sqref="C208:C211">
    <cfRule type="duplicateValues" priority="25" dxfId="513">
      <formula>AND(COUNTIF($C$208:$C$211,C208)&gt;1,NOT(ISBLANK(C208)))</formula>
    </cfRule>
  </conditionalFormatting>
  <conditionalFormatting sqref="B212:B215">
    <cfRule type="duplicateValues" priority="24" dxfId="513" stopIfTrue="1">
      <formula>AND(COUNTIF($B$212:$B$215,B212)&gt;1,NOT(ISBLANK(B212)))</formula>
    </cfRule>
  </conditionalFormatting>
  <conditionalFormatting sqref="C212:C215">
    <cfRule type="duplicateValues" priority="23" dxfId="513">
      <formula>AND(COUNTIF($C$212:$C$215,C212)&gt;1,NOT(ISBLANK(C212)))</formula>
    </cfRule>
  </conditionalFormatting>
  <conditionalFormatting sqref="B216:B219">
    <cfRule type="duplicateValues" priority="22" dxfId="513" stopIfTrue="1">
      <formula>AND(COUNTIF($B$216:$B$219,B216)&gt;1,NOT(ISBLANK(B216)))</formula>
    </cfRule>
  </conditionalFormatting>
  <conditionalFormatting sqref="C216:C219">
    <cfRule type="duplicateValues" priority="21" dxfId="513">
      <formula>AND(COUNTIF($C$216:$C$219,C216)&gt;1,NOT(ISBLANK(C216)))</formula>
    </cfRule>
  </conditionalFormatting>
  <conditionalFormatting sqref="B220:B223">
    <cfRule type="duplicateValues" priority="20" dxfId="513" stopIfTrue="1">
      <formula>AND(COUNTIF($B$220:$B$223,B220)&gt;1,NOT(ISBLANK(B220)))</formula>
    </cfRule>
  </conditionalFormatting>
  <conditionalFormatting sqref="C220:C223">
    <cfRule type="duplicateValues" priority="19" dxfId="513">
      <formula>AND(COUNTIF($C$220:$C$223,C220)&gt;1,NOT(ISBLANK(C220)))</formula>
    </cfRule>
  </conditionalFormatting>
  <conditionalFormatting sqref="B224:B227">
    <cfRule type="duplicateValues" priority="18" dxfId="513" stopIfTrue="1">
      <formula>AND(COUNTIF($B$224:$B$227,B224)&gt;1,NOT(ISBLANK(B224)))</formula>
    </cfRule>
  </conditionalFormatting>
  <conditionalFormatting sqref="C224:C227">
    <cfRule type="duplicateValues" priority="17" dxfId="513">
      <formula>AND(COUNTIF($C$224:$C$227,C224)&gt;1,NOT(ISBLANK(C224)))</formula>
    </cfRule>
  </conditionalFormatting>
  <conditionalFormatting sqref="B228:B231">
    <cfRule type="duplicateValues" priority="16" dxfId="513" stopIfTrue="1">
      <formula>AND(COUNTIF($B$228:$B$231,B228)&gt;1,NOT(ISBLANK(B228)))</formula>
    </cfRule>
  </conditionalFormatting>
  <conditionalFormatting sqref="C228:C231">
    <cfRule type="duplicateValues" priority="15" dxfId="513">
      <formula>AND(COUNTIF($C$228:$C$231,C228)&gt;1,NOT(ISBLANK(C228)))</formula>
    </cfRule>
  </conditionalFormatting>
  <conditionalFormatting sqref="B232:B235">
    <cfRule type="duplicateValues" priority="14" dxfId="513" stopIfTrue="1">
      <formula>AND(COUNTIF($B$232:$B$235,B232)&gt;1,NOT(ISBLANK(B232)))</formula>
    </cfRule>
  </conditionalFormatting>
  <conditionalFormatting sqref="C232:C235">
    <cfRule type="duplicateValues" priority="13" dxfId="513">
      <formula>AND(COUNTIF($C$232:$C$235,C232)&gt;1,NOT(ISBLANK(C232)))</formula>
    </cfRule>
  </conditionalFormatting>
  <conditionalFormatting sqref="B236:B239">
    <cfRule type="duplicateValues" priority="12" dxfId="513" stopIfTrue="1">
      <formula>AND(COUNTIF($B$236:$B$239,B236)&gt;1,NOT(ISBLANK(B236)))</formula>
    </cfRule>
  </conditionalFormatting>
  <conditionalFormatting sqref="C236:C239">
    <cfRule type="duplicateValues" priority="11" dxfId="513">
      <formula>AND(COUNTIF($C$236:$C$239,C236)&gt;1,NOT(ISBLANK(C236)))</formula>
    </cfRule>
  </conditionalFormatting>
  <conditionalFormatting sqref="B240:B243">
    <cfRule type="duplicateValues" priority="10" dxfId="513" stopIfTrue="1">
      <formula>AND(COUNTIF($B$240:$B$243,B240)&gt;1,NOT(ISBLANK(B240)))</formula>
    </cfRule>
  </conditionalFormatting>
  <conditionalFormatting sqref="C240:C243">
    <cfRule type="duplicateValues" priority="9" dxfId="513">
      <formula>AND(COUNTIF($C$240:$C$243,C240)&gt;1,NOT(ISBLANK(C240)))</formula>
    </cfRule>
  </conditionalFormatting>
  <conditionalFormatting sqref="B244:B247">
    <cfRule type="duplicateValues" priority="8" dxfId="513" stopIfTrue="1">
      <formula>AND(COUNTIF($B$244:$B$247,B244)&gt;1,NOT(ISBLANK(B244)))</formula>
    </cfRule>
  </conditionalFormatting>
  <conditionalFormatting sqref="C244:C247">
    <cfRule type="duplicateValues" priority="7" dxfId="513">
      <formula>AND(COUNTIF($C$244:$C$247,C244)&gt;1,NOT(ISBLANK(C244)))</formula>
    </cfRule>
  </conditionalFormatting>
  <conditionalFormatting sqref="B248:B251">
    <cfRule type="duplicateValues" priority="6" dxfId="513" stopIfTrue="1">
      <formula>AND(COUNTIF($B$248:$B$251,B248)&gt;1,NOT(ISBLANK(B248)))</formula>
    </cfRule>
  </conditionalFormatting>
  <conditionalFormatting sqref="C248:C251">
    <cfRule type="duplicateValues" priority="5" dxfId="513">
      <formula>AND(COUNTIF($C$248:$C$251,C248)&gt;1,NOT(ISBLANK(C248)))</formula>
    </cfRule>
  </conditionalFormatting>
  <conditionalFormatting sqref="B6:B9">
    <cfRule type="duplicateValues" priority="128" dxfId="513" stopIfTrue="1">
      <formula>AND(COUNTIF($B$6:$B$9,B6)&gt;1,NOT(ISBLANK(B6)))</formula>
    </cfRule>
  </conditionalFormatting>
  <conditionalFormatting sqref="F6:F251">
    <cfRule type="cellIs" priority="1" dxfId="390" operator="between" stopIfTrue="1">
      <formula>36161</formula>
      <formula>37256</formula>
    </cfRule>
  </conditionalFormatting>
  <conditionalFormatting sqref="B62:B63">
    <cfRule type="duplicateValues" priority="781" dxfId="513" stopIfTrue="1">
      <formula>AND(COUNTIF($B$62:$B$63,B62)&gt;1,NOT(ISBLANK(B62)))</formula>
    </cfRule>
  </conditionalFormatting>
  <conditionalFormatting sqref="C62:C63">
    <cfRule type="duplicateValues" priority="782" dxfId="513">
      <formula>AND(COUNTIF($C$62:$C$63,C62)&gt;1,NOT(ISBLANK(C62)))</formula>
    </cfRule>
  </conditionalFormatting>
  <conditionalFormatting sqref="C6:C251">
    <cfRule type="duplicateValues" priority="783" dxfId="513">
      <formula>AND(COUNTIF($C$6:$C$251,C6)&gt;1,NOT(ISBLANK(C6)))</formula>
    </cfRule>
  </conditionalFormatting>
  <printOptions horizontalCentered="1"/>
  <pageMargins left="0.24" right="0.2362204724409449" top="0.32" bottom="0.25" header="0.35" footer="0.15748031496062992"/>
  <pageSetup fitToHeight="1" fitToWidth="1" horizontalDpi="300" verticalDpi="300" orientation="portrait" paperSize="9" scale="74"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254"/>
  <sheetViews>
    <sheetView view="pageBreakPreview" zoomScaleSheetLayoutView="100" zoomScalePageLayoutView="0" workbookViewId="0" topLeftCell="A1">
      <selection activeCell="C23" sqref="C23"/>
    </sheetView>
  </sheetViews>
  <sheetFormatPr defaultColWidth="9.00390625" defaultRowHeight="12.75"/>
  <cols>
    <col min="1" max="1" width="5.125" style="29" customWidth="1"/>
    <col min="2" max="2" width="6.375" style="29" bestFit="1" customWidth="1"/>
    <col min="3" max="3" width="24.375" style="37" customWidth="1"/>
    <col min="4" max="4" width="31.75390625" style="37" customWidth="1"/>
    <col min="5" max="5" width="7.125" style="28" customWidth="1"/>
    <col min="6" max="6" width="10.125" style="29" bestFit="1" customWidth="1"/>
    <col min="7" max="7" width="9.125" style="84" customWidth="1"/>
    <col min="8" max="8" width="6.75390625" style="28" customWidth="1"/>
    <col min="9" max="16384" width="9.125" style="28" customWidth="1"/>
  </cols>
  <sheetData>
    <row r="1" spans="1:10" ht="33.75" customHeight="1">
      <c r="A1" s="197" t="str">
        <f>KAPAK!A2</f>
        <v>Antalya Atletizm İl Temsilciliği</v>
      </c>
      <c r="B1" s="197"/>
      <c r="C1" s="197"/>
      <c r="D1" s="197"/>
      <c r="E1" s="197"/>
      <c r="F1" s="197"/>
      <c r="G1" s="197"/>
      <c r="H1" s="197"/>
      <c r="J1" s="29"/>
    </row>
    <row r="2" spans="1:8" ht="15.75">
      <c r="A2" s="198" t="str">
        <f>KAPAK!B24</f>
        <v>Küçükler ve Yıldızlar Bölgesel Kros Ligi 3.Kademe Yarışmaları</v>
      </c>
      <c r="B2" s="198"/>
      <c r="C2" s="198"/>
      <c r="D2" s="198"/>
      <c r="E2" s="198"/>
      <c r="F2" s="198"/>
      <c r="G2" s="198"/>
      <c r="H2" s="198"/>
    </row>
    <row r="3" spans="1:9" ht="14.25">
      <c r="A3" s="199" t="str">
        <f>KAPAK!B27</f>
        <v>Antalya</v>
      </c>
      <c r="B3" s="199"/>
      <c r="C3" s="199"/>
      <c r="D3" s="199"/>
      <c r="E3" s="199"/>
      <c r="F3" s="199"/>
      <c r="G3" s="199"/>
      <c r="H3" s="199"/>
      <c r="I3" s="30"/>
    </row>
    <row r="4" spans="1:8" ht="15.75" customHeight="1">
      <c r="A4" s="196" t="str">
        <f>KAPAK!B26</f>
        <v>Küçük Erkekler</v>
      </c>
      <c r="B4" s="196"/>
      <c r="C4" s="196"/>
      <c r="D4" s="38" t="str">
        <f>KAPAK!B25</f>
        <v>2 km.</v>
      </c>
      <c r="E4" s="39"/>
      <c r="F4" s="200">
        <f>KAPAK!B28</f>
        <v>41959.430555555555</v>
      </c>
      <c r="G4" s="200"/>
      <c r="H4" s="200"/>
    </row>
    <row r="5" spans="1:16" s="31" customFormat="1" ht="25.5">
      <c r="A5" s="114" t="s">
        <v>0</v>
      </c>
      <c r="B5" s="117" t="s">
        <v>1</v>
      </c>
      <c r="C5" s="117" t="s">
        <v>3</v>
      </c>
      <c r="D5" s="117" t="s">
        <v>17</v>
      </c>
      <c r="E5" s="117" t="s">
        <v>8</v>
      </c>
      <c r="F5" s="118" t="s">
        <v>2</v>
      </c>
      <c r="G5" s="119" t="s">
        <v>4</v>
      </c>
      <c r="H5" s="117" t="s">
        <v>15</v>
      </c>
      <c r="L5" s="32"/>
      <c r="M5" s="32"/>
      <c r="N5" s="32"/>
      <c r="O5" s="32"/>
      <c r="P5" s="32"/>
    </row>
    <row r="6" spans="1:10" ht="17.25" customHeight="1">
      <c r="A6" s="33">
        <f>IF(B6&lt;&gt;"",1,"")</f>
        <v>1</v>
      </c>
      <c r="B6" s="103">
        <v>127</v>
      </c>
      <c r="C6" s="34" t="str">
        <f>IF(ISERROR(VLOOKUP(B6,'START LİSTE'!$B$6:$F$1251,2,0)),"",VLOOKUP(B6,'START LİSTE'!$B$6:$F$1251,2,0))</f>
        <v>BAYRAM SÜLEYMANOĞLU</v>
      </c>
      <c r="D6" s="34" t="str">
        <f>IF(ISERROR(VLOOKUP(B6,'START LİSTE'!$B$6:$F$1251,3,0)),"",VLOOKUP(B6,'START LİSTE'!$B$6:$F$1251,3,0))</f>
        <v>BALIKESİR B.S.K</v>
      </c>
      <c r="E6" s="35" t="str">
        <f>IF(ISERROR(VLOOKUP(B6,'START LİSTE'!$B$6:$F$1251,4,0)),"",VLOOKUP(B6,'START LİSTE'!$B$6:$F$1251,4,0))</f>
        <v>T</v>
      </c>
      <c r="F6" s="36">
        <f>IF(ISERROR(VLOOKUP($B6,'START LİSTE'!$B$6:$F$1251,5,0)),"",VLOOKUP($B6,'START LİSTE'!$B$6:$F$1251,5,0))</f>
        <v>36247</v>
      </c>
      <c r="G6" s="104">
        <v>553</v>
      </c>
      <c r="H6" s="134">
        <f>IF(OR(G6="DQ",G6="DNF",G6="DNS"),"-",IF(B6&lt;&gt;"",IF(E6="F",0,1),""))</f>
        <v>1</v>
      </c>
      <c r="J6" s="29"/>
    </row>
    <row r="7" spans="1:10" ht="17.25" customHeight="1">
      <c r="A7" s="33">
        <f>IF(B7&lt;&gt;"",A6+1,"")</f>
        <v>2</v>
      </c>
      <c r="B7" s="103">
        <v>120</v>
      </c>
      <c r="C7" s="34" t="str">
        <f>IF(ISERROR(VLOOKUP(B7,'START LİSTE'!$B$6:$F$1251,2,0)),"",VLOOKUP(B7,'START LİSTE'!$B$6:$F$1251,2,0))</f>
        <v>HÜSEYİN CAN</v>
      </c>
      <c r="D7" s="34" t="str">
        <f>IF(ISERROR(VLOOKUP(B7,'START LİSTE'!$B$6:$F$1251,3,0)),"",VLOOKUP(B7,'START LİSTE'!$B$6:$F$1251,3,0))</f>
        <v>AYDIN AGHSK</v>
      </c>
      <c r="E7" s="35" t="str">
        <f>IF(ISERROR(VLOOKUP(B7,'START LİSTE'!$B$6:$F$1251,4,0)),"",VLOOKUP(B7,'START LİSTE'!$B$6:$F$1251,4,0))</f>
        <v>T</v>
      </c>
      <c r="F7" s="36">
        <f>IF(ISERROR(VLOOKUP($B7,'START LİSTE'!$B$6:$F$1251,5,0)),"",VLOOKUP($B7,'START LİSTE'!$B$6:$F$1251,5,0))</f>
        <v>36187</v>
      </c>
      <c r="G7" s="104">
        <v>601</v>
      </c>
      <c r="H7" s="134">
        <f>IF(OR(G7="DQ",G7="DNF",G7="DNS"),"-",IF(B7&lt;&gt;"",IF(E7="F",H6,H6+1),""))</f>
        <v>2</v>
      </c>
      <c r="J7" s="29"/>
    </row>
    <row r="8" spans="1:10" ht="17.25" customHeight="1">
      <c r="A8" s="33">
        <f aca="true" t="shared" si="0" ref="A8:A71">IF(B8&lt;&gt;"",A7+1,"")</f>
        <v>3</v>
      </c>
      <c r="B8" s="103">
        <v>159</v>
      </c>
      <c r="C8" s="34" t="str">
        <f>IF(ISERROR(VLOOKUP(B8,'START LİSTE'!$B$6:$F$1251,2,0)),"",VLOOKUP(B8,'START LİSTE'!$B$6:$F$1251,2,0))</f>
        <v>ENES YÜKSEL</v>
      </c>
      <c r="D8" s="34" t="str">
        <f>IF(ISERROR(VLOOKUP(B8,'START LİSTE'!$B$6:$F$1251,3,0)),"",VLOOKUP(B8,'START LİSTE'!$B$6:$F$1251,3,0))</f>
        <v>KÜTAHYA-GENÇLİK MERKEZİ GSİM</v>
      </c>
      <c r="E8" s="35" t="str">
        <f>IF(ISERROR(VLOOKUP(B8,'START LİSTE'!$B$6:$F$1251,4,0)),"",VLOOKUP(B8,'START LİSTE'!$B$6:$F$1251,4,0))</f>
        <v>T</v>
      </c>
      <c r="F8" s="36">
        <f>IF(ISERROR(VLOOKUP($B8,'START LİSTE'!$B$6:$F$1251,5,0)),"",VLOOKUP($B8,'START LİSTE'!$B$6:$F$1251,5,0))</f>
        <v>36526</v>
      </c>
      <c r="G8" s="104">
        <v>607</v>
      </c>
      <c r="H8" s="134">
        <f aca="true" t="shared" si="1" ref="H8:H71">IF(OR(G8="DQ",G8="DNF",G8="DNS"),"-",IF(B8&lt;&gt;"",IF(E8="F",H7,H7+1),""))</f>
        <v>3</v>
      </c>
      <c r="J8" s="29"/>
    </row>
    <row r="9" spans="1:8" ht="17.25" customHeight="1">
      <c r="A9" s="33">
        <f t="shared" si="0"/>
        <v>4</v>
      </c>
      <c r="B9" s="103">
        <v>161</v>
      </c>
      <c r="C9" s="34" t="str">
        <f>IF(ISERROR(VLOOKUP(B9,'START LİSTE'!$B$6:$F$1251,2,0)),"",VLOOKUP(B9,'START LİSTE'!$B$6:$F$1251,2,0))</f>
        <v>MERTCAN KURT</v>
      </c>
      <c r="D9" s="34" t="str">
        <f>IF(ISERROR(VLOOKUP(B9,'START LİSTE'!$B$6:$F$1251,3,0)),"",VLOOKUP(B9,'START LİSTE'!$B$6:$F$1251,3,0))</f>
        <v>KÜTAHYA-GENÇLİK MERKEZİ GSİM</v>
      </c>
      <c r="E9" s="35" t="str">
        <f>IF(ISERROR(VLOOKUP(B9,'START LİSTE'!$B$6:$F$1251,4,0)),"",VLOOKUP(B9,'START LİSTE'!$B$6:$F$1251,4,0))</f>
        <v>T</v>
      </c>
      <c r="F9" s="36">
        <f>IF(ISERROR(VLOOKUP($B9,'START LİSTE'!$B$6:$F$1251,5,0)),"",VLOOKUP($B9,'START LİSTE'!$B$6:$F$1251,5,0))</f>
        <v>36240</v>
      </c>
      <c r="G9" s="104">
        <v>615</v>
      </c>
      <c r="H9" s="134">
        <f t="shared" si="1"/>
        <v>4</v>
      </c>
    </row>
    <row r="10" spans="1:8" ht="17.25" customHeight="1">
      <c r="A10" s="33">
        <f t="shared" si="0"/>
        <v>5</v>
      </c>
      <c r="B10" s="103">
        <v>191</v>
      </c>
      <c r="C10" s="34" t="str">
        <f>IF(ISERROR(VLOOKUP(B10,'START LİSTE'!$B$6:$F$1251,2,0)),"",VLOOKUP(B10,'START LİSTE'!$B$6:$F$1251,2,0))</f>
        <v>MERT ADAR</v>
      </c>
      <c r="D10" s="34" t="str">
        <f>IF(ISERROR(VLOOKUP(B10,'START LİSTE'!$B$6:$F$1251,3,0)),"",VLOOKUP(B10,'START LİSTE'!$B$6:$F$1251,3,0))</f>
        <v>BALIKESIR</v>
      </c>
      <c r="E10" s="35" t="str">
        <f>IF(ISERROR(VLOOKUP(B10,'START LİSTE'!$B$6:$F$1251,4,0)),"",VLOOKUP(B10,'START LİSTE'!$B$6:$F$1251,4,0))</f>
        <v>F</v>
      </c>
      <c r="F10" s="36">
        <f>IF(ISERROR(VLOOKUP($B10,'START LİSTE'!$B$6:$F$1251,5,0)),"",VLOOKUP($B10,'START LİSTE'!$B$6:$F$1251,5,0))</f>
        <v>36805</v>
      </c>
      <c r="G10" s="104">
        <v>616</v>
      </c>
      <c r="H10" s="134">
        <f t="shared" si="1"/>
        <v>4</v>
      </c>
    </row>
    <row r="11" spans="1:8" ht="17.25" customHeight="1">
      <c r="A11" s="33">
        <f t="shared" si="0"/>
        <v>6</v>
      </c>
      <c r="B11" s="103">
        <v>147</v>
      </c>
      <c r="C11" s="34" t="str">
        <f>IF(ISERROR(VLOOKUP(B11,'START LİSTE'!$B$6:$F$1251,2,0)),"",VLOOKUP(B11,'START LİSTE'!$B$6:$F$1251,2,0))</f>
        <v>MUSTAFA FİKRİ ÇOBAN</v>
      </c>
      <c r="D11" s="34" t="str">
        <f>IF(ISERROR(VLOOKUP(B11,'START LİSTE'!$B$6:$F$1251,3,0)),"",VLOOKUP(B11,'START LİSTE'!$B$6:$F$1251,3,0))</f>
        <v>ISPARTA-BÖLGESPOR</v>
      </c>
      <c r="E11" s="35" t="str">
        <f>IF(ISERROR(VLOOKUP(B11,'START LİSTE'!$B$6:$F$1251,4,0)),"",VLOOKUP(B11,'START LİSTE'!$B$6:$F$1251,4,0))</f>
        <v>T</v>
      </c>
      <c r="F11" s="36">
        <f>IF(ISERROR(VLOOKUP($B11,'START LİSTE'!$B$6:$F$1251,5,0)),"",VLOOKUP($B11,'START LİSTE'!$B$6:$F$1251,5,0))</f>
        <v>36291</v>
      </c>
      <c r="G11" s="104">
        <v>617</v>
      </c>
      <c r="H11" s="134">
        <f t="shared" si="1"/>
        <v>5</v>
      </c>
    </row>
    <row r="12" spans="1:8" ht="17.25" customHeight="1">
      <c r="A12" s="33">
        <f t="shared" si="0"/>
        <v>7</v>
      </c>
      <c r="B12" s="103">
        <v>122</v>
      </c>
      <c r="C12" s="34" t="str">
        <f>IF(ISERROR(VLOOKUP(B12,'START LİSTE'!$B$6:$F$1251,2,0)),"",VLOOKUP(B12,'START LİSTE'!$B$6:$F$1251,2,0))</f>
        <v>MUHAMMET TALHA ÇON</v>
      </c>
      <c r="D12" s="34" t="str">
        <f>IF(ISERROR(VLOOKUP(B12,'START LİSTE'!$B$6:$F$1251,3,0)),"",VLOOKUP(B12,'START LİSTE'!$B$6:$F$1251,3,0))</f>
        <v>AYDIN AGHSK</v>
      </c>
      <c r="E12" s="35" t="str">
        <f>IF(ISERROR(VLOOKUP(B12,'START LİSTE'!$B$6:$F$1251,4,0)),"",VLOOKUP(B12,'START LİSTE'!$B$6:$F$1251,4,0))</f>
        <v>T</v>
      </c>
      <c r="F12" s="36">
        <f>IF(ISERROR(VLOOKUP($B12,'START LİSTE'!$B$6:$F$1251,5,0)),"",VLOOKUP($B12,'START LİSTE'!$B$6:$F$1251,5,0))</f>
        <v>36617</v>
      </c>
      <c r="G12" s="104">
        <v>618</v>
      </c>
      <c r="H12" s="134">
        <f t="shared" si="1"/>
        <v>6</v>
      </c>
    </row>
    <row r="13" spans="1:8" ht="17.25" customHeight="1">
      <c r="A13" s="33">
        <f t="shared" si="0"/>
        <v>8</v>
      </c>
      <c r="B13" s="103">
        <v>166</v>
      </c>
      <c r="C13" s="34" t="str">
        <f>IF(ISERROR(VLOOKUP(B13,'START LİSTE'!$B$6:$F$1251,2,0)),"",VLOOKUP(B13,'START LİSTE'!$B$6:$F$1251,2,0))</f>
        <v>MEHMET ERKUL</v>
      </c>
      <c r="D13" s="34" t="str">
        <f>IF(ISERROR(VLOOKUP(B13,'START LİSTE'!$B$6:$F$1251,3,0)),"",VLOOKUP(B13,'START LİSTE'!$B$6:$F$1251,3,0))</f>
        <v>MANİSA - YUNUSEMRE BLD.SP.KLB</v>
      </c>
      <c r="E13" s="35" t="str">
        <f>IF(ISERROR(VLOOKUP(B13,'START LİSTE'!$B$6:$F$1251,4,0)),"",VLOOKUP(B13,'START LİSTE'!$B$6:$F$1251,4,0))</f>
        <v>T</v>
      </c>
      <c r="F13" s="36">
        <f>IF(ISERROR(VLOOKUP($B13,'START LİSTE'!$B$6:$F$1251,5,0)),"",VLOOKUP($B13,'START LİSTE'!$B$6:$F$1251,5,0))</f>
        <v>36616</v>
      </c>
      <c r="G13" s="104">
        <v>619</v>
      </c>
      <c r="H13" s="134">
        <f t="shared" si="1"/>
        <v>7</v>
      </c>
    </row>
    <row r="14" spans="1:8" ht="17.25" customHeight="1">
      <c r="A14" s="33">
        <f t="shared" si="0"/>
        <v>9</v>
      </c>
      <c r="B14" s="103">
        <v>155</v>
      </c>
      <c r="C14" s="34" t="str">
        <f>IF(ISERROR(VLOOKUP(B14,'START LİSTE'!$B$6:$F$1251,2,0)),"",VLOOKUP(B14,'START LİSTE'!$B$6:$F$1251,2,0))</f>
        <v>İBRAHİM SUBAŞI</v>
      </c>
      <c r="D14" s="34" t="str">
        <f>IF(ISERROR(VLOOKUP(B14,'START LİSTE'!$B$6:$F$1251,3,0)),"",VLOOKUP(B14,'START LİSTE'!$B$6:$F$1251,3,0))</f>
        <v>KÜTAHYA GENÇLİK VE SPOR KULÜBÜ</v>
      </c>
      <c r="E14" s="35" t="str">
        <f>IF(ISERROR(VLOOKUP(B14,'START LİSTE'!$B$6:$F$1251,4,0)),"",VLOOKUP(B14,'START LİSTE'!$B$6:$F$1251,4,0))</f>
        <v>T</v>
      </c>
      <c r="F14" s="36">
        <f>IF(ISERROR(VLOOKUP($B14,'START LİSTE'!$B$6:$F$1251,5,0)),"",VLOOKUP($B14,'START LİSTE'!$B$6:$F$1251,5,0))</f>
        <v>37107</v>
      </c>
      <c r="G14" s="104">
        <v>619</v>
      </c>
      <c r="H14" s="134">
        <f t="shared" si="1"/>
        <v>8</v>
      </c>
    </row>
    <row r="15" spans="1:8" ht="17.25" customHeight="1">
      <c r="A15" s="33">
        <f t="shared" si="0"/>
        <v>10</v>
      </c>
      <c r="B15" s="103">
        <v>165</v>
      </c>
      <c r="C15" s="34" t="str">
        <f>IF(ISERROR(VLOOKUP(B15,'START LİSTE'!$B$6:$F$1251,2,0)),"",VLOOKUP(B15,'START LİSTE'!$B$6:$F$1251,2,0))</f>
        <v>BAHADIR AYDIN</v>
      </c>
      <c r="D15" s="34" t="str">
        <f>IF(ISERROR(VLOOKUP(B15,'START LİSTE'!$B$6:$F$1251,3,0)),"",VLOOKUP(B15,'START LİSTE'!$B$6:$F$1251,3,0))</f>
        <v>MANİSA - YUNUSEMRE BLD.SP.KLB</v>
      </c>
      <c r="E15" s="35" t="str">
        <f>IF(ISERROR(VLOOKUP(B15,'START LİSTE'!$B$6:$F$1251,4,0)),"",VLOOKUP(B15,'START LİSTE'!$B$6:$F$1251,4,0))</f>
        <v>T</v>
      </c>
      <c r="F15" s="36">
        <f>IF(ISERROR(VLOOKUP($B15,'START LİSTE'!$B$6:$F$1251,5,0)),"",VLOOKUP($B15,'START LİSTE'!$B$6:$F$1251,5,0))</f>
        <v>36434</v>
      </c>
      <c r="G15" s="104">
        <v>620</v>
      </c>
      <c r="H15" s="134">
        <f t="shared" si="1"/>
        <v>9</v>
      </c>
    </row>
    <row r="16" spans="1:8" ht="17.25" customHeight="1">
      <c r="A16" s="33">
        <f t="shared" si="0"/>
        <v>11</v>
      </c>
      <c r="B16" s="103">
        <v>156</v>
      </c>
      <c r="C16" s="34" t="str">
        <f>IF(ISERROR(VLOOKUP(B16,'START LİSTE'!$B$6:$F$1251,2,0)),"",VLOOKUP(B16,'START LİSTE'!$B$6:$F$1251,2,0))</f>
        <v>HALİL SONKAYA</v>
      </c>
      <c r="D16" s="34" t="str">
        <f>IF(ISERROR(VLOOKUP(B16,'START LİSTE'!$B$6:$F$1251,3,0)),"",VLOOKUP(B16,'START LİSTE'!$B$6:$F$1251,3,0))</f>
        <v>KÜTAHYA GENÇLİK VE SPOR KULÜBÜ</v>
      </c>
      <c r="E16" s="35" t="str">
        <f>IF(ISERROR(VLOOKUP(B16,'START LİSTE'!$B$6:$F$1251,4,0)),"",VLOOKUP(B16,'START LİSTE'!$B$6:$F$1251,4,0))</f>
        <v>T</v>
      </c>
      <c r="F16" s="36">
        <f>IF(ISERROR(VLOOKUP($B16,'START LİSTE'!$B$6:$F$1251,5,0)),"",VLOOKUP($B16,'START LİSTE'!$B$6:$F$1251,5,0))</f>
        <v>37050</v>
      </c>
      <c r="G16" s="104">
        <v>620</v>
      </c>
      <c r="H16" s="134">
        <f t="shared" si="1"/>
        <v>10</v>
      </c>
    </row>
    <row r="17" spans="1:8" ht="17.25" customHeight="1">
      <c r="A17" s="33">
        <f t="shared" si="0"/>
        <v>12</v>
      </c>
      <c r="B17" s="103">
        <v>143</v>
      </c>
      <c r="C17" s="34" t="str">
        <f>IF(ISERROR(VLOOKUP(B17,'START LİSTE'!$B$6:$F$1251,2,0)),"",VLOOKUP(B17,'START LİSTE'!$B$6:$F$1251,2,0))</f>
        <v>MEHMET ALİ ERDAL</v>
      </c>
      <c r="D17" s="34" t="str">
        <f>IF(ISERROR(VLOOKUP(B17,'START LİSTE'!$B$6:$F$1251,3,0)),"",VLOOKUP(B17,'START LİSTE'!$B$6:$F$1251,3,0))</f>
        <v>ISPARTA YALVAÇ ÇINAR GSK</v>
      </c>
      <c r="E17" s="35" t="str">
        <f>IF(ISERROR(VLOOKUP(B17,'START LİSTE'!$B$6:$F$1251,4,0)),"",VLOOKUP(B17,'START LİSTE'!$B$6:$F$1251,4,0))</f>
        <v>T</v>
      </c>
      <c r="F17" s="36">
        <f>IF(ISERROR(VLOOKUP($B17,'START LİSTE'!$B$6:$F$1251,5,0)),"",VLOOKUP($B17,'START LİSTE'!$B$6:$F$1251,5,0))</f>
        <v>36401</v>
      </c>
      <c r="G17" s="104">
        <v>622</v>
      </c>
      <c r="H17" s="134">
        <f t="shared" si="1"/>
        <v>11</v>
      </c>
    </row>
    <row r="18" spans="1:8" ht="17.25" customHeight="1">
      <c r="A18" s="33">
        <f t="shared" si="0"/>
        <v>13</v>
      </c>
      <c r="B18" s="103">
        <v>160</v>
      </c>
      <c r="C18" s="34" t="str">
        <f>IF(ISERROR(VLOOKUP(B18,'START LİSTE'!$B$6:$F$1251,2,0)),"",VLOOKUP(B18,'START LİSTE'!$B$6:$F$1251,2,0))</f>
        <v>SEFA ÖZDEMİR</v>
      </c>
      <c r="D18" s="34" t="str">
        <f>IF(ISERROR(VLOOKUP(B18,'START LİSTE'!$B$6:$F$1251,3,0)),"",VLOOKUP(B18,'START LİSTE'!$B$6:$F$1251,3,0))</f>
        <v>KÜTAHYA-GENÇLİK MERKEZİ GSİM</v>
      </c>
      <c r="E18" s="35" t="str">
        <f>IF(ISERROR(VLOOKUP(B18,'START LİSTE'!$B$6:$F$1251,4,0)),"",VLOOKUP(B18,'START LİSTE'!$B$6:$F$1251,4,0))</f>
        <v>T</v>
      </c>
      <c r="F18" s="36">
        <f>IF(ISERROR(VLOOKUP($B18,'START LİSTE'!$B$6:$F$1251,5,0)),"",VLOOKUP($B18,'START LİSTE'!$B$6:$F$1251,5,0))</f>
        <v>36291</v>
      </c>
      <c r="G18" s="104">
        <v>622</v>
      </c>
      <c r="H18" s="134">
        <f t="shared" si="1"/>
        <v>12</v>
      </c>
    </row>
    <row r="19" spans="1:8" ht="17.25" customHeight="1">
      <c r="A19" s="33">
        <f t="shared" si="0"/>
        <v>14</v>
      </c>
      <c r="B19" s="103">
        <v>139</v>
      </c>
      <c r="C19" s="34" t="str">
        <f>IF(ISERROR(VLOOKUP(B19,'START LİSTE'!$B$6:$F$1251,2,0)),"",VLOOKUP(B19,'START LİSTE'!$B$6:$F$1251,2,0))</f>
        <v>ÖMER FARUK SONGÜL</v>
      </c>
      <c r="D19" s="34" t="str">
        <f>IF(ISERROR(VLOOKUP(B19,'START LİSTE'!$B$6:$F$1251,3,0)),"",VLOOKUP(B19,'START LİSTE'!$B$6:$F$1251,3,0))</f>
        <v>ISPARTA - HEKİMSPOR KULÜBÜ</v>
      </c>
      <c r="E19" s="35" t="str">
        <f>IF(ISERROR(VLOOKUP(B19,'START LİSTE'!$B$6:$F$1251,4,0)),"",VLOOKUP(B19,'START LİSTE'!$B$6:$F$1251,4,0))</f>
        <v>T</v>
      </c>
      <c r="F19" s="36">
        <f>IF(ISERROR(VLOOKUP($B19,'START LİSTE'!$B$6:$F$1251,5,0)),"",VLOOKUP($B19,'START LİSTE'!$B$6:$F$1251,5,0))</f>
        <v>37104</v>
      </c>
      <c r="G19" s="104">
        <v>623</v>
      </c>
      <c r="H19" s="134">
        <f t="shared" si="1"/>
        <v>13</v>
      </c>
    </row>
    <row r="20" spans="1:8" ht="17.25" customHeight="1">
      <c r="A20" s="33">
        <f t="shared" si="0"/>
        <v>15</v>
      </c>
      <c r="B20" s="103">
        <v>128</v>
      </c>
      <c r="C20" s="34" t="str">
        <f>IF(ISERROR(VLOOKUP(B20,'START LİSTE'!$B$6:$F$1251,2,0)),"",VLOOKUP(B20,'START LİSTE'!$B$6:$F$1251,2,0))</f>
        <v>GÖRKEM HASIRCI</v>
      </c>
      <c r="D20" s="34" t="str">
        <f>IF(ISERROR(VLOOKUP(B20,'START LİSTE'!$B$6:$F$1251,3,0)),"",VLOOKUP(B20,'START LİSTE'!$B$6:$F$1251,3,0))</f>
        <v>BALIKESİR B.S.K</v>
      </c>
      <c r="E20" s="35" t="str">
        <f>IF(ISERROR(VLOOKUP(B20,'START LİSTE'!$B$6:$F$1251,4,0)),"",VLOOKUP(B20,'START LİSTE'!$B$6:$F$1251,4,0))</f>
        <v>T</v>
      </c>
      <c r="F20" s="36">
        <f>IF(ISERROR(VLOOKUP($B20,'START LİSTE'!$B$6:$F$1251,5,0)),"",VLOOKUP($B20,'START LİSTE'!$B$6:$F$1251,5,0))</f>
        <v>36655</v>
      </c>
      <c r="G20" s="104">
        <v>626</v>
      </c>
      <c r="H20" s="134">
        <f t="shared" si="1"/>
        <v>14</v>
      </c>
    </row>
    <row r="21" spans="1:8" ht="17.25" customHeight="1">
      <c r="A21" s="33">
        <f t="shared" si="0"/>
        <v>16</v>
      </c>
      <c r="B21" s="103">
        <v>144</v>
      </c>
      <c r="C21" s="34" t="str">
        <f>IF(ISERROR(VLOOKUP(B21,'START LİSTE'!$B$6:$F$1251,2,0)),"",VLOOKUP(B21,'START LİSTE'!$B$6:$F$1251,2,0))</f>
        <v>GÖKHAN BAYRAK</v>
      </c>
      <c r="D21" s="34" t="str">
        <f>IF(ISERROR(VLOOKUP(B21,'START LİSTE'!$B$6:$F$1251,3,0)),"",VLOOKUP(B21,'START LİSTE'!$B$6:$F$1251,3,0))</f>
        <v>ISPARTA YALVAÇ ÇINAR GSK</v>
      </c>
      <c r="E21" s="35" t="str">
        <f>IF(ISERROR(VLOOKUP(B21,'START LİSTE'!$B$6:$F$1251,4,0)),"",VLOOKUP(B21,'START LİSTE'!$B$6:$F$1251,4,0))</f>
        <v>T</v>
      </c>
      <c r="F21" s="36">
        <f>IF(ISERROR(VLOOKUP($B21,'START LİSTE'!$B$6:$F$1251,5,0)),"",VLOOKUP($B21,'START LİSTE'!$B$6:$F$1251,5,0))</f>
        <v>36460</v>
      </c>
      <c r="G21" s="104">
        <v>626</v>
      </c>
      <c r="H21" s="134">
        <f t="shared" si="1"/>
        <v>15</v>
      </c>
    </row>
    <row r="22" spans="1:8" ht="17.25" customHeight="1">
      <c r="A22" s="33">
        <f t="shared" si="0"/>
        <v>17</v>
      </c>
      <c r="B22" s="103">
        <v>148</v>
      </c>
      <c r="C22" s="34" t="str">
        <f>IF(ISERROR(VLOOKUP(B22,'START LİSTE'!$B$6:$F$1251,2,0)),"",VLOOKUP(B22,'START LİSTE'!$B$6:$F$1251,2,0))</f>
        <v>ÜMİT KOÇUK</v>
      </c>
      <c r="D22" s="34" t="str">
        <f>IF(ISERROR(VLOOKUP(B22,'START LİSTE'!$B$6:$F$1251,3,0)),"",VLOOKUP(B22,'START LİSTE'!$B$6:$F$1251,3,0))</f>
        <v>ISPARTA-BÖLGESPOR</v>
      </c>
      <c r="E22" s="35" t="str">
        <f>IF(ISERROR(VLOOKUP(B22,'START LİSTE'!$B$6:$F$1251,4,0)),"",VLOOKUP(B22,'START LİSTE'!$B$6:$F$1251,4,0))</f>
        <v>T</v>
      </c>
      <c r="F22" s="36">
        <f>IF(ISERROR(VLOOKUP($B22,'START LİSTE'!$B$6:$F$1251,5,0)),"",VLOOKUP($B22,'START LİSTE'!$B$6:$F$1251,5,0))</f>
        <v>36618</v>
      </c>
      <c r="G22" s="104">
        <v>627</v>
      </c>
      <c r="H22" s="134">
        <f t="shared" si="1"/>
        <v>16</v>
      </c>
    </row>
    <row r="23" spans="1:8" ht="17.25" customHeight="1">
      <c r="A23" s="33">
        <f t="shared" si="0"/>
        <v>18</v>
      </c>
      <c r="B23" s="103">
        <v>164</v>
      </c>
      <c r="C23" s="34" t="str">
        <f>IF(ISERROR(VLOOKUP(B23,'START LİSTE'!$B$6:$F$1251,2,0)),"",VLOOKUP(B23,'START LİSTE'!$B$6:$F$1251,2,0))</f>
        <v>EYÜPHAN ÇUBAN</v>
      </c>
      <c r="D23" s="34" t="str">
        <f>IF(ISERROR(VLOOKUP(B23,'START LİSTE'!$B$6:$F$1251,3,0)),"",VLOOKUP(B23,'START LİSTE'!$B$6:$F$1251,3,0))</f>
        <v>MANİSA - YUNUSEMRE BLD.SP.KLB</v>
      </c>
      <c r="E23" s="35" t="str">
        <f>IF(ISERROR(VLOOKUP(B23,'START LİSTE'!$B$6:$F$1251,4,0)),"",VLOOKUP(B23,'START LİSTE'!$B$6:$F$1251,4,0))</f>
        <v>T</v>
      </c>
      <c r="F23" s="36">
        <f>IF(ISERROR(VLOOKUP($B23,'START LİSTE'!$B$6:$F$1251,5,0)),"",VLOOKUP($B23,'START LİSTE'!$B$6:$F$1251,5,0))</f>
        <v>37129</v>
      </c>
      <c r="G23" s="104">
        <v>628</v>
      </c>
      <c r="H23" s="134">
        <f t="shared" si="1"/>
        <v>17</v>
      </c>
    </row>
    <row r="24" spans="1:8" ht="17.25" customHeight="1">
      <c r="A24" s="33">
        <f t="shared" si="0"/>
        <v>19</v>
      </c>
      <c r="B24" s="103">
        <v>111</v>
      </c>
      <c r="C24" s="34" t="str">
        <f>IF(ISERROR(VLOOKUP(B24,'START LİSTE'!$B$6:$F$1251,2,0)),"",VLOOKUP(B24,'START LİSTE'!$B$6:$F$1251,2,0))</f>
        <v>ORHAN GAZİ BAYRAM</v>
      </c>
      <c r="D24" s="34" t="str">
        <f>IF(ISERROR(VLOOKUP(B24,'START LİSTE'!$B$6:$F$1251,3,0)),"",VLOOKUP(B24,'START LİSTE'!$B$6:$F$1251,3,0))</f>
        <v>ANTALYA MURATPAŞA BLD KULÜBÜ</v>
      </c>
      <c r="E24" s="35" t="str">
        <f>IF(ISERROR(VLOOKUP(B24,'START LİSTE'!$B$6:$F$1251,4,0)),"",VLOOKUP(B24,'START LİSTE'!$B$6:$F$1251,4,0))</f>
        <v>T</v>
      </c>
      <c r="F24" s="36">
        <f>IF(ISERROR(VLOOKUP($B24,'START LİSTE'!$B$6:$F$1251,5,0)),"",VLOOKUP($B24,'START LİSTE'!$B$6:$F$1251,5,0))</f>
        <v>36162</v>
      </c>
      <c r="G24" s="104">
        <v>629</v>
      </c>
      <c r="H24" s="134">
        <f t="shared" si="1"/>
        <v>18</v>
      </c>
    </row>
    <row r="25" spans="1:8" ht="17.25" customHeight="1">
      <c r="A25" s="33">
        <f t="shared" si="0"/>
        <v>20</v>
      </c>
      <c r="B25" s="103">
        <v>121</v>
      </c>
      <c r="C25" s="34" t="str">
        <f>IF(ISERROR(VLOOKUP(B25,'START LİSTE'!$B$6:$F$1251,2,0)),"",VLOOKUP(B25,'START LİSTE'!$B$6:$F$1251,2,0))</f>
        <v>MUHAMMET AYDIN</v>
      </c>
      <c r="D25" s="34" t="str">
        <f>IF(ISERROR(VLOOKUP(B25,'START LİSTE'!$B$6:$F$1251,3,0)),"",VLOOKUP(B25,'START LİSTE'!$B$6:$F$1251,3,0))</f>
        <v>AYDIN AGHSK</v>
      </c>
      <c r="E25" s="35" t="str">
        <f>IF(ISERROR(VLOOKUP(B25,'START LİSTE'!$B$6:$F$1251,4,0)),"",VLOOKUP(B25,'START LİSTE'!$B$6:$F$1251,4,0))</f>
        <v>T</v>
      </c>
      <c r="F25" s="36">
        <f>IF(ISERROR(VLOOKUP($B25,'START LİSTE'!$B$6:$F$1251,5,0)),"",VLOOKUP($B25,'START LİSTE'!$B$6:$F$1251,5,0))</f>
        <v>36273</v>
      </c>
      <c r="G25" s="104">
        <v>631</v>
      </c>
      <c r="H25" s="134">
        <f t="shared" si="1"/>
        <v>19</v>
      </c>
    </row>
    <row r="26" spans="1:8" ht="17.25" customHeight="1">
      <c r="A26" s="33">
        <f t="shared" si="0"/>
        <v>21</v>
      </c>
      <c r="B26" s="103">
        <v>126</v>
      </c>
      <c r="C26" s="34" t="str">
        <f>IF(ISERROR(VLOOKUP(B26,'START LİSTE'!$B$6:$F$1251,2,0)),"",VLOOKUP(B26,'START LİSTE'!$B$6:$F$1251,2,0))</f>
        <v>EMRULLAH TEMEL</v>
      </c>
      <c r="D26" s="34" t="str">
        <f>IF(ISERROR(VLOOKUP(B26,'START LİSTE'!$B$6:$F$1251,3,0)),"",VLOOKUP(B26,'START LİSTE'!$B$6:$F$1251,3,0))</f>
        <v>MANİSA - İL GENÇLİK SP.KLB</v>
      </c>
      <c r="E26" s="35" t="str">
        <f>IF(ISERROR(VLOOKUP(B26,'START LİSTE'!$B$6:$F$1251,4,0)),"",VLOOKUP(B26,'START LİSTE'!$B$6:$F$1251,4,0))</f>
        <v>F</v>
      </c>
      <c r="F26" s="36">
        <f>IF(ISERROR(VLOOKUP($B26,'START LİSTE'!$B$6:$F$1251,5,0)),"",VLOOKUP($B26,'START LİSTE'!$B$6:$F$1251,5,0))</f>
        <v>36285</v>
      </c>
      <c r="G26" s="104">
        <v>632</v>
      </c>
      <c r="H26" s="134">
        <f t="shared" si="1"/>
        <v>19</v>
      </c>
    </row>
    <row r="27" spans="1:8" ht="17.25" customHeight="1">
      <c r="A27" s="33">
        <f t="shared" si="0"/>
        <v>22</v>
      </c>
      <c r="B27" s="103">
        <v>149</v>
      </c>
      <c r="C27" s="34" t="str">
        <f>IF(ISERROR(VLOOKUP(B27,'START LİSTE'!$B$6:$F$1251,2,0)),"",VLOOKUP(B27,'START LİSTE'!$B$6:$F$1251,2,0))</f>
        <v>RAMAZAN ARIK</v>
      </c>
      <c r="D27" s="34" t="str">
        <f>IF(ISERROR(VLOOKUP(B27,'START LİSTE'!$B$6:$F$1251,3,0)),"",VLOOKUP(B27,'START LİSTE'!$B$6:$F$1251,3,0))</f>
        <v>ISPARTA-BÖLGESPOR</v>
      </c>
      <c r="E27" s="35" t="str">
        <f>IF(ISERROR(VLOOKUP(B27,'START LİSTE'!$B$6:$F$1251,4,0)),"",VLOOKUP(B27,'START LİSTE'!$B$6:$F$1251,4,0))</f>
        <v>T</v>
      </c>
      <c r="F27" s="36">
        <f>IF(ISERROR(VLOOKUP($B27,'START LİSTE'!$B$6:$F$1251,5,0)),"",VLOOKUP($B27,'START LİSTE'!$B$6:$F$1251,5,0))</f>
        <v>36526</v>
      </c>
      <c r="G27" s="104">
        <v>632</v>
      </c>
      <c r="H27" s="134">
        <f t="shared" si="1"/>
        <v>20</v>
      </c>
    </row>
    <row r="28" spans="1:8" ht="17.25" customHeight="1">
      <c r="A28" s="33">
        <f t="shared" si="0"/>
        <v>23</v>
      </c>
      <c r="B28" s="103">
        <v>137</v>
      </c>
      <c r="C28" s="34" t="str">
        <f>IF(ISERROR(VLOOKUP(B28,'START LİSTE'!$B$6:$F$1251,2,0)),"",VLOOKUP(B28,'START LİSTE'!$B$6:$F$1251,2,0))</f>
        <v>EROL PINARBAŞ</v>
      </c>
      <c r="D28" s="34" t="str">
        <f>IF(ISERROR(VLOOKUP(B28,'START LİSTE'!$B$6:$F$1251,3,0)),"",VLOOKUP(B28,'START LİSTE'!$B$6:$F$1251,3,0))</f>
        <v>DENİZLİ-BÜYÜKŞEHİR BELEDİYE SK</v>
      </c>
      <c r="E28" s="35" t="str">
        <f>IF(ISERROR(VLOOKUP(B28,'START LİSTE'!$B$6:$F$1251,4,0)),"",VLOOKUP(B28,'START LİSTE'!$B$6:$F$1251,4,0))</f>
        <v>T</v>
      </c>
      <c r="F28" s="36">
        <f>IF(ISERROR(VLOOKUP($B28,'START LİSTE'!$B$6:$F$1251,5,0)),"",VLOOKUP($B28,'START LİSTE'!$B$6:$F$1251,5,0))</f>
        <v>36534</v>
      </c>
      <c r="G28" s="104">
        <v>632</v>
      </c>
      <c r="H28" s="134">
        <f t="shared" si="1"/>
        <v>21</v>
      </c>
    </row>
    <row r="29" spans="1:8" ht="17.25" customHeight="1">
      <c r="A29" s="33">
        <f t="shared" si="0"/>
        <v>24</v>
      </c>
      <c r="B29" s="103">
        <v>129</v>
      </c>
      <c r="C29" s="34" t="str">
        <f>IF(ISERROR(VLOOKUP(B29,'START LİSTE'!$B$6:$F$1251,2,0)),"",VLOOKUP(B29,'START LİSTE'!$B$6:$F$1251,2,0))</f>
        <v>UMUT DEMİR</v>
      </c>
      <c r="D29" s="34" t="str">
        <f>IF(ISERROR(VLOOKUP(B29,'START LİSTE'!$B$6:$F$1251,3,0)),"",VLOOKUP(B29,'START LİSTE'!$B$6:$F$1251,3,0))</f>
        <v>BALIKESİR B.S.K</v>
      </c>
      <c r="E29" s="35" t="str">
        <f>IF(ISERROR(VLOOKUP(B29,'START LİSTE'!$B$6:$F$1251,4,0)),"",VLOOKUP(B29,'START LİSTE'!$B$6:$F$1251,4,0))</f>
        <v>T</v>
      </c>
      <c r="F29" s="36">
        <f>IF(ISERROR(VLOOKUP($B29,'START LİSTE'!$B$6:$F$1251,5,0)),"",VLOOKUP($B29,'START LİSTE'!$B$6:$F$1251,5,0))</f>
        <v>36624</v>
      </c>
      <c r="G29" s="104">
        <v>635</v>
      </c>
      <c r="H29" s="134">
        <f t="shared" si="1"/>
        <v>22</v>
      </c>
    </row>
    <row r="30" spans="1:8" ht="17.25" customHeight="1">
      <c r="A30" s="33">
        <f t="shared" si="0"/>
        <v>25</v>
      </c>
      <c r="B30" s="103">
        <v>119</v>
      </c>
      <c r="C30" s="34" t="str">
        <f>IF(ISERROR(VLOOKUP(B30,'START LİSTE'!$B$6:$F$1251,2,0)),"",VLOOKUP(B30,'START LİSTE'!$B$6:$F$1251,2,0))</f>
        <v>ALİ ÜSTÜN </v>
      </c>
      <c r="D30" s="34" t="str">
        <f>IF(ISERROR(VLOOKUP(B30,'START LİSTE'!$B$6:$F$1251,3,0)),"",VLOOKUP(B30,'START LİSTE'!$B$6:$F$1251,3,0))</f>
        <v>AYDIN AGHSK</v>
      </c>
      <c r="E30" s="35" t="str">
        <f>IF(ISERROR(VLOOKUP(B30,'START LİSTE'!$B$6:$F$1251,4,0)),"",VLOOKUP(B30,'START LİSTE'!$B$6:$F$1251,4,0))</f>
        <v>T</v>
      </c>
      <c r="F30" s="36">
        <f>IF(ISERROR(VLOOKUP($B30,'START LİSTE'!$B$6:$F$1251,5,0)),"",VLOOKUP($B30,'START LİSTE'!$B$6:$F$1251,5,0))</f>
        <v>36176</v>
      </c>
      <c r="G30" s="104">
        <v>636</v>
      </c>
      <c r="H30" s="134">
        <f t="shared" si="1"/>
        <v>23</v>
      </c>
    </row>
    <row r="31" spans="1:8" ht="17.25" customHeight="1">
      <c r="A31" s="33">
        <f t="shared" si="0"/>
        <v>26</v>
      </c>
      <c r="B31" s="103">
        <v>150</v>
      </c>
      <c r="C31" s="34" t="str">
        <f>IF(ISERROR(VLOOKUP(B31,'START LİSTE'!$B$6:$F$1251,2,0)),"",VLOOKUP(B31,'START LİSTE'!$B$6:$F$1251,2,0))</f>
        <v>SEZGİN FİL</v>
      </c>
      <c r="D31" s="34" t="str">
        <f>IF(ISERROR(VLOOKUP(B31,'START LİSTE'!$B$6:$F$1251,3,0)),"",VLOOKUP(B31,'START LİSTE'!$B$6:$F$1251,3,0))</f>
        <v>ISPARTA-BÖLGESPOR</v>
      </c>
      <c r="E31" s="35" t="str">
        <f>IF(ISERROR(VLOOKUP(B31,'START LİSTE'!$B$6:$F$1251,4,0)),"",VLOOKUP(B31,'START LİSTE'!$B$6:$F$1251,4,0))</f>
        <v>T</v>
      </c>
      <c r="F31" s="36">
        <f>IF(ISERROR(VLOOKUP($B31,'START LİSTE'!$B$6:$F$1251,5,0)),"",VLOOKUP($B31,'START LİSTE'!$B$6:$F$1251,5,0))</f>
        <v>36392</v>
      </c>
      <c r="G31" s="104">
        <v>639</v>
      </c>
      <c r="H31" s="134">
        <f t="shared" si="1"/>
        <v>24</v>
      </c>
    </row>
    <row r="32" spans="1:8" ht="17.25" customHeight="1">
      <c r="A32" s="33">
        <f t="shared" si="0"/>
        <v>27</v>
      </c>
      <c r="B32" s="103">
        <v>212</v>
      </c>
      <c r="C32" s="34" t="str">
        <f>IF(ISERROR(VLOOKUP(B32,'START LİSTE'!$B$6:$F$1251,2,0)),"",VLOOKUP(B32,'START LİSTE'!$B$6:$F$1251,2,0))</f>
        <v>SÜLEYMAN YARENERİ</v>
      </c>
      <c r="D32" s="34" t="str">
        <f>IF(ISERROR(VLOOKUP(B32,'START LİSTE'!$B$6:$F$1251,3,0)),"",VLOOKUP(B32,'START LİSTE'!$B$6:$F$1251,3,0))</f>
        <v>DENİZLİ-BÜYÜKŞEHİR BELEDİYE SK</v>
      </c>
      <c r="E32" s="35" t="str">
        <f>IF(ISERROR(VLOOKUP(B32,'START LİSTE'!$B$6:$F$1251,4,0)),"",VLOOKUP(B32,'START LİSTE'!$B$6:$F$1251,4,0))</f>
        <v>T</v>
      </c>
      <c r="F32" s="36">
        <f>IF(ISERROR(VLOOKUP($B32,'START LİSTE'!$B$6:$F$1251,5,0)),"",VLOOKUP($B32,'START LİSTE'!$B$6:$F$1251,5,0))</f>
        <v>36286</v>
      </c>
      <c r="G32" s="104">
        <v>642</v>
      </c>
      <c r="H32" s="134">
        <f t="shared" si="1"/>
        <v>25</v>
      </c>
    </row>
    <row r="33" spans="1:8" ht="17.25" customHeight="1">
      <c r="A33" s="33">
        <f t="shared" si="0"/>
        <v>28</v>
      </c>
      <c r="B33" s="103">
        <v>118</v>
      </c>
      <c r="C33" s="34" t="str">
        <f>IF(ISERROR(VLOOKUP(B33,'START LİSTE'!$B$6:$F$1251,2,0)),"",VLOOKUP(B33,'START LİSTE'!$B$6:$F$1251,2,0))</f>
        <v>EMRAH KILIÇ</v>
      </c>
      <c r="D33" s="34" t="str">
        <f>IF(ISERROR(VLOOKUP(B33,'START LİSTE'!$B$6:$F$1251,3,0)),"",VLOOKUP(B33,'START LİSTE'!$B$6:$F$1251,3,0))</f>
        <v>ANTALYA-SANCAR BİÇİKÇİ GSK</v>
      </c>
      <c r="E33" s="35" t="str">
        <f>IF(ISERROR(VLOOKUP(B33,'START LİSTE'!$B$6:$F$1251,4,0)),"",VLOOKUP(B33,'START LİSTE'!$B$6:$F$1251,4,0))</f>
        <v>T</v>
      </c>
      <c r="F33" s="36">
        <f>IF(ISERROR(VLOOKUP($B33,'START LİSTE'!$B$6:$F$1251,5,0)),"",VLOOKUP($B33,'START LİSTE'!$B$6:$F$1251,5,0))</f>
        <v>37169</v>
      </c>
      <c r="G33" s="104">
        <v>642</v>
      </c>
      <c r="H33" s="134">
        <f t="shared" si="1"/>
        <v>26</v>
      </c>
    </row>
    <row r="34" spans="1:8" ht="17.25" customHeight="1">
      <c r="A34" s="33">
        <f t="shared" si="0"/>
        <v>29</v>
      </c>
      <c r="B34" s="103">
        <v>116</v>
      </c>
      <c r="C34" s="34" t="str">
        <f>IF(ISERROR(VLOOKUP(B34,'START LİSTE'!$B$6:$F$1251,2,0)),"",VLOOKUP(B34,'START LİSTE'!$B$6:$F$1251,2,0))</f>
        <v>AHMET UĞUR BAHAR</v>
      </c>
      <c r="D34" s="34" t="str">
        <f>IF(ISERROR(VLOOKUP(B34,'START LİSTE'!$B$6:$F$1251,3,0)),"",VLOOKUP(B34,'START LİSTE'!$B$6:$F$1251,3,0))</f>
        <v>ANTALYA-SANCAR BİÇİKÇİ GSK</v>
      </c>
      <c r="E34" s="35" t="str">
        <f>IF(ISERROR(VLOOKUP(B34,'START LİSTE'!$B$6:$F$1251,4,0)),"",VLOOKUP(B34,'START LİSTE'!$B$6:$F$1251,4,0))</f>
        <v>T</v>
      </c>
      <c r="F34" s="36">
        <f>IF(ISERROR(VLOOKUP($B34,'START LİSTE'!$B$6:$F$1251,5,0)),"",VLOOKUP($B34,'START LİSTE'!$B$6:$F$1251,5,0))</f>
        <v>36912</v>
      </c>
      <c r="G34" s="104">
        <v>645</v>
      </c>
      <c r="H34" s="134">
        <f t="shared" si="1"/>
        <v>27</v>
      </c>
    </row>
    <row r="35" spans="1:8" ht="17.25" customHeight="1">
      <c r="A35" s="33">
        <f t="shared" si="0"/>
        <v>30</v>
      </c>
      <c r="B35" s="103">
        <v>130</v>
      </c>
      <c r="C35" s="34" t="str">
        <f>IF(ISERROR(VLOOKUP(B35,'START LİSTE'!$B$6:$F$1251,2,0)),"",VLOOKUP(B35,'START LİSTE'!$B$6:$F$1251,2,0))</f>
        <v>ALİ KOŞAR</v>
      </c>
      <c r="D35" s="34" t="str">
        <f>IF(ISERROR(VLOOKUP(B35,'START LİSTE'!$B$6:$F$1251,3,0)),"",VLOOKUP(B35,'START LİSTE'!$B$6:$F$1251,3,0))</f>
        <v>BALIKESİR B.S.K</v>
      </c>
      <c r="E35" s="35" t="str">
        <f>IF(ISERROR(VLOOKUP(B35,'START LİSTE'!$B$6:$F$1251,4,0)),"",VLOOKUP(B35,'START LİSTE'!$B$6:$F$1251,4,0))</f>
        <v>T</v>
      </c>
      <c r="F35" s="36">
        <f>IF(ISERROR(VLOOKUP($B35,'START LİSTE'!$B$6:$F$1251,5,0)),"",VLOOKUP($B35,'START LİSTE'!$B$6:$F$1251,5,0))</f>
        <v>37044</v>
      </c>
      <c r="G35" s="104">
        <v>647</v>
      </c>
      <c r="H35" s="134">
        <f t="shared" si="1"/>
        <v>28</v>
      </c>
    </row>
    <row r="36" spans="1:8" ht="17.25" customHeight="1">
      <c r="A36" s="33">
        <f t="shared" si="0"/>
        <v>31</v>
      </c>
      <c r="B36" s="103">
        <v>115</v>
      </c>
      <c r="C36" s="34" t="str">
        <f>IF(ISERROR(VLOOKUP(B36,'START LİSTE'!$B$6:$F$1251,2,0)),"",VLOOKUP(B36,'START LİSTE'!$B$6:$F$1251,2,0))</f>
        <v>SUAT GÜVEN</v>
      </c>
      <c r="D36" s="34" t="str">
        <f>IF(ISERROR(VLOOKUP(B36,'START LİSTE'!$B$6:$F$1251,3,0)),"",VLOOKUP(B36,'START LİSTE'!$B$6:$F$1251,3,0))</f>
        <v>ANTALYA-SANCAR BİÇİKÇİ GSK</v>
      </c>
      <c r="E36" s="35" t="str">
        <f>IF(ISERROR(VLOOKUP(B36,'START LİSTE'!$B$6:$F$1251,4,0)),"",VLOOKUP(B36,'START LİSTE'!$B$6:$F$1251,4,0))</f>
        <v>T</v>
      </c>
      <c r="F36" s="36">
        <f>IF(ISERROR(VLOOKUP($B36,'START LİSTE'!$B$6:$F$1251,5,0)),"",VLOOKUP($B36,'START LİSTE'!$B$6:$F$1251,5,0))</f>
        <v>36535</v>
      </c>
      <c r="G36" s="104">
        <v>648</v>
      </c>
      <c r="H36" s="134">
        <f t="shared" si="1"/>
        <v>29</v>
      </c>
    </row>
    <row r="37" spans="1:8" ht="17.25" customHeight="1">
      <c r="A37" s="33">
        <f t="shared" si="0"/>
        <v>32</v>
      </c>
      <c r="B37" s="103">
        <v>163</v>
      </c>
      <c r="C37" s="34" t="str">
        <f>IF(ISERROR(VLOOKUP(B37,'START LİSTE'!$B$6:$F$1251,2,0)),"",VLOOKUP(B37,'START LİSTE'!$B$6:$F$1251,2,0))</f>
        <v>VEDAT YILDIZ</v>
      </c>
      <c r="D37" s="34" t="str">
        <f>IF(ISERROR(VLOOKUP(B37,'START LİSTE'!$B$6:$F$1251,3,0)),"",VLOOKUP(B37,'START LİSTE'!$B$6:$F$1251,3,0))</f>
        <v>MANİSA - YUNUSEMRE BLD.SP.KLB</v>
      </c>
      <c r="E37" s="35" t="str">
        <f>IF(ISERROR(VLOOKUP(B37,'START LİSTE'!$B$6:$F$1251,4,0)),"",VLOOKUP(B37,'START LİSTE'!$B$6:$F$1251,4,0))</f>
        <v>T</v>
      </c>
      <c r="F37" s="36">
        <f>IF(ISERROR(VLOOKUP($B37,'START LİSTE'!$B$6:$F$1251,5,0)),"",VLOOKUP($B37,'START LİSTE'!$B$6:$F$1251,5,0))</f>
        <v>36671</v>
      </c>
      <c r="G37" s="104">
        <v>650</v>
      </c>
      <c r="H37" s="134">
        <f t="shared" si="1"/>
        <v>30</v>
      </c>
    </row>
    <row r="38" spans="1:8" ht="17.25" customHeight="1">
      <c r="A38" s="33">
        <f t="shared" si="0"/>
        <v>33</v>
      </c>
      <c r="B38" s="103">
        <v>140</v>
      </c>
      <c r="C38" s="34" t="str">
        <f>IF(ISERROR(VLOOKUP(B38,'START LİSTE'!$B$6:$F$1251,2,0)),"",VLOOKUP(B38,'START LİSTE'!$B$6:$F$1251,2,0))</f>
        <v>İSMAİL AKYOKUŞ</v>
      </c>
      <c r="D38" s="34" t="str">
        <f>IF(ISERROR(VLOOKUP(B38,'START LİSTE'!$B$6:$F$1251,3,0)),"",VLOOKUP(B38,'START LİSTE'!$B$6:$F$1251,3,0))</f>
        <v>ISPARTA - HEKİMSPOR KULÜBÜ</v>
      </c>
      <c r="E38" s="35" t="str">
        <f>IF(ISERROR(VLOOKUP(B38,'START LİSTE'!$B$6:$F$1251,4,0)),"",VLOOKUP(B38,'START LİSTE'!$B$6:$F$1251,4,0))</f>
        <v>T</v>
      </c>
      <c r="F38" s="36">
        <f>IF(ISERROR(VLOOKUP($B38,'START LİSTE'!$B$6:$F$1251,5,0)),"",VLOOKUP($B38,'START LİSTE'!$B$6:$F$1251,5,0))</f>
        <v>36600</v>
      </c>
      <c r="G38" s="104">
        <v>651</v>
      </c>
      <c r="H38" s="134">
        <f t="shared" si="1"/>
        <v>31</v>
      </c>
    </row>
    <row r="39" spans="1:8" ht="17.25" customHeight="1">
      <c r="A39" s="33">
        <f t="shared" si="0"/>
        <v>34</v>
      </c>
      <c r="B39" s="103">
        <v>157</v>
      </c>
      <c r="C39" s="34" t="str">
        <f>IF(ISERROR(VLOOKUP(B39,'START LİSTE'!$B$6:$F$1251,2,0)),"",VLOOKUP(B39,'START LİSTE'!$B$6:$F$1251,2,0))</f>
        <v>OĞUZ TÜRKER</v>
      </c>
      <c r="D39" s="34" t="str">
        <f>IF(ISERROR(VLOOKUP(B39,'START LİSTE'!$B$6:$F$1251,3,0)),"",VLOOKUP(B39,'START LİSTE'!$B$6:$F$1251,3,0))</f>
        <v>KÜTAHYA GENÇLİK VE SPOR KULÜBÜ</v>
      </c>
      <c r="E39" s="35" t="str">
        <f>IF(ISERROR(VLOOKUP(B39,'START LİSTE'!$B$6:$F$1251,4,0)),"",VLOOKUP(B39,'START LİSTE'!$B$6:$F$1251,4,0))</f>
        <v>T</v>
      </c>
      <c r="F39" s="36">
        <f>IF(ISERROR(VLOOKUP($B39,'START LİSTE'!$B$6:$F$1251,5,0)),"",VLOOKUP($B39,'START LİSTE'!$B$6:$F$1251,5,0))</f>
        <v>36710</v>
      </c>
      <c r="G39" s="104">
        <v>651</v>
      </c>
      <c r="H39" s="134">
        <f t="shared" si="1"/>
        <v>32</v>
      </c>
    </row>
    <row r="40" spans="1:8" ht="17.25" customHeight="1">
      <c r="A40" s="33">
        <f t="shared" si="0"/>
        <v>35</v>
      </c>
      <c r="B40" s="103">
        <v>124</v>
      </c>
      <c r="C40" s="34" t="str">
        <f>IF(ISERROR(VLOOKUP(B40,'START LİSTE'!$B$6:$F$1251,2,0)),"",VLOOKUP(B40,'START LİSTE'!$B$6:$F$1251,2,0))</f>
        <v>SAMET ÖZCANER</v>
      </c>
      <c r="D40" s="34" t="str">
        <f>IF(ISERROR(VLOOKUP(B40,'START LİSTE'!$B$6:$F$1251,3,0)),"",VLOOKUP(B40,'START LİSTE'!$B$6:$F$1251,3,0))</f>
        <v>MANİSA - NİLÜFER SPOR KULÜBÜ</v>
      </c>
      <c r="E40" s="35" t="str">
        <f>IF(ISERROR(VLOOKUP(B40,'START LİSTE'!$B$6:$F$1251,4,0)),"",VLOOKUP(B40,'START LİSTE'!$B$6:$F$1251,4,0))</f>
        <v>F</v>
      </c>
      <c r="F40" s="36">
        <f>IF(ISERROR(VLOOKUP($B40,'START LİSTE'!$B$6:$F$1251,5,0)),"",VLOOKUP($B40,'START LİSTE'!$B$6:$F$1251,5,0))</f>
        <v>37006</v>
      </c>
      <c r="G40" s="104">
        <v>652</v>
      </c>
      <c r="H40" s="134">
        <f t="shared" si="1"/>
        <v>32</v>
      </c>
    </row>
    <row r="41" spans="1:8" ht="17.25" customHeight="1">
      <c r="A41" s="33">
        <f t="shared" si="0"/>
        <v>36</v>
      </c>
      <c r="B41" s="103">
        <v>131</v>
      </c>
      <c r="C41" s="34" t="str">
        <f>IF(ISERROR(VLOOKUP(B41,'START LİSTE'!$B$6:$F$1251,2,0)),"",VLOOKUP(B41,'START LİSTE'!$B$6:$F$1251,2,0))</f>
        <v>MUHAMMET MUSTAFA ÖZDEMİR</v>
      </c>
      <c r="D41" s="34" t="str">
        <f>IF(ISERROR(VLOOKUP(B41,'START LİSTE'!$B$6:$F$1251,3,0)),"",VLOOKUP(B41,'START LİSTE'!$B$6:$F$1251,3,0))</f>
        <v>DENİZLİ-ACIPAYAM HALK EĞİTİMİ GSK</v>
      </c>
      <c r="E41" s="35" t="str">
        <f>IF(ISERROR(VLOOKUP(B41,'START LİSTE'!$B$6:$F$1251,4,0)),"",VLOOKUP(B41,'START LİSTE'!$B$6:$F$1251,4,0))</f>
        <v>T</v>
      </c>
      <c r="F41" s="36">
        <f>IF(ISERROR(VLOOKUP($B41,'START LİSTE'!$B$6:$F$1251,5,0)),"",VLOOKUP($B41,'START LİSTE'!$B$6:$F$1251,5,0))</f>
        <v>36168</v>
      </c>
      <c r="G41" s="104">
        <v>654</v>
      </c>
      <c r="H41" s="134">
        <f t="shared" si="1"/>
        <v>33</v>
      </c>
    </row>
    <row r="42" spans="1:8" ht="17.25" customHeight="1">
      <c r="A42" s="33">
        <f t="shared" si="0"/>
        <v>37</v>
      </c>
      <c r="B42" s="103">
        <v>145</v>
      </c>
      <c r="C42" s="34" t="str">
        <f>IF(ISERROR(VLOOKUP(B42,'START LİSTE'!$B$6:$F$1251,2,0)),"",VLOOKUP(B42,'START LİSTE'!$B$6:$F$1251,2,0))</f>
        <v>BEDİRHAN DİKMEN </v>
      </c>
      <c r="D42" s="34" t="str">
        <f>IF(ISERROR(VLOOKUP(B42,'START LİSTE'!$B$6:$F$1251,3,0)),"",VLOOKUP(B42,'START LİSTE'!$B$6:$F$1251,3,0))</f>
        <v>ISPARTA YALVAÇ ÇINAR GSK</v>
      </c>
      <c r="E42" s="35" t="str">
        <f>IF(ISERROR(VLOOKUP(B42,'START LİSTE'!$B$6:$F$1251,4,0)),"",VLOOKUP(B42,'START LİSTE'!$B$6:$F$1251,4,0))</f>
        <v>T</v>
      </c>
      <c r="F42" s="36">
        <f>IF(ISERROR(VLOOKUP($B42,'START LİSTE'!$B$6:$F$1251,5,0)),"",VLOOKUP($B42,'START LİSTE'!$B$6:$F$1251,5,0))</f>
        <v>37130</v>
      </c>
      <c r="G42" s="104">
        <v>657</v>
      </c>
      <c r="H42" s="134">
        <f t="shared" si="1"/>
        <v>34</v>
      </c>
    </row>
    <row r="43" spans="1:8" ht="17.25" customHeight="1">
      <c r="A43" s="33">
        <f t="shared" si="0"/>
        <v>38</v>
      </c>
      <c r="B43" s="103">
        <v>132</v>
      </c>
      <c r="C43" s="34" t="str">
        <f>IF(ISERROR(VLOOKUP(B43,'START LİSTE'!$B$6:$F$1251,2,0)),"",VLOOKUP(B43,'START LİSTE'!$B$6:$F$1251,2,0))</f>
        <v>HALİL GÜNGÖR</v>
      </c>
      <c r="D43" s="34" t="str">
        <f>IF(ISERROR(VLOOKUP(B43,'START LİSTE'!$B$6:$F$1251,3,0)),"",VLOOKUP(B43,'START LİSTE'!$B$6:$F$1251,3,0))</f>
        <v>DENİZLİ-ACIPAYAM HALK EĞİTİMİ GSK</v>
      </c>
      <c r="E43" s="35" t="str">
        <f>IF(ISERROR(VLOOKUP(B43,'START LİSTE'!$B$6:$F$1251,4,0)),"",VLOOKUP(B43,'START LİSTE'!$B$6:$F$1251,4,0))</f>
        <v>T</v>
      </c>
      <c r="F43" s="36">
        <f>IF(ISERROR(VLOOKUP($B43,'START LİSTE'!$B$6:$F$1251,5,0)),"",VLOOKUP($B43,'START LİSTE'!$B$6:$F$1251,5,0))</f>
        <v>36418</v>
      </c>
      <c r="G43" s="104">
        <v>658</v>
      </c>
      <c r="H43" s="134">
        <f t="shared" si="1"/>
        <v>35</v>
      </c>
    </row>
    <row r="44" spans="1:8" ht="17.25" customHeight="1">
      <c r="A44" s="33">
        <f t="shared" si="0"/>
        <v>39</v>
      </c>
      <c r="B44" s="103">
        <v>136</v>
      </c>
      <c r="C44" s="34" t="str">
        <f>IF(ISERROR(VLOOKUP(B44,'START LİSTE'!$B$6:$F$1251,2,0)),"",VLOOKUP(B44,'START LİSTE'!$B$6:$F$1251,2,0))</f>
        <v>BEHİÇ CAN ÜNAL</v>
      </c>
      <c r="D44" s="34" t="str">
        <f>IF(ISERROR(VLOOKUP(B44,'START LİSTE'!$B$6:$F$1251,3,0)),"",VLOOKUP(B44,'START LİSTE'!$B$6:$F$1251,3,0))</f>
        <v>DENİZLİ-BÜYÜKŞEHİR BELEDİYE SK</v>
      </c>
      <c r="E44" s="35" t="str">
        <f>IF(ISERROR(VLOOKUP(B44,'START LİSTE'!$B$6:$F$1251,4,0)),"",VLOOKUP(B44,'START LİSTE'!$B$6:$F$1251,4,0))</f>
        <v>T</v>
      </c>
      <c r="F44" s="36">
        <f>IF(ISERROR(VLOOKUP($B44,'START LİSTE'!$B$6:$F$1251,5,0)),"",VLOOKUP($B44,'START LİSTE'!$B$6:$F$1251,5,0))</f>
        <v>36279</v>
      </c>
      <c r="G44" s="104">
        <v>700</v>
      </c>
      <c r="H44" s="134">
        <f t="shared" si="1"/>
        <v>36</v>
      </c>
    </row>
    <row r="45" spans="1:8" ht="17.25" customHeight="1">
      <c r="A45" s="33">
        <f t="shared" si="0"/>
        <v>40</v>
      </c>
      <c r="B45" s="103">
        <v>162</v>
      </c>
      <c r="C45" s="34" t="str">
        <f>IF(ISERROR(VLOOKUP(B45,'START LİSTE'!$B$6:$F$1251,2,0)),"",VLOOKUP(B45,'START LİSTE'!$B$6:$F$1251,2,0))</f>
        <v>SEDAT ÖZDEMİR</v>
      </c>
      <c r="D45" s="34" t="str">
        <f>IF(ISERROR(VLOOKUP(B45,'START LİSTE'!$B$6:$F$1251,3,0)),"",VLOOKUP(B45,'START LİSTE'!$B$6:$F$1251,3,0))</f>
        <v>KÜTAHYA-GENÇLİK MERKEZİ GSİM</v>
      </c>
      <c r="E45" s="35" t="str">
        <f>IF(ISERROR(VLOOKUP(B45,'START LİSTE'!$B$6:$F$1251,4,0)),"",VLOOKUP(B45,'START LİSTE'!$B$6:$F$1251,4,0))</f>
        <v>T</v>
      </c>
      <c r="F45" s="36">
        <f>IF(ISERROR(VLOOKUP($B45,'START LİSTE'!$B$6:$F$1251,5,0)),"",VLOOKUP($B45,'START LİSTE'!$B$6:$F$1251,5,0))</f>
        <v>36295</v>
      </c>
      <c r="G45" s="104">
        <v>701</v>
      </c>
      <c r="H45" s="134">
        <f t="shared" si="1"/>
        <v>37</v>
      </c>
    </row>
    <row r="46" spans="1:8" ht="17.25" customHeight="1">
      <c r="A46" s="33">
        <f t="shared" si="0"/>
        <v>41</v>
      </c>
      <c r="B46" s="103">
        <v>169</v>
      </c>
      <c r="C46" s="34" t="str">
        <f>IF(ISERROR(VLOOKUP(B46,'START LİSTE'!$B$6:$F$1251,2,0)),"",VLOOKUP(B46,'START LİSTE'!$B$6:$F$1251,2,0))</f>
        <v>EMİRKAN DENİZ</v>
      </c>
      <c r="D46" s="34" t="str">
        <f>IF(ISERROR(VLOOKUP(B46,'START LİSTE'!$B$6:$F$1251,3,0)),"",VLOOKUP(B46,'START LİSTE'!$B$6:$F$1251,3,0))</f>
        <v>BALIKESİ-AYVALIK JUDO Jİ JİTSU SPOR KULÜBÜ</v>
      </c>
      <c r="E46" s="35" t="str">
        <f>IF(ISERROR(VLOOKUP(B46,'START LİSTE'!$B$6:$F$1251,4,0)),"",VLOOKUP(B46,'START LİSTE'!$B$6:$F$1251,4,0))</f>
        <v>T</v>
      </c>
      <c r="F46" s="36">
        <f>IF(ISERROR(VLOOKUP($B46,'START LİSTE'!$B$6:$F$1251,5,0)),"",VLOOKUP($B46,'START LİSTE'!$B$6:$F$1251,5,0))</f>
        <v>37054</v>
      </c>
      <c r="G46" s="104">
        <v>702</v>
      </c>
      <c r="H46" s="134">
        <f t="shared" si="1"/>
        <v>38</v>
      </c>
    </row>
    <row r="47" spans="1:8" ht="17.25" customHeight="1">
      <c r="A47" s="33">
        <f t="shared" si="0"/>
        <v>42</v>
      </c>
      <c r="B47" s="103">
        <v>113</v>
      </c>
      <c r="C47" s="34" t="str">
        <f>IF(ISERROR(VLOOKUP(B47,'START LİSTE'!$B$6:$F$1251,2,0)),"",VLOOKUP(B47,'START LİSTE'!$B$6:$F$1251,2,0))</f>
        <v>BAVER ATEŞ</v>
      </c>
      <c r="D47" s="34" t="str">
        <f>IF(ISERROR(VLOOKUP(B47,'START LİSTE'!$B$6:$F$1251,3,0)),"",VLOOKUP(B47,'START LİSTE'!$B$6:$F$1251,3,0))</f>
        <v>ANTALYA MURATPAŞA BLD KULÜBÜ</v>
      </c>
      <c r="E47" s="35" t="str">
        <f>IF(ISERROR(VLOOKUP(B47,'START LİSTE'!$B$6:$F$1251,4,0)),"",VLOOKUP(B47,'START LİSTE'!$B$6:$F$1251,4,0))</f>
        <v>T</v>
      </c>
      <c r="F47" s="36">
        <f>IF(ISERROR(VLOOKUP($B47,'START LİSTE'!$B$6:$F$1251,5,0)),"",VLOOKUP($B47,'START LİSTE'!$B$6:$F$1251,5,0))</f>
        <v>36849</v>
      </c>
      <c r="G47" s="104">
        <v>710</v>
      </c>
      <c r="H47" s="134">
        <f t="shared" si="1"/>
        <v>39</v>
      </c>
    </row>
    <row r="48" spans="1:8" ht="17.25" customHeight="1">
      <c r="A48" s="33">
        <f t="shared" si="0"/>
        <v>43</v>
      </c>
      <c r="B48" s="103">
        <v>112</v>
      </c>
      <c r="C48" s="34" t="str">
        <f>IF(ISERROR(VLOOKUP(B48,'START LİSTE'!$B$6:$F$1251,2,0)),"",VLOOKUP(B48,'START LİSTE'!$B$6:$F$1251,2,0))</f>
        <v>SERHAT AZUN</v>
      </c>
      <c r="D48" s="34" t="str">
        <f>IF(ISERROR(VLOOKUP(B48,'START LİSTE'!$B$6:$F$1251,3,0)),"",VLOOKUP(B48,'START LİSTE'!$B$6:$F$1251,3,0))</f>
        <v>ANTALYA MURATPAŞA BLD KULÜBÜ</v>
      </c>
      <c r="E48" s="35" t="str">
        <f>IF(ISERROR(VLOOKUP(B48,'START LİSTE'!$B$6:$F$1251,4,0)),"",VLOOKUP(B48,'START LİSTE'!$B$6:$F$1251,4,0))</f>
        <v>T</v>
      </c>
      <c r="F48" s="36">
        <f>IF(ISERROR(VLOOKUP($B48,'START LİSTE'!$B$6:$F$1251,5,0)),"",VLOOKUP($B48,'START LİSTE'!$B$6:$F$1251,5,0))</f>
        <v>36538</v>
      </c>
      <c r="G48" s="104">
        <v>712</v>
      </c>
      <c r="H48" s="134">
        <f t="shared" si="1"/>
        <v>40</v>
      </c>
    </row>
    <row r="49" spans="1:8" ht="17.25" customHeight="1">
      <c r="A49" s="33">
        <f t="shared" si="0"/>
        <v>44</v>
      </c>
      <c r="B49" s="103">
        <v>114</v>
      </c>
      <c r="C49" s="34" t="str">
        <f>IF(ISERROR(VLOOKUP(B49,'START LİSTE'!$B$6:$F$1251,2,0)),"",VLOOKUP(B49,'START LİSTE'!$B$6:$F$1251,2,0))</f>
        <v>YASİN TUNCER</v>
      </c>
      <c r="D49" s="34" t="str">
        <f>IF(ISERROR(VLOOKUP(B49,'START LİSTE'!$B$6:$F$1251,3,0)),"",VLOOKUP(B49,'START LİSTE'!$B$6:$F$1251,3,0))</f>
        <v>ANTALYA MURATPAŞA BLD KULÜBÜ</v>
      </c>
      <c r="E49" s="35" t="str">
        <f>IF(ISERROR(VLOOKUP(B49,'START LİSTE'!$B$6:$F$1251,4,0)),"",VLOOKUP(B49,'START LİSTE'!$B$6:$F$1251,4,0))</f>
        <v>T</v>
      </c>
      <c r="F49" s="36">
        <f>IF(ISERROR(VLOOKUP($B49,'START LİSTE'!$B$6:$F$1251,5,0)),"",VLOOKUP($B49,'START LİSTE'!$B$6:$F$1251,5,0))</f>
        <v>37124</v>
      </c>
      <c r="G49" s="104">
        <v>717</v>
      </c>
      <c r="H49" s="134">
        <f t="shared" si="1"/>
        <v>41</v>
      </c>
    </row>
    <row r="50" spans="1:8" ht="17.25" customHeight="1">
      <c r="A50" s="33">
        <f t="shared" si="0"/>
        <v>45</v>
      </c>
      <c r="B50" s="103">
        <v>146</v>
      </c>
      <c r="C50" s="34" t="str">
        <f>IF(ISERROR(VLOOKUP(B50,'START LİSTE'!$B$6:$F$1251,2,0)),"",VLOOKUP(B50,'START LİSTE'!$B$6:$F$1251,2,0))</f>
        <v>MEVLÜT DİKMEN </v>
      </c>
      <c r="D50" s="34" t="str">
        <f>IF(ISERROR(VLOOKUP(B50,'START LİSTE'!$B$6:$F$1251,3,0)),"",VLOOKUP(B50,'START LİSTE'!$B$6:$F$1251,3,0))</f>
        <v>ISPARTA YALVAÇ ÇINAR GSK</v>
      </c>
      <c r="E50" s="35" t="str">
        <f>IF(ISERROR(VLOOKUP(B50,'START LİSTE'!$B$6:$F$1251,4,0)),"",VLOOKUP(B50,'START LİSTE'!$B$6:$F$1251,4,0))</f>
        <v>T</v>
      </c>
      <c r="F50" s="36">
        <f>IF(ISERROR(VLOOKUP($B50,'START LİSTE'!$B$6:$F$1251,5,0)),"",VLOOKUP($B50,'START LİSTE'!$B$6:$F$1251,5,0))</f>
        <v>37130</v>
      </c>
      <c r="G50" s="104">
        <v>722</v>
      </c>
      <c r="H50" s="134">
        <f t="shared" si="1"/>
        <v>42</v>
      </c>
    </row>
    <row r="51" spans="1:8" ht="17.25" customHeight="1">
      <c r="A51" s="33">
        <f t="shared" si="0"/>
        <v>46</v>
      </c>
      <c r="B51" s="103">
        <v>134</v>
      </c>
      <c r="C51" s="34" t="str">
        <f>IF(ISERROR(VLOOKUP(B51,'START LİSTE'!$B$6:$F$1251,2,0)),"",VLOOKUP(B51,'START LİSTE'!$B$6:$F$1251,2,0))</f>
        <v>NİMET SİPAHİ</v>
      </c>
      <c r="D51" s="34" t="str">
        <f>IF(ISERROR(VLOOKUP(B51,'START LİSTE'!$B$6:$F$1251,3,0)),"",VLOOKUP(B51,'START LİSTE'!$B$6:$F$1251,3,0))</f>
        <v>DENİZLİ-ACIPAYAM HALK EĞİTİMİ GSK</v>
      </c>
      <c r="E51" s="35" t="str">
        <f>IF(ISERROR(VLOOKUP(B51,'START LİSTE'!$B$6:$F$1251,4,0)),"",VLOOKUP(B51,'START LİSTE'!$B$6:$F$1251,4,0))</f>
        <v>T</v>
      </c>
      <c r="F51" s="36">
        <f>IF(ISERROR(VLOOKUP($B51,'START LİSTE'!$B$6:$F$1251,5,0)),"",VLOOKUP($B51,'START LİSTE'!$B$6:$F$1251,5,0))</f>
        <v>36643</v>
      </c>
      <c r="G51" s="104">
        <v>729</v>
      </c>
      <c r="H51" s="134">
        <f t="shared" si="1"/>
        <v>43</v>
      </c>
    </row>
    <row r="52" spans="1:8" ht="17.25" customHeight="1">
      <c r="A52" s="33">
        <f t="shared" si="0"/>
        <v>47</v>
      </c>
      <c r="B52" s="103">
        <v>168</v>
      </c>
      <c r="C52" s="34" t="str">
        <f>IF(ISERROR(VLOOKUP(B52,'START LİSTE'!$B$6:$F$1251,2,0)),"",VLOOKUP(B52,'START LİSTE'!$B$6:$F$1251,2,0))</f>
        <v>MERT ARSLA</v>
      </c>
      <c r="D52" s="34" t="str">
        <f>IF(ISERROR(VLOOKUP(B52,'START LİSTE'!$B$6:$F$1251,3,0)),"",VLOOKUP(B52,'START LİSTE'!$B$6:$F$1251,3,0))</f>
        <v>BALIKESİ-AYVALIK JUDO Jİ JİTSU SPOR KULÜBÜ</v>
      </c>
      <c r="E52" s="35" t="str">
        <f>IF(ISERROR(VLOOKUP(B52,'START LİSTE'!$B$6:$F$1251,4,0)),"",VLOOKUP(B52,'START LİSTE'!$B$6:$F$1251,4,0))</f>
        <v>T</v>
      </c>
      <c r="F52" s="36">
        <f>IF(ISERROR(VLOOKUP($B52,'START LİSTE'!$B$6:$F$1251,5,0)),"",VLOOKUP($B52,'START LİSTE'!$B$6:$F$1251,5,0))</f>
        <v>36892</v>
      </c>
      <c r="G52" s="104">
        <v>735</v>
      </c>
      <c r="H52" s="134">
        <f t="shared" si="1"/>
        <v>44</v>
      </c>
    </row>
    <row r="53" spans="1:8" ht="17.25" customHeight="1">
      <c r="A53" s="33">
        <f t="shared" si="0"/>
        <v>48</v>
      </c>
      <c r="B53" s="103">
        <v>141</v>
      </c>
      <c r="C53" s="34" t="str">
        <f>IF(ISERROR(VLOOKUP(B53,'START LİSTE'!$B$6:$F$1251,2,0)),"",VLOOKUP(B53,'START LİSTE'!$B$6:$F$1251,2,0))</f>
        <v>ŞERİF DOĞAN</v>
      </c>
      <c r="D53" s="34" t="str">
        <f>IF(ISERROR(VLOOKUP(B53,'START LİSTE'!$B$6:$F$1251,3,0)),"",VLOOKUP(B53,'START LİSTE'!$B$6:$F$1251,3,0))</f>
        <v>ISPARTA - HEKİMSPOR KULÜBÜ</v>
      </c>
      <c r="E53" s="35" t="str">
        <f>IF(ISERROR(VLOOKUP(B53,'START LİSTE'!$B$6:$F$1251,4,0)),"",VLOOKUP(B53,'START LİSTE'!$B$6:$F$1251,4,0))</f>
        <v>T</v>
      </c>
      <c r="F53" s="36">
        <f>IF(ISERROR(VLOOKUP($B53,'START LİSTE'!$B$6:$F$1251,5,0)),"",VLOOKUP($B53,'START LİSTE'!$B$6:$F$1251,5,0))</f>
        <v>36571</v>
      </c>
      <c r="G53" s="104">
        <v>736</v>
      </c>
      <c r="H53" s="134">
        <f t="shared" si="1"/>
        <v>45</v>
      </c>
    </row>
    <row r="54" spans="1:8" ht="17.25" customHeight="1">
      <c r="A54" s="33">
        <f t="shared" si="0"/>
        <v>49</v>
      </c>
      <c r="B54" s="103">
        <v>170</v>
      </c>
      <c r="C54" s="34" t="str">
        <f>IF(ISERROR(VLOOKUP(B54,'START LİSTE'!$B$6:$F$1251,2,0)),"",VLOOKUP(B54,'START LİSTE'!$B$6:$F$1251,2,0))</f>
        <v>SERHAT B. BABA</v>
      </c>
      <c r="D54" s="34" t="str">
        <f>IF(ISERROR(VLOOKUP(B54,'START LİSTE'!$B$6:$F$1251,3,0)),"",VLOOKUP(B54,'START LİSTE'!$B$6:$F$1251,3,0))</f>
        <v>BALIKESİ-AYVALIK JUDO Jİ JİTSU SPOR KULÜBÜ</v>
      </c>
      <c r="E54" s="35" t="str">
        <f>IF(ISERROR(VLOOKUP(B54,'START LİSTE'!$B$6:$F$1251,4,0)),"",VLOOKUP(B54,'START LİSTE'!$B$6:$F$1251,4,0))</f>
        <v>T</v>
      </c>
      <c r="F54" s="36">
        <f>IF(ISERROR(VLOOKUP($B54,'START LİSTE'!$B$6:$F$1251,5,0)),"",VLOOKUP($B54,'START LİSTE'!$B$6:$F$1251,5,0))</f>
        <v>36864</v>
      </c>
      <c r="G54" s="104">
        <v>743</v>
      </c>
      <c r="H54" s="134">
        <f t="shared" si="1"/>
        <v>46</v>
      </c>
    </row>
    <row r="55" spans="1:8" ht="17.25" customHeight="1">
      <c r="A55" s="33">
        <f t="shared" si="0"/>
        <v>50</v>
      </c>
      <c r="B55" s="103">
        <v>154</v>
      </c>
      <c r="C55" s="34" t="str">
        <f>IF(ISERROR(VLOOKUP(B55,'START LİSTE'!$B$6:$F$1251,2,0)),"",VLOOKUP(B55,'START LİSTE'!$B$6:$F$1251,2,0))</f>
        <v>SEBAHATTİN KURT</v>
      </c>
      <c r="D55" s="34" t="str">
        <f>IF(ISERROR(VLOOKUP(B55,'START LİSTE'!$B$6:$F$1251,3,0)),"",VLOOKUP(B55,'START LİSTE'!$B$6:$F$1251,3,0))</f>
        <v>ISPARTA-YILDIZSPOR KULÜBÜ</v>
      </c>
      <c r="E55" s="35" t="str">
        <f>IF(ISERROR(VLOOKUP(B55,'START LİSTE'!$B$6:$F$1251,4,0)),"",VLOOKUP(B55,'START LİSTE'!$B$6:$F$1251,4,0))</f>
        <v>T</v>
      </c>
      <c r="F55" s="36">
        <f>IF(ISERROR(VLOOKUP($B55,'START LİSTE'!$B$6:$F$1251,5,0)),"",VLOOKUP($B55,'START LİSTE'!$B$6:$F$1251,5,0))</f>
        <v>36636</v>
      </c>
      <c r="G55" s="104">
        <v>751</v>
      </c>
      <c r="H55" s="134">
        <f t="shared" si="1"/>
        <v>47</v>
      </c>
    </row>
    <row r="56" spans="1:8" ht="17.25" customHeight="1">
      <c r="A56" s="33">
        <f t="shared" si="0"/>
        <v>51</v>
      </c>
      <c r="B56" s="103">
        <v>158</v>
      </c>
      <c r="C56" s="34" t="str">
        <f>IF(ISERROR(VLOOKUP(B56,'START LİSTE'!$B$6:$F$1251,2,0)),"",VLOOKUP(B56,'START LİSTE'!$B$6:$F$1251,2,0))</f>
        <v>ERKAN GALİN</v>
      </c>
      <c r="D56" s="34" t="str">
        <f>IF(ISERROR(VLOOKUP(B56,'START LİSTE'!$B$6:$F$1251,3,0)),"",VLOOKUP(B56,'START LİSTE'!$B$6:$F$1251,3,0))</f>
        <v>KÜTAHYA GENÇLİK VE SPOR KULÜBÜ</v>
      </c>
      <c r="E56" s="35" t="str">
        <f>IF(ISERROR(VLOOKUP(B56,'START LİSTE'!$B$6:$F$1251,4,0)),"",VLOOKUP(B56,'START LİSTE'!$B$6:$F$1251,4,0))</f>
        <v>T</v>
      </c>
      <c r="F56" s="36">
        <f>IF(ISERROR(VLOOKUP($B56,'START LİSTE'!$B$6:$F$1251,5,0)),"",VLOOKUP($B56,'START LİSTE'!$B$6:$F$1251,5,0))</f>
        <v>37138</v>
      </c>
      <c r="G56" s="104">
        <v>755</v>
      </c>
      <c r="H56" s="134">
        <f t="shared" si="1"/>
        <v>48</v>
      </c>
    </row>
    <row r="57" spans="1:8" ht="17.25" customHeight="1">
      <c r="A57" s="33">
        <f t="shared" si="0"/>
        <v>52</v>
      </c>
      <c r="B57" s="103">
        <v>151</v>
      </c>
      <c r="C57" s="34" t="str">
        <f>IF(ISERROR(VLOOKUP(B57,'START LİSTE'!$B$6:$F$1251,2,0)),"",VLOOKUP(B57,'START LİSTE'!$B$6:$F$1251,2,0))</f>
        <v>SERKAN ERDOĞAN</v>
      </c>
      <c r="D57" s="34" t="str">
        <f>IF(ISERROR(VLOOKUP(B57,'START LİSTE'!$B$6:$F$1251,3,0)),"",VLOOKUP(B57,'START LİSTE'!$B$6:$F$1251,3,0))</f>
        <v>ISPARTA-YILDIZSPOR KULÜBÜ</v>
      </c>
      <c r="E57" s="35" t="str">
        <f>IF(ISERROR(VLOOKUP(B57,'START LİSTE'!$B$6:$F$1251,4,0)),"",VLOOKUP(B57,'START LİSTE'!$B$6:$F$1251,4,0))</f>
        <v>T</v>
      </c>
      <c r="F57" s="36">
        <f>IF(ISERROR(VLOOKUP($B57,'START LİSTE'!$B$6:$F$1251,5,0)),"",VLOOKUP($B57,'START LİSTE'!$B$6:$F$1251,5,0))</f>
        <v>36572</v>
      </c>
      <c r="G57" s="104">
        <v>803</v>
      </c>
      <c r="H57" s="134">
        <f t="shared" si="1"/>
        <v>49</v>
      </c>
    </row>
    <row r="58" spans="1:8" ht="17.25" customHeight="1">
      <c r="A58" s="33">
        <f t="shared" si="0"/>
        <v>53</v>
      </c>
      <c r="B58" s="103">
        <v>152</v>
      </c>
      <c r="C58" s="34" t="str">
        <f>IF(ISERROR(VLOOKUP(B58,'START LİSTE'!$B$6:$F$1251,2,0)),"",VLOOKUP(B58,'START LİSTE'!$B$6:$F$1251,2,0))</f>
        <v>ÖMER ÖZDEMİR</v>
      </c>
      <c r="D58" s="34" t="str">
        <f>IF(ISERROR(VLOOKUP(B58,'START LİSTE'!$B$6:$F$1251,3,0)),"",VLOOKUP(B58,'START LİSTE'!$B$6:$F$1251,3,0))</f>
        <v>ISPARTA-YILDIZSPOR KULÜBÜ</v>
      </c>
      <c r="E58" s="35" t="str">
        <f>IF(ISERROR(VLOOKUP(B58,'START LİSTE'!$B$6:$F$1251,4,0)),"",VLOOKUP(B58,'START LİSTE'!$B$6:$F$1251,4,0))</f>
        <v>T</v>
      </c>
      <c r="F58" s="36">
        <f>IF(ISERROR(VLOOKUP($B58,'START LİSTE'!$B$6:$F$1251,5,0)),"",VLOOKUP($B58,'START LİSTE'!$B$6:$F$1251,5,0))</f>
        <v>36854</v>
      </c>
      <c r="G58" s="104">
        <v>811</v>
      </c>
      <c r="H58" s="134">
        <f t="shared" si="1"/>
        <v>50</v>
      </c>
    </row>
    <row r="59" spans="1:8" ht="17.25" customHeight="1">
      <c r="A59" s="33">
        <f t="shared" si="0"/>
        <v>54</v>
      </c>
      <c r="B59" s="103">
        <v>167</v>
      </c>
      <c r="C59" s="34" t="str">
        <f>IF(ISERROR(VLOOKUP(B59,'START LİSTE'!$B$6:$F$1251,2,0)),"",VLOOKUP(B59,'START LİSTE'!$B$6:$F$1251,2,0))</f>
        <v>MERİÇ ATLI</v>
      </c>
      <c r="D59" s="34" t="str">
        <f>IF(ISERROR(VLOOKUP(B59,'START LİSTE'!$B$6:$F$1251,3,0)),"",VLOOKUP(B59,'START LİSTE'!$B$6:$F$1251,3,0))</f>
        <v>BALIKESİ-AYVALIK JUDO Jİ JİTSU SPOR KULÜBÜ</v>
      </c>
      <c r="E59" s="35" t="str">
        <f>IF(ISERROR(VLOOKUP(B59,'START LİSTE'!$B$6:$F$1251,4,0)),"",VLOOKUP(B59,'START LİSTE'!$B$6:$F$1251,4,0))</f>
        <v>T</v>
      </c>
      <c r="F59" s="36">
        <f>IF(ISERROR(VLOOKUP($B59,'START LİSTE'!$B$6:$F$1251,5,0)),"",VLOOKUP($B59,'START LİSTE'!$B$6:$F$1251,5,0))</f>
        <v>36892</v>
      </c>
      <c r="G59" s="104">
        <v>814</v>
      </c>
      <c r="H59" s="134">
        <f t="shared" si="1"/>
        <v>51</v>
      </c>
    </row>
    <row r="60" spans="1:8" ht="17.25" customHeight="1">
      <c r="A60" s="33">
        <f t="shared" si="0"/>
        <v>55</v>
      </c>
      <c r="B60" s="103">
        <v>133</v>
      </c>
      <c r="C60" s="34" t="str">
        <f>IF(ISERROR(VLOOKUP(B60,'START LİSTE'!$B$6:$F$1251,2,0)),"",VLOOKUP(B60,'START LİSTE'!$B$6:$F$1251,2,0))</f>
        <v>OĞUZ ÇEVİK</v>
      </c>
      <c r="D60" s="34" t="str">
        <f>IF(ISERROR(VLOOKUP(B60,'START LİSTE'!$B$6:$F$1251,3,0)),"",VLOOKUP(B60,'START LİSTE'!$B$6:$F$1251,3,0))</f>
        <v>DENİZLİ-ACIPAYAM HALK EĞİTİMİ GSK</v>
      </c>
      <c r="E60" s="35" t="str">
        <f>IF(ISERROR(VLOOKUP(B60,'START LİSTE'!$B$6:$F$1251,4,0)),"",VLOOKUP(B60,'START LİSTE'!$B$6:$F$1251,4,0))</f>
        <v>T</v>
      </c>
      <c r="F60" s="36">
        <f>IF(ISERROR(VLOOKUP($B60,'START LİSTE'!$B$6:$F$1251,5,0)),"",VLOOKUP($B60,'START LİSTE'!$B$6:$F$1251,5,0))</f>
        <v>36526</v>
      </c>
      <c r="G60" s="104">
        <v>843</v>
      </c>
      <c r="H60" s="134">
        <f t="shared" si="1"/>
        <v>52</v>
      </c>
    </row>
    <row r="61" spans="1:8" ht="17.25" customHeight="1">
      <c r="A61" s="33">
        <f t="shared" si="0"/>
        <v>56</v>
      </c>
      <c r="B61" s="103">
        <v>125</v>
      </c>
      <c r="C61" s="34" t="str">
        <f>IF(ISERROR(VLOOKUP(B61,'START LİSTE'!$B$6:$F$1251,2,0)),"",VLOOKUP(B61,'START LİSTE'!$B$6:$F$1251,2,0))</f>
        <v>EROLCAN LAÇİN</v>
      </c>
      <c r="D61" s="34" t="str">
        <f>IF(ISERROR(VLOOKUP(B61,'START LİSTE'!$B$6:$F$1251,3,0)),"",VLOOKUP(B61,'START LİSTE'!$B$6:$F$1251,3,0))</f>
        <v>MANİSA - İL GENÇLİK SPOR KLB.</v>
      </c>
      <c r="E61" s="35" t="str">
        <f>IF(ISERROR(VLOOKUP(B61,'START LİSTE'!$B$6:$F$1251,4,0)),"",VLOOKUP(B61,'START LİSTE'!$B$6:$F$1251,4,0))</f>
        <v>F</v>
      </c>
      <c r="F61" s="36">
        <f>IF(ISERROR(VLOOKUP($B61,'START LİSTE'!$B$6:$F$1251,5,0)),"",VLOOKUP($B61,'START LİSTE'!$B$6:$F$1251,5,0))</f>
        <v>37152</v>
      </c>
      <c r="G61" s="104">
        <v>847</v>
      </c>
      <c r="H61" s="134">
        <f t="shared" si="1"/>
        <v>52</v>
      </c>
    </row>
    <row r="62" spans="1:8" ht="17.25" customHeight="1">
      <c r="A62" s="33">
        <f t="shared" si="0"/>
        <v>57</v>
      </c>
      <c r="B62" s="103">
        <v>153</v>
      </c>
      <c r="C62" s="34" t="str">
        <f>IF(ISERROR(VLOOKUP(B62,'START LİSTE'!$B$6:$F$1251,2,0)),"",VLOOKUP(B62,'START LİSTE'!$B$6:$F$1251,2,0))</f>
        <v>BATUHAN DİNÇER</v>
      </c>
      <c r="D62" s="34" t="str">
        <f>IF(ISERROR(VLOOKUP(B62,'START LİSTE'!$B$6:$F$1251,3,0)),"",VLOOKUP(B62,'START LİSTE'!$B$6:$F$1251,3,0))</f>
        <v>ISPARTA-YILDIZSPOR KULÜBÜ</v>
      </c>
      <c r="E62" s="35" t="str">
        <f>IF(ISERROR(VLOOKUP(B62,'START LİSTE'!$B$6:$F$1251,4,0)),"",VLOOKUP(B62,'START LİSTE'!$B$6:$F$1251,4,0))</f>
        <v>T</v>
      </c>
      <c r="F62" s="36">
        <f>IF(ISERROR(VLOOKUP($B62,'START LİSTE'!$B$6:$F$1251,5,0)),"",VLOOKUP($B62,'START LİSTE'!$B$6:$F$1251,5,0))</f>
        <v>36415</v>
      </c>
      <c r="G62" s="104">
        <v>934</v>
      </c>
      <c r="H62" s="134">
        <f t="shared" si="1"/>
        <v>53</v>
      </c>
    </row>
    <row r="63" spans="1:8" ht="17.25" customHeight="1">
      <c r="A63" s="33">
        <f t="shared" si="0"/>
        <v>58</v>
      </c>
      <c r="B63" s="103">
        <v>211</v>
      </c>
      <c r="C63" s="34" t="str">
        <f>IF(ISERROR(VLOOKUP(B63,'START LİSTE'!$B$6:$F$1251,2,0)),"",VLOOKUP(B63,'START LİSTE'!$B$6:$F$1251,2,0))</f>
        <v>MUHAMMET MUSTAFA ÇAKMAK</v>
      </c>
      <c r="D63" s="34" t="str">
        <f>IF(ISERROR(VLOOKUP(B63,'START LİSTE'!$B$6:$F$1251,3,0)),"",VLOOKUP(B63,'START LİSTE'!$B$6:$F$1251,3,0))</f>
        <v>ISPARTA</v>
      </c>
      <c r="E63" s="35" t="str">
        <f>IF(ISERROR(VLOOKUP(B63,'START LİSTE'!$B$6:$F$1251,4,0)),"",VLOOKUP(B63,'START LİSTE'!$B$6:$F$1251,4,0))</f>
        <v>F</v>
      </c>
      <c r="F63" s="36">
        <f>IF(ISERROR(VLOOKUP($B63,'START LİSTE'!$B$6:$F$1251,5,0)),"",VLOOKUP($B63,'START LİSTE'!$B$6:$F$1251,5,0))</f>
        <v>36326</v>
      </c>
      <c r="G63" s="104">
        <v>936</v>
      </c>
      <c r="H63" s="134">
        <f t="shared" si="1"/>
        <v>53</v>
      </c>
    </row>
    <row r="64" spans="1:8" ht="17.25" customHeight="1">
      <c r="A64" s="33" t="s">
        <v>123</v>
      </c>
      <c r="B64" s="103">
        <v>192</v>
      </c>
      <c r="C64" s="34" t="str">
        <f>IF(ISERROR(VLOOKUP(B64,'START LİSTE'!$B$6:$F$1251,2,0)),"",VLOOKUP(B64,'START LİSTE'!$B$6:$F$1251,2,0))</f>
        <v>MEHMET EMİN ÖNDER</v>
      </c>
      <c r="D64" s="34" t="str">
        <f>IF(ISERROR(VLOOKUP(B64,'START LİSTE'!$B$6:$F$1251,3,0)),"",VLOOKUP(B64,'START LİSTE'!$B$6:$F$1251,3,0))</f>
        <v>BALIKESIR</v>
      </c>
      <c r="E64" s="35" t="str">
        <f>IF(ISERROR(VLOOKUP(B64,'START LİSTE'!$B$6:$F$1251,4,0)),"",VLOOKUP(B64,'START LİSTE'!$B$6:$F$1251,4,0))</f>
        <v>F</v>
      </c>
      <c r="F64" s="36">
        <f>IF(ISERROR(VLOOKUP($B64,'START LİSTE'!$B$6:$F$1251,5,0)),"",VLOOKUP($B64,'START LİSTE'!$B$6:$F$1251,5,0))</f>
        <v>36161</v>
      </c>
      <c r="G64" s="104" t="s">
        <v>125</v>
      </c>
      <c r="H64" s="134" t="s">
        <v>124</v>
      </c>
    </row>
    <row r="65" spans="1:8" ht="17.25" customHeight="1">
      <c r="A65" s="33" t="s">
        <v>124</v>
      </c>
      <c r="B65" s="103">
        <v>117</v>
      </c>
      <c r="C65" s="34" t="str">
        <f>IF(ISERROR(VLOOKUP(B65,'START LİSTE'!$B$6:$F$1251,2,0)),"",VLOOKUP(B65,'START LİSTE'!$B$6:$F$1251,2,0))</f>
        <v>MUHAMMED ASLAN</v>
      </c>
      <c r="D65" s="34" t="str">
        <f>IF(ISERROR(VLOOKUP(B65,'START LİSTE'!$B$6:$F$1251,3,0)),"",VLOOKUP(B65,'START LİSTE'!$B$6:$F$1251,3,0))</f>
        <v>ANTALYA-SANCAR BİÇİKÇİ GSK</v>
      </c>
      <c r="E65" s="35" t="str">
        <f>IF(ISERROR(VLOOKUP(B65,'START LİSTE'!$B$6:$F$1251,4,0)),"",VLOOKUP(B65,'START LİSTE'!$B$6:$F$1251,4,0))</f>
        <v>T</v>
      </c>
      <c r="F65" s="36">
        <f>IF(ISERROR(VLOOKUP($B65,'START LİSTE'!$B$6:$F$1251,5,0)),"",VLOOKUP($B65,'START LİSTE'!$B$6:$F$1251,5,0))</f>
        <v>36892</v>
      </c>
      <c r="G65" s="104" t="s">
        <v>125</v>
      </c>
      <c r="H65" s="134" t="s">
        <v>124</v>
      </c>
    </row>
    <row r="66" spans="1:8" ht="17.25" customHeight="1">
      <c r="A66" s="33">
        <f t="shared" si="0"/>
      </c>
      <c r="B66" s="103"/>
      <c r="C66" s="34">
        <f>IF(ISERROR(VLOOKUP(B66,'START LİSTE'!$B$6:$F$1251,2,0)),"",VLOOKUP(B66,'START LİSTE'!$B$6:$F$1251,2,0))</f>
      </c>
      <c r="D66" s="34">
        <f>IF(ISERROR(VLOOKUP(B66,'START LİSTE'!$B$6:$F$1251,3,0)),"",VLOOKUP(B66,'START LİSTE'!$B$6:$F$1251,3,0))</f>
      </c>
      <c r="E66" s="35">
        <f>IF(ISERROR(VLOOKUP(B66,'START LİSTE'!$B$6:$F$1251,4,0)),"",VLOOKUP(B66,'START LİSTE'!$B$6:$F$1251,4,0))</f>
      </c>
      <c r="F66" s="36">
        <f>IF(ISERROR(VLOOKUP($B66,'START LİSTE'!$B$6:$F$1251,5,0)),"",VLOOKUP($B66,'START LİSTE'!$B$6:$F$1251,5,0))</f>
      </c>
      <c r="G66" s="104"/>
      <c r="H66" s="134">
        <f t="shared" si="1"/>
      </c>
    </row>
    <row r="67" spans="1:8" ht="17.25" customHeight="1">
      <c r="A67" s="33">
        <f t="shared" si="0"/>
      </c>
      <c r="B67" s="103"/>
      <c r="C67" s="34">
        <f>IF(ISERROR(VLOOKUP(B67,'START LİSTE'!$B$6:$F$1251,2,0)),"",VLOOKUP(B67,'START LİSTE'!$B$6:$F$1251,2,0))</f>
      </c>
      <c r="D67" s="34">
        <f>IF(ISERROR(VLOOKUP(B67,'START LİSTE'!$B$6:$F$1251,3,0)),"",VLOOKUP(B67,'START LİSTE'!$B$6:$F$1251,3,0))</f>
      </c>
      <c r="E67" s="35">
        <f>IF(ISERROR(VLOOKUP(B67,'START LİSTE'!$B$6:$F$1251,4,0)),"",VLOOKUP(B67,'START LİSTE'!$B$6:$F$1251,4,0))</f>
      </c>
      <c r="F67" s="36">
        <f>IF(ISERROR(VLOOKUP($B67,'START LİSTE'!$B$6:$F$1251,5,0)),"",VLOOKUP($B67,'START LİSTE'!$B$6:$F$1251,5,0))</f>
      </c>
      <c r="G67" s="104"/>
      <c r="H67" s="134">
        <f t="shared" si="1"/>
      </c>
    </row>
    <row r="68" spans="1:8" ht="17.25" customHeight="1">
      <c r="A68" s="33">
        <f t="shared" si="0"/>
      </c>
      <c r="B68" s="103"/>
      <c r="C68" s="34">
        <f>IF(ISERROR(VLOOKUP(B68,'START LİSTE'!$B$6:$F$1251,2,0)),"",VLOOKUP(B68,'START LİSTE'!$B$6:$F$1251,2,0))</f>
      </c>
      <c r="D68" s="34">
        <f>IF(ISERROR(VLOOKUP(B68,'START LİSTE'!$B$6:$F$1251,3,0)),"",VLOOKUP(B68,'START LİSTE'!$B$6:$F$1251,3,0))</f>
      </c>
      <c r="E68" s="35">
        <f>IF(ISERROR(VLOOKUP(B68,'START LİSTE'!$B$6:$F$1251,4,0)),"",VLOOKUP(B68,'START LİSTE'!$B$6:$F$1251,4,0))</f>
      </c>
      <c r="F68" s="36">
        <f>IF(ISERROR(VLOOKUP($B68,'START LİSTE'!$B$6:$F$1251,5,0)),"",VLOOKUP($B68,'START LİSTE'!$B$6:$F$1251,5,0))</f>
      </c>
      <c r="G68" s="104"/>
      <c r="H68" s="134">
        <f t="shared" si="1"/>
      </c>
    </row>
    <row r="69" spans="1:8" ht="17.25" customHeight="1">
      <c r="A69" s="33">
        <f t="shared" si="0"/>
      </c>
      <c r="B69" s="103"/>
      <c r="C69" s="34">
        <f>IF(ISERROR(VLOOKUP(B69,'START LİSTE'!$B$6:$F$1251,2,0)),"",VLOOKUP(B69,'START LİSTE'!$B$6:$F$1251,2,0))</f>
      </c>
      <c r="D69" s="34">
        <f>IF(ISERROR(VLOOKUP(B69,'START LİSTE'!$B$6:$F$1251,3,0)),"",VLOOKUP(B69,'START LİSTE'!$B$6:$F$1251,3,0))</f>
      </c>
      <c r="E69" s="35">
        <f>IF(ISERROR(VLOOKUP(B69,'START LİSTE'!$B$6:$F$1251,4,0)),"",VLOOKUP(B69,'START LİSTE'!$B$6:$F$1251,4,0))</f>
      </c>
      <c r="F69" s="36">
        <f>IF(ISERROR(VLOOKUP($B69,'START LİSTE'!$B$6:$F$1251,5,0)),"",VLOOKUP($B69,'START LİSTE'!$B$6:$F$1251,5,0))</f>
      </c>
      <c r="G69" s="104"/>
      <c r="H69" s="134">
        <f t="shared" si="1"/>
      </c>
    </row>
    <row r="70" spans="1:8" ht="17.25" customHeight="1">
      <c r="A70" s="33">
        <f t="shared" si="0"/>
      </c>
      <c r="B70" s="103"/>
      <c r="C70" s="34">
        <f>IF(ISERROR(VLOOKUP(B70,'START LİSTE'!$B$6:$F$1251,2,0)),"",VLOOKUP(B70,'START LİSTE'!$B$6:$F$1251,2,0))</f>
      </c>
      <c r="D70" s="34">
        <f>IF(ISERROR(VLOOKUP(B70,'START LİSTE'!$B$6:$F$1251,3,0)),"",VLOOKUP(B70,'START LİSTE'!$B$6:$F$1251,3,0))</f>
      </c>
      <c r="E70" s="35">
        <f>IF(ISERROR(VLOOKUP(B70,'START LİSTE'!$B$6:$F$1251,4,0)),"",VLOOKUP(B70,'START LİSTE'!$B$6:$F$1251,4,0))</f>
      </c>
      <c r="F70" s="36">
        <f>IF(ISERROR(VLOOKUP($B70,'START LİSTE'!$B$6:$F$1251,5,0)),"",VLOOKUP($B70,'START LİSTE'!$B$6:$F$1251,5,0))</f>
      </c>
      <c r="G70" s="104"/>
      <c r="H70" s="134">
        <f t="shared" si="1"/>
      </c>
    </row>
    <row r="71" spans="1:8" ht="17.25" customHeight="1">
      <c r="A71" s="33">
        <f t="shared" si="0"/>
      </c>
      <c r="B71" s="103"/>
      <c r="C71" s="34">
        <f>IF(ISERROR(VLOOKUP(B71,'START LİSTE'!$B$6:$F$1251,2,0)),"",VLOOKUP(B71,'START LİSTE'!$B$6:$F$1251,2,0))</f>
      </c>
      <c r="D71" s="34">
        <f>IF(ISERROR(VLOOKUP(B71,'START LİSTE'!$B$6:$F$1251,3,0)),"",VLOOKUP(B71,'START LİSTE'!$B$6:$F$1251,3,0))</f>
      </c>
      <c r="E71" s="35">
        <f>IF(ISERROR(VLOOKUP(B71,'START LİSTE'!$B$6:$F$1251,4,0)),"",VLOOKUP(B71,'START LİSTE'!$B$6:$F$1251,4,0))</f>
      </c>
      <c r="F71" s="36">
        <f>IF(ISERROR(VLOOKUP($B71,'START LİSTE'!$B$6:$F$1251,5,0)),"",VLOOKUP($B71,'START LİSTE'!$B$6:$F$1251,5,0))</f>
      </c>
      <c r="G71" s="104"/>
      <c r="H71" s="134">
        <f t="shared" si="1"/>
      </c>
    </row>
    <row r="72" spans="1:8" ht="17.25" customHeight="1">
      <c r="A72" s="33">
        <f aca="true" t="shared" si="2" ref="A72:A135">IF(B72&lt;&gt;"",A71+1,"")</f>
      </c>
      <c r="B72" s="103"/>
      <c r="C72" s="34">
        <f>IF(ISERROR(VLOOKUP(B72,'START LİSTE'!$B$6:$F$1251,2,0)),"",VLOOKUP(B72,'START LİSTE'!$B$6:$F$1251,2,0))</f>
      </c>
      <c r="D72" s="34">
        <f>IF(ISERROR(VLOOKUP(B72,'START LİSTE'!$B$6:$F$1251,3,0)),"",VLOOKUP(B72,'START LİSTE'!$B$6:$F$1251,3,0))</f>
      </c>
      <c r="E72" s="35">
        <f>IF(ISERROR(VLOOKUP(B72,'START LİSTE'!$B$6:$F$1251,4,0)),"",VLOOKUP(B72,'START LİSTE'!$B$6:$F$1251,4,0))</f>
      </c>
      <c r="F72" s="36">
        <f>IF(ISERROR(VLOOKUP($B72,'START LİSTE'!$B$6:$F$1251,5,0)),"",VLOOKUP($B72,'START LİSTE'!$B$6:$F$1251,5,0))</f>
      </c>
      <c r="G72" s="104"/>
      <c r="H72" s="134">
        <f aca="true" t="shared" si="3" ref="H72:H135">IF(OR(G72="DQ",G72="DNF",G72="DNS"),"-",IF(B72&lt;&gt;"",IF(E72="F",H71,H71+1),""))</f>
      </c>
    </row>
    <row r="73" spans="1:8" ht="17.25" customHeight="1">
      <c r="A73" s="33">
        <f t="shared" si="2"/>
      </c>
      <c r="B73" s="103"/>
      <c r="C73" s="34">
        <f>IF(ISERROR(VLOOKUP(B73,'START LİSTE'!$B$6:$F$1251,2,0)),"",VLOOKUP(B73,'START LİSTE'!$B$6:$F$1251,2,0))</f>
      </c>
      <c r="D73" s="34">
        <f>IF(ISERROR(VLOOKUP(B73,'START LİSTE'!$B$6:$F$1251,3,0)),"",VLOOKUP(B73,'START LİSTE'!$B$6:$F$1251,3,0))</f>
      </c>
      <c r="E73" s="35">
        <f>IF(ISERROR(VLOOKUP(B73,'START LİSTE'!$B$6:$F$1251,4,0)),"",VLOOKUP(B73,'START LİSTE'!$B$6:$F$1251,4,0))</f>
      </c>
      <c r="F73" s="36">
        <f>IF(ISERROR(VLOOKUP($B73,'START LİSTE'!$B$6:$F$1251,5,0)),"",VLOOKUP($B73,'START LİSTE'!$B$6:$F$1251,5,0))</f>
      </c>
      <c r="G73" s="104"/>
      <c r="H73" s="134">
        <f t="shared" si="3"/>
      </c>
    </row>
    <row r="74" spans="1:8" ht="17.25" customHeight="1">
      <c r="A74" s="33">
        <f t="shared" si="2"/>
      </c>
      <c r="B74" s="103"/>
      <c r="C74" s="34">
        <f>IF(ISERROR(VLOOKUP(B74,'START LİSTE'!$B$6:$F$1251,2,0)),"",VLOOKUP(B74,'START LİSTE'!$B$6:$F$1251,2,0))</f>
      </c>
      <c r="D74" s="34">
        <f>IF(ISERROR(VLOOKUP(B74,'START LİSTE'!$B$6:$F$1251,3,0)),"",VLOOKUP(B74,'START LİSTE'!$B$6:$F$1251,3,0))</f>
      </c>
      <c r="E74" s="35">
        <f>IF(ISERROR(VLOOKUP(B74,'START LİSTE'!$B$6:$F$1251,4,0)),"",VLOOKUP(B74,'START LİSTE'!$B$6:$F$1251,4,0))</f>
      </c>
      <c r="F74" s="36">
        <f>IF(ISERROR(VLOOKUP($B74,'START LİSTE'!$B$6:$F$1251,5,0)),"",VLOOKUP($B74,'START LİSTE'!$B$6:$F$1251,5,0))</f>
      </c>
      <c r="G74" s="104"/>
      <c r="H74" s="134">
        <f t="shared" si="3"/>
      </c>
    </row>
    <row r="75" spans="1:8" ht="17.25" customHeight="1">
      <c r="A75" s="33">
        <f t="shared" si="2"/>
      </c>
      <c r="B75" s="103"/>
      <c r="C75" s="34">
        <f>IF(ISERROR(VLOOKUP(B75,'START LİSTE'!$B$6:$F$1251,2,0)),"",VLOOKUP(B75,'START LİSTE'!$B$6:$F$1251,2,0))</f>
      </c>
      <c r="D75" s="34">
        <f>IF(ISERROR(VLOOKUP(B75,'START LİSTE'!$B$6:$F$1251,3,0)),"",VLOOKUP(B75,'START LİSTE'!$B$6:$F$1251,3,0))</f>
      </c>
      <c r="E75" s="35">
        <f>IF(ISERROR(VLOOKUP(B75,'START LİSTE'!$B$6:$F$1251,4,0)),"",VLOOKUP(B75,'START LİSTE'!$B$6:$F$1251,4,0))</f>
      </c>
      <c r="F75" s="36">
        <f>IF(ISERROR(VLOOKUP($B75,'START LİSTE'!$B$6:$F$1251,5,0)),"",VLOOKUP($B75,'START LİSTE'!$B$6:$F$1251,5,0))</f>
      </c>
      <c r="G75" s="104"/>
      <c r="H75" s="134">
        <f t="shared" si="3"/>
      </c>
    </row>
    <row r="76" spans="1:8" ht="17.25" customHeight="1">
      <c r="A76" s="33">
        <f t="shared" si="2"/>
      </c>
      <c r="B76" s="103"/>
      <c r="C76" s="34">
        <f>IF(ISERROR(VLOOKUP(B76,'START LİSTE'!$B$6:$F$1251,2,0)),"",VLOOKUP(B76,'START LİSTE'!$B$6:$F$1251,2,0))</f>
      </c>
      <c r="D76" s="34">
        <f>IF(ISERROR(VLOOKUP(B76,'START LİSTE'!$B$6:$F$1251,3,0)),"",VLOOKUP(B76,'START LİSTE'!$B$6:$F$1251,3,0))</f>
      </c>
      <c r="E76" s="35">
        <f>IF(ISERROR(VLOOKUP(B76,'START LİSTE'!$B$6:$F$1251,4,0)),"",VLOOKUP(B76,'START LİSTE'!$B$6:$F$1251,4,0))</f>
      </c>
      <c r="F76" s="36">
        <f>IF(ISERROR(VLOOKUP($B76,'START LİSTE'!$B$6:$F$1251,5,0)),"",VLOOKUP($B76,'START LİSTE'!$B$6:$F$1251,5,0))</f>
      </c>
      <c r="G76" s="104"/>
      <c r="H76" s="134">
        <f t="shared" si="3"/>
      </c>
    </row>
    <row r="77" spans="1:8" ht="17.25" customHeight="1">
      <c r="A77" s="33">
        <f t="shared" si="2"/>
      </c>
      <c r="B77" s="103"/>
      <c r="C77" s="34">
        <f>IF(ISERROR(VLOOKUP(B77,'START LİSTE'!$B$6:$F$1251,2,0)),"",VLOOKUP(B77,'START LİSTE'!$B$6:$F$1251,2,0))</f>
      </c>
      <c r="D77" s="34">
        <f>IF(ISERROR(VLOOKUP(B77,'START LİSTE'!$B$6:$F$1251,3,0)),"",VLOOKUP(B77,'START LİSTE'!$B$6:$F$1251,3,0))</f>
      </c>
      <c r="E77" s="35">
        <f>IF(ISERROR(VLOOKUP(B77,'START LİSTE'!$B$6:$F$1251,4,0)),"",VLOOKUP(B77,'START LİSTE'!$B$6:$F$1251,4,0))</f>
      </c>
      <c r="F77" s="36">
        <f>IF(ISERROR(VLOOKUP($B77,'START LİSTE'!$B$6:$F$1251,5,0)),"",VLOOKUP($B77,'START LİSTE'!$B$6:$F$1251,5,0))</f>
      </c>
      <c r="G77" s="104"/>
      <c r="H77" s="134">
        <f t="shared" si="3"/>
      </c>
    </row>
    <row r="78" spans="1:8" ht="17.25" customHeight="1">
      <c r="A78" s="33">
        <f t="shared" si="2"/>
      </c>
      <c r="B78" s="103"/>
      <c r="C78" s="34">
        <f>IF(ISERROR(VLOOKUP(B78,'START LİSTE'!$B$6:$F$1251,2,0)),"",VLOOKUP(B78,'START LİSTE'!$B$6:$F$1251,2,0))</f>
      </c>
      <c r="D78" s="34">
        <f>IF(ISERROR(VLOOKUP(B78,'START LİSTE'!$B$6:$F$1251,3,0)),"",VLOOKUP(B78,'START LİSTE'!$B$6:$F$1251,3,0))</f>
      </c>
      <c r="E78" s="35">
        <f>IF(ISERROR(VLOOKUP(B78,'START LİSTE'!$B$6:$F$1251,4,0)),"",VLOOKUP(B78,'START LİSTE'!$B$6:$F$1251,4,0))</f>
      </c>
      <c r="F78" s="36">
        <f>IF(ISERROR(VLOOKUP($B78,'START LİSTE'!$B$6:$F$1251,5,0)),"",VLOOKUP($B78,'START LİSTE'!$B$6:$F$1251,5,0))</f>
      </c>
      <c r="G78" s="104"/>
      <c r="H78" s="134">
        <f t="shared" si="3"/>
      </c>
    </row>
    <row r="79" spans="1:8" ht="17.25" customHeight="1">
      <c r="A79" s="33">
        <f t="shared" si="2"/>
      </c>
      <c r="B79" s="103"/>
      <c r="C79" s="34">
        <f>IF(ISERROR(VLOOKUP(B79,'START LİSTE'!$B$6:$F$1251,2,0)),"",VLOOKUP(B79,'START LİSTE'!$B$6:$F$1251,2,0))</f>
      </c>
      <c r="D79" s="34">
        <f>IF(ISERROR(VLOOKUP(B79,'START LİSTE'!$B$6:$F$1251,3,0)),"",VLOOKUP(B79,'START LİSTE'!$B$6:$F$1251,3,0))</f>
      </c>
      <c r="E79" s="35">
        <f>IF(ISERROR(VLOOKUP(B79,'START LİSTE'!$B$6:$F$1251,4,0)),"",VLOOKUP(B79,'START LİSTE'!$B$6:$F$1251,4,0))</f>
      </c>
      <c r="F79" s="36">
        <f>IF(ISERROR(VLOOKUP($B79,'START LİSTE'!$B$6:$F$1251,5,0)),"",VLOOKUP($B79,'START LİSTE'!$B$6:$F$1251,5,0))</f>
      </c>
      <c r="G79" s="104"/>
      <c r="H79" s="134">
        <f t="shared" si="3"/>
      </c>
    </row>
    <row r="80" spans="1:8" ht="17.25" customHeight="1">
      <c r="A80" s="33">
        <f t="shared" si="2"/>
      </c>
      <c r="B80" s="103"/>
      <c r="C80" s="34">
        <f>IF(ISERROR(VLOOKUP(B80,'START LİSTE'!$B$6:$F$1251,2,0)),"",VLOOKUP(B80,'START LİSTE'!$B$6:$F$1251,2,0))</f>
      </c>
      <c r="D80" s="34">
        <f>IF(ISERROR(VLOOKUP(B80,'START LİSTE'!$B$6:$F$1251,3,0)),"",VLOOKUP(B80,'START LİSTE'!$B$6:$F$1251,3,0))</f>
      </c>
      <c r="E80" s="35">
        <f>IF(ISERROR(VLOOKUP(B80,'START LİSTE'!$B$6:$F$1251,4,0)),"",VLOOKUP(B80,'START LİSTE'!$B$6:$F$1251,4,0))</f>
      </c>
      <c r="F80" s="36">
        <f>IF(ISERROR(VLOOKUP($B80,'START LİSTE'!$B$6:$F$1251,5,0)),"",VLOOKUP($B80,'START LİSTE'!$B$6:$F$1251,5,0))</f>
      </c>
      <c r="G80" s="104"/>
      <c r="H80" s="134">
        <f t="shared" si="3"/>
      </c>
    </row>
    <row r="81" spans="1:8" ht="17.25" customHeight="1">
      <c r="A81" s="33">
        <f t="shared" si="2"/>
      </c>
      <c r="B81" s="103"/>
      <c r="C81" s="34">
        <f>IF(ISERROR(VLOOKUP(B81,'START LİSTE'!$B$6:$F$1251,2,0)),"",VLOOKUP(B81,'START LİSTE'!$B$6:$F$1251,2,0))</f>
      </c>
      <c r="D81" s="34">
        <f>IF(ISERROR(VLOOKUP(B81,'START LİSTE'!$B$6:$F$1251,3,0)),"",VLOOKUP(B81,'START LİSTE'!$B$6:$F$1251,3,0))</f>
      </c>
      <c r="E81" s="35">
        <f>IF(ISERROR(VLOOKUP(B81,'START LİSTE'!$B$6:$F$1251,4,0)),"",VLOOKUP(B81,'START LİSTE'!$B$6:$F$1251,4,0))</f>
      </c>
      <c r="F81" s="36">
        <f>IF(ISERROR(VLOOKUP($B81,'START LİSTE'!$B$6:$F$1251,5,0)),"",VLOOKUP($B81,'START LİSTE'!$B$6:$F$1251,5,0))</f>
      </c>
      <c r="G81" s="104"/>
      <c r="H81" s="134">
        <f t="shared" si="3"/>
      </c>
    </row>
    <row r="82" spans="1:8" ht="17.25" customHeight="1">
      <c r="A82" s="33">
        <f t="shared" si="2"/>
      </c>
      <c r="B82" s="103"/>
      <c r="C82" s="34">
        <f>IF(ISERROR(VLOOKUP(B82,'START LİSTE'!$B$6:$F$1251,2,0)),"",VLOOKUP(B82,'START LİSTE'!$B$6:$F$1251,2,0))</f>
      </c>
      <c r="D82" s="34">
        <f>IF(ISERROR(VLOOKUP(B82,'START LİSTE'!$B$6:$F$1251,3,0)),"",VLOOKUP(B82,'START LİSTE'!$B$6:$F$1251,3,0))</f>
      </c>
      <c r="E82" s="35">
        <f>IF(ISERROR(VLOOKUP(B82,'START LİSTE'!$B$6:$F$1251,4,0)),"",VLOOKUP(B82,'START LİSTE'!$B$6:$F$1251,4,0))</f>
      </c>
      <c r="F82" s="36">
        <f>IF(ISERROR(VLOOKUP($B82,'START LİSTE'!$B$6:$F$1251,5,0)),"",VLOOKUP($B82,'START LİSTE'!$B$6:$F$1251,5,0))</f>
      </c>
      <c r="G82" s="104"/>
      <c r="H82" s="134">
        <f t="shared" si="3"/>
      </c>
    </row>
    <row r="83" spans="1:8" ht="17.25" customHeight="1">
      <c r="A83" s="33">
        <f t="shared" si="2"/>
      </c>
      <c r="B83" s="103"/>
      <c r="C83" s="34">
        <f>IF(ISERROR(VLOOKUP(B83,'START LİSTE'!$B$6:$F$1251,2,0)),"",VLOOKUP(B83,'START LİSTE'!$B$6:$F$1251,2,0))</f>
      </c>
      <c r="D83" s="34">
        <f>IF(ISERROR(VLOOKUP(B83,'START LİSTE'!$B$6:$F$1251,3,0)),"",VLOOKUP(B83,'START LİSTE'!$B$6:$F$1251,3,0))</f>
      </c>
      <c r="E83" s="35">
        <f>IF(ISERROR(VLOOKUP(B83,'START LİSTE'!$B$6:$F$1251,4,0)),"",VLOOKUP(B83,'START LİSTE'!$B$6:$F$1251,4,0))</f>
      </c>
      <c r="F83" s="36">
        <f>IF(ISERROR(VLOOKUP($B83,'START LİSTE'!$B$6:$F$1251,5,0)),"",VLOOKUP($B83,'START LİSTE'!$B$6:$F$1251,5,0))</f>
      </c>
      <c r="G83" s="104"/>
      <c r="H83" s="134">
        <f t="shared" si="3"/>
      </c>
    </row>
    <row r="84" spans="1:8" ht="17.25" customHeight="1">
      <c r="A84" s="33">
        <f t="shared" si="2"/>
      </c>
      <c r="B84" s="103"/>
      <c r="C84" s="34">
        <f>IF(ISERROR(VLOOKUP(B84,'START LİSTE'!$B$6:$F$1251,2,0)),"",VLOOKUP(B84,'START LİSTE'!$B$6:$F$1251,2,0))</f>
      </c>
      <c r="D84" s="34">
        <f>IF(ISERROR(VLOOKUP(B84,'START LİSTE'!$B$6:$F$1251,3,0)),"",VLOOKUP(B84,'START LİSTE'!$B$6:$F$1251,3,0))</f>
      </c>
      <c r="E84" s="35">
        <f>IF(ISERROR(VLOOKUP(B84,'START LİSTE'!$B$6:$F$1251,4,0)),"",VLOOKUP(B84,'START LİSTE'!$B$6:$F$1251,4,0))</f>
      </c>
      <c r="F84" s="36">
        <f>IF(ISERROR(VLOOKUP($B84,'START LİSTE'!$B$6:$F$1251,5,0)),"",VLOOKUP($B84,'START LİSTE'!$B$6:$F$1251,5,0))</f>
      </c>
      <c r="G84" s="104"/>
      <c r="H84" s="134">
        <f t="shared" si="3"/>
      </c>
    </row>
    <row r="85" spans="1:8" ht="17.25" customHeight="1">
      <c r="A85" s="33">
        <f t="shared" si="2"/>
      </c>
      <c r="B85" s="103"/>
      <c r="C85" s="34">
        <f>IF(ISERROR(VLOOKUP(B85,'START LİSTE'!$B$6:$F$1251,2,0)),"",VLOOKUP(B85,'START LİSTE'!$B$6:$F$1251,2,0))</f>
      </c>
      <c r="D85" s="34">
        <f>IF(ISERROR(VLOOKUP(B85,'START LİSTE'!$B$6:$F$1251,3,0)),"",VLOOKUP(B85,'START LİSTE'!$B$6:$F$1251,3,0))</f>
      </c>
      <c r="E85" s="35">
        <f>IF(ISERROR(VLOOKUP(B85,'START LİSTE'!$B$6:$F$1251,4,0)),"",VLOOKUP(B85,'START LİSTE'!$B$6:$F$1251,4,0))</f>
      </c>
      <c r="F85" s="36">
        <f>IF(ISERROR(VLOOKUP($B85,'START LİSTE'!$B$6:$F$1251,5,0)),"",VLOOKUP($B85,'START LİSTE'!$B$6:$F$1251,5,0))</f>
      </c>
      <c r="G85" s="104"/>
      <c r="H85" s="134">
        <f t="shared" si="3"/>
      </c>
    </row>
    <row r="86" spans="1:8" ht="17.25" customHeight="1">
      <c r="A86" s="33">
        <f t="shared" si="2"/>
      </c>
      <c r="B86" s="103"/>
      <c r="C86" s="34">
        <f>IF(ISERROR(VLOOKUP(B86,'START LİSTE'!$B$6:$F$1251,2,0)),"",VLOOKUP(B86,'START LİSTE'!$B$6:$F$1251,2,0))</f>
      </c>
      <c r="D86" s="34">
        <f>IF(ISERROR(VLOOKUP(B86,'START LİSTE'!$B$6:$F$1251,3,0)),"",VLOOKUP(B86,'START LİSTE'!$B$6:$F$1251,3,0))</f>
      </c>
      <c r="E86" s="35">
        <f>IF(ISERROR(VLOOKUP(B86,'START LİSTE'!$B$6:$F$1251,4,0)),"",VLOOKUP(B86,'START LİSTE'!$B$6:$F$1251,4,0))</f>
      </c>
      <c r="F86" s="36">
        <f>IF(ISERROR(VLOOKUP($B86,'START LİSTE'!$B$6:$F$1251,5,0)),"",VLOOKUP($B86,'START LİSTE'!$B$6:$F$1251,5,0))</f>
      </c>
      <c r="G86" s="104"/>
      <c r="H86" s="134">
        <f t="shared" si="3"/>
      </c>
    </row>
    <row r="87" spans="1:8" ht="17.25" customHeight="1">
      <c r="A87" s="33">
        <f t="shared" si="2"/>
      </c>
      <c r="B87" s="103"/>
      <c r="C87" s="34">
        <f>IF(ISERROR(VLOOKUP(B87,'START LİSTE'!$B$6:$F$1251,2,0)),"",VLOOKUP(B87,'START LİSTE'!$B$6:$F$1251,2,0))</f>
      </c>
      <c r="D87" s="34">
        <f>IF(ISERROR(VLOOKUP(B87,'START LİSTE'!$B$6:$F$1251,3,0)),"",VLOOKUP(B87,'START LİSTE'!$B$6:$F$1251,3,0))</f>
      </c>
      <c r="E87" s="35">
        <f>IF(ISERROR(VLOOKUP(B87,'START LİSTE'!$B$6:$F$1251,4,0)),"",VLOOKUP(B87,'START LİSTE'!$B$6:$F$1251,4,0))</f>
      </c>
      <c r="F87" s="36">
        <f>IF(ISERROR(VLOOKUP($B87,'START LİSTE'!$B$6:$F$1251,5,0)),"",VLOOKUP($B87,'START LİSTE'!$B$6:$F$1251,5,0))</f>
      </c>
      <c r="G87" s="104"/>
      <c r="H87" s="134">
        <f t="shared" si="3"/>
      </c>
    </row>
    <row r="88" spans="1:8" ht="17.25" customHeight="1">
      <c r="A88" s="33">
        <f t="shared" si="2"/>
      </c>
      <c r="B88" s="103"/>
      <c r="C88" s="34">
        <f>IF(ISERROR(VLOOKUP(B88,'START LİSTE'!$B$6:$F$1251,2,0)),"",VLOOKUP(B88,'START LİSTE'!$B$6:$F$1251,2,0))</f>
      </c>
      <c r="D88" s="34">
        <f>IF(ISERROR(VLOOKUP(B88,'START LİSTE'!$B$6:$F$1251,3,0)),"",VLOOKUP(B88,'START LİSTE'!$B$6:$F$1251,3,0))</f>
      </c>
      <c r="E88" s="35">
        <f>IF(ISERROR(VLOOKUP(B88,'START LİSTE'!$B$6:$F$1251,4,0)),"",VLOOKUP(B88,'START LİSTE'!$B$6:$F$1251,4,0))</f>
      </c>
      <c r="F88" s="36">
        <f>IF(ISERROR(VLOOKUP($B88,'START LİSTE'!$B$6:$F$1251,5,0)),"",VLOOKUP($B88,'START LİSTE'!$B$6:$F$1251,5,0))</f>
      </c>
      <c r="G88" s="104"/>
      <c r="H88" s="134">
        <f t="shared" si="3"/>
      </c>
    </row>
    <row r="89" spans="1:8" ht="17.25" customHeight="1">
      <c r="A89" s="33">
        <f t="shared" si="2"/>
      </c>
      <c r="B89" s="103"/>
      <c r="C89" s="34">
        <f>IF(ISERROR(VLOOKUP(B89,'START LİSTE'!$B$6:$F$1251,2,0)),"",VLOOKUP(B89,'START LİSTE'!$B$6:$F$1251,2,0))</f>
      </c>
      <c r="D89" s="34">
        <f>IF(ISERROR(VLOOKUP(B89,'START LİSTE'!$B$6:$F$1251,3,0)),"",VLOOKUP(B89,'START LİSTE'!$B$6:$F$1251,3,0))</f>
      </c>
      <c r="E89" s="35">
        <f>IF(ISERROR(VLOOKUP(B89,'START LİSTE'!$B$6:$F$1251,4,0)),"",VLOOKUP(B89,'START LİSTE'!$B$6:$F$1251,4,0))</f>
      </c>
      <c r="F89" s="36">
        <f>IF(ISERROR(VLOOKUP($B89,'START LİSTE'!$B$6:$F$1251,5,0)),"",VLOOKUP($B89,'START LİSTE'!$B$6:$F$1251,5,0))</f>
      </c>
      <c r="G89" s="104"/>
      <c r="H89" s="134">
        <f t="shared" si="3"/>
      </c>
    </row>
    <row r="90" spans="1:8" ht="17.25" customHeight="1">
      <c r="A90" s="33">
        <f t="shared" si="2"/>
      </c>
      <c r="B90" s="103"/>
      <c r="C90" s="34">
        <f>IF(ISERROR(VLOOKUP(B90,'START LİSTE'!$B$6:$F$1251,2,0)),"",VLOOKUP(B90,'START LİSTE'!$B$6:$F$1251,2,0))</f>
      </c>
      <c r="D90" s="34">
        <f>IF(ISERROR(VLOOKUP(B90,'START LİSTE'!$B$6:$F$1251,3,0)),"",VLOOKUP(B90,'START LİSTE'!$B$6:$F$1251,3,0))</f>
      </c>
      <c r="E90" s="35">
        <f>IF(ISERROR(VLOOKUP(B90,'START LİSTE'!$B$6:$F$1251,4,0)),"",VLOOKUP(B90,'START LİSTE'!$B$6:$F$1251,4,0))</f>
      </c>
      <c r="F90" s="36">
        <f>IF(ISERROR(VLOOKUP($B90,'START LİSTE'!$B$6:$F$1251,5,0)),"",VLOOKUP($B90,'START LİSTE'!$B$6:$F$1251,5,0))</f>
      </c>
      <c r="G90" s="104"/>
      <c r="H90" s="134">
        <f t="shared" si="3"/>
      </c>
    </row>
    <row r="91" spans="1:8" ht="17.25" customHeight="1">
      <c r="A91" s="33">
        <f t="shared" si="2"/>
      </c>
      <c r="B91" s="103"/>
      <c r="C91" s="34">
        <f>IF(ISERROR(VLOOKUP(B91,'START LİSTE'!$B$6:$F$1251,2,0)),"",VLOOKUP(B91,'START LİSTE'!$B$6:$F$1251,2,0))</f>
      </c>
      <c r="D91" s="34">
        <f>IF(ISERROR(VLOOKUP(B91,'START LİSTE'!$B$6:$F$1251,3,0)),"",VLOOKUP(B91,'START LİSTE'!$B$6:$F$1251,3,0))</f>
      </c>
      <c r="E91" s="35">
        <f>IF(ISERROR(VLOOKUP(B91,'START LİSTE'!$B$6:$F$1251,4,0)),"",VLOOKUP(B91,'START LİSTE'!$B$6:$F$1251,4,0))</f>
      </c>
      <c r="F91" s="36">
        <f>IF(ISERROR(VLOOKUP($B91,'START LİSTE'!$B$6:$F$1251,5,0)),"",VLOOKUP($B91,'START LİSTE'!$B$6:$F$1251,5,0))</f>
      </c>
      <c r="G91" s="104"/>
      <c r="H91" s="134">
        <f t="shared" si="3"/>
      </c>
    </row>
    <row r="92" spans="1:8" ht="17.25" customHeight="1">
      <c r="A92" s="33">
        <f t="shared" si="2"/>
      </c>
      <c r="B92" s="103"/>
      <c r="C92" s="34">
        <f>IF(ISERROR(VLOOKUP(B92,'START LİSTE'!$B$6:$F$1251,2,0)),"",VLOOKUP(B92,'START LİSTE'!$B$6:$F$1251,2,0))</f>
      </c>
      <c r="D92" s="34">
        <f>IF(ISERROR(VLOOKUP(B92,'START LİSTE'!$B$6:$F$1251,3,0)),"",VLOOKUP(B92,'START LİSTE'!$B$6:$F$1251,3,0))</f>
      </c>
      <c r="E92" s="35">
        <f>IF(ISERROR(VLOOKUP(B92,'START LİSTE'!$B$6:$F$1251,4,0)),"",VLOOKUP(B92,'START LİSTE'!$B$6:$F$1251,4,0))</f>
      </c>
      <c r="F92" s="36">
        <f>IF(ISERROR(VLOOKUP($B92,'START LİSTE'!$B$6:$F$1251,5,0)),"",VLOOKUP($B92,'START LİSTE'!$B$6:$F$1251,5,0))</f>
      </c>
      <c r="G92" s="104"/>
      <c r="H92" s="134">
        <f t="shared" si="3"/>
      </c>
    </row>
    <row r="93" spans="1:8" ht="17.25" customHeight="1">
      <c r="A93" s="33">
        <f t="shared" si="2"/>
      </c>
      <c r="B93" s="103"/>
      <c r="C93" s="34">
        <f>IF(ISERROR(VLOOKUP(B93,'START LİSTE'!$B$6:$F$1251,2,0)),"",VLOOKUP(B93,'START LİSTE'!$B$6:$F$1251,2,0))</f>
      </c>
      <c r="D93" s="34">
        <f>IF(ISERROR(VLOOKUP(B93,'START LİSTE'!$B$6:$F$1251,3,0)),"",VLOOKUP(B93,'START LİSTE'!$B$6:$F$1251,3,0))</f>
      </c>
      <c r="E93" s="35">
        <f>IF(ISERROR(VLOOKUP(B93,'START LİSTE'!$B$6:$F$1251,4,0)),"",VLOOKUP(B93,'START LİSTE'!$B$6:$F$1251,4,0))</f>
      </c>
      <c r="F93" s="36">
        <f>IF(ISERROR(VLOOKUP($B93,'START LİSTE'!$B$6:$F$1251,5,0)),"",VLOOKUP($B93,'START LİSTE'!$B$6:$F$1251,5,0))</f>
      </c>
      <c r="G93" s="104"/>
      <c r="H93" s="134">
        <f t="shared" si="3"/>
      </c>
    </row>
    <row r="94" spans="1:8" ht="17.25" customHeight="1">
      <c r="A94" s="33">
        <f t="shared" si="2"/>
      </c>
      <c r="B94" s="103"/>
      <c r="C94" s="34">
        <f>IF(ISERROR(VLOOKUP(B94,'START LİSTE'!$B$6:$F$1251,2,0)),"",VLOOKUP(B94,'START LİSTE'!$B$6:$F$1251,2,0))</f>
      </c>
      <c r="D94" s="34">
        <f>IF(ISERROR(VLOOKUP(B94,'START LİSTE'!$B$6:$F$1251,3,0)),"",VLOOKUP(B94,'START LİSTE'!$B$6:$F$1251,3,0))</f>
      </c>
      <c r="E94" s="35">
        <f>IF(ISERROR(VLOOKUP(B94,'START LİSTE'!$B$6:$F$1251,4,0)),"",VLOOKUP(B94,'START LİSTE'!$B$6:$F$1251,4,0))</f>
      </c>
      <c r="F94" s="36">
        <f>IF(ISERROR(VLOOKUP($B94,'START LİSTE'!$B$6:$F$1251,5,0)),"",VLOOKUP($B94,'START LİSTE'!$B$6:$F$1251,5,0))</f>
      </c>
      <c r="G94" s="104"/>
      <c r="H94" s="134">
        <f t="shared" si="3"/>
      </c>
    </row>
    <row r="95" spans="1:8" ht="17.25" customHeight="1">
      <c r="A95" s="33">
        <f t="shared" si="2"/>
      </c>
      <c r="B95" s="103"/>
      <c r="C95" s="34">
        <f>IF(ISERROR(VLOOKUP(B95,'START LİSTE'!$B$6:$F$1251,2,0)),"",VLOOKUP(B95,'START LİSTE'!$B$6:$F$1251,2,0))</f>
      </c>
      <c r="D95" s="34">
        <f>IF(ISERROR(VLOOKUP(B95,'START LİSTE'!$B$6:$F$1251,3,0)),"",VLOOKUP(B95,'START LİSTE'!$B$6:$F$1251,3,0))</f>
      </c>
      <c r="E95" s="35">
        <f>IF(ISERROR(VLOOKUP(B95,'START LİSTE'!$B$6:$F$1251,4,0)),"",VLOOKUP(B95,'START LİSTE'!$B$6:$F$1251,4,0))</f>
      </c>
      <c r="F95" s="36">
        <f>IF(ISERROR(VLOOKUP($B95,'START LİSTE'!$B$6:$F$1251,5,0)),"",VLOOKUP($B95,'START LİSTE'!$B$6:$F$1251,5,0))</f>
      </c>
      <c r="G95" s="104"/>
      <c r="H95" s="134">
        <f t="shared" si="3"/>
      </c>
    </row>
    <row r="96" spans="1:8" ht="17.25" customHeight="1">
      <c r="A96" s="33">
        <f t="shared" si="2"/>
      </c>
      <c r="B96" s="103"/>
      <c r="C96" s="34">
        <f>IF(ISERROR(VLOOKUP(B96,'START LİSTE'!$B$6:$F$1251,2,0)),"",VLOOKUP(B96,'START LİSTE'!$B$6:$F$1251,2,0))</f>
      </c>
      <c r="D96" s="34">
        <f>IF(ISERROR(VLOOKUP(B96,'START LİSTE'!$B$6:$F$1251,3,0)),"",VLOOKUP(B96,'START LİSTE'!$B$6:$F$1251,3,0))</f>
      </c>
      <c r="E96" s="35">
        <f>IF(ISERROR(VLOOKUP(B96,'START LİSTE'!$B$6:$F$1251,4,0)),"",VLOOKUP(B96,'START LİSTE'!$B$6:$F$1251,4,0))</f>
      </c>
      <c r="F96" s="36">
        <f>IF(ISERROR(VLOOKUP($B96,'START LİSTE'!$B$6:$F$1251,5,0)),"",VLOOKUP($B96,'START LİSTE'!$B$6:$F$1251,5,0))</f>
      </c>
      <c r="G96" s="104"/>
      <c r="H96" s="134">
        <f t="shared" si="3"/>
      </c>
    </row>
    <row r="97" spans="1:8" ht="17.25" customHeight="1">
      <c r="A97" s="33">
        <f t="shared" si="2"/>
      </c>
      <c r="B97" s="103"/>
      <c r="C97" s="34">
        <f>IF(ISERROR(VLOOKUP(B97,'START LİSTE'!$B$6:$F$1251,2,0)),"",VLOOKUP(B97,'START LİSTE'!$B$6:$F$1251,2,0))</f>
      </c>
      <c r="D97" s="34">
        <f>IF(ISERROR(VLOOKUP(B97,'START LİSTE'!$B$6:$F$1251,3,0)),"",VLOOKUP(B97,'START LİSTE'!$B$6:$F$1251,3,0))</f>
      </c>
      <c r="E97" s="35">
        <f>IF(ISERROR(VLOOKUP(B97,'START LİSTE'!$B$6:$F$1251,4,0)),"",VLOOKUP(B97,'START LİSTE'!$B$6:$F$1251,4,0))</f>
      </c>
      <c r="F97" s="36">
        <f>IF(ISERROR(VLOOKUP($B97,'START LİSTE'!$B$6:$F$1251,5,0)),"",VLOOKUP($B97,'START LİSTE'!$B$6:$F$1251,5,0))</f>
      </c>
      <c r="G97" s="104"/>
      <c r="H97" s="134">
        <f t="shared" si="3"/>
      </c>
    </row>
    <row r="98" spans="1:8" ht="17.25" customHeight="1">
      <c r="A98" s="33">
        <f t="shared" si="2"/>
      </c>
      <c r="B98" s="103"/>
      <c r="C98" s="34">
        <f>IF(ISERROR(VLOOKUP(B98,'START LİSTE'!$B$6:$F$1251,2,0)),"",VLOOKUP(B98,'START LİSTE'!$B$6:$F$1251,2,0))</f>
      </c>
      <c r="D98" s="34">
        <f>IF(ISERROR(VLOOKUP(B98,'START LİSTE'!$B$6:$F$1251,3,0)),"",VLOOKUP(B98,'START LİSTE'!$B$6:$F$1251,3,0))</f>
      </c>
      <c r="E98" s="35">
        <f>IF(ISERROR(VLOOKUP(B98,'START LİSTE'!$B$6:$F$1251,4,0)),"",VLOOKUP(B98,'START LİSTE'!$B$6:$F$1251,4,0))</f>
      </c>
      <c r="F98" s="36">
        <f>IF(ISERROR(VLOOKUP($B98,'START LİSTE'!$B$6:$F$1251,5,0)),"",VLOOKUP($B98,'START LİSTE'!$B$6:$F$1251,5,0))</f>
      </c>
      <c r="G98" s="104"/>
      <c r="H98" s="134">
        <f t="shared" si="3"/>
      </c>
    </row>
    <row r="99" spans="1:8" ht="17.25" customHeight="1">
      <c r="A99" s="33">
        <f t="shared" si="2"/>
      </c>
      <c r="B99" s="103"/>
      <c r="C99" s="34">
        <f>IF(ISERROR(VLOOKUP(B99,'START LİSTE'!$B$6:$F$1251,2,0)),"",VLOOKUP(B99,'START LİSTE'!$B$6:$F$1251,2,0))</f>
      </c>
      <c r="D99" s="34">
        <f>IF(ISERROR(VLOOKUP(B99,'START LİSTE'!$B$6:$F$1251,3,0)),"",VLOOKUP(B99,'START LİSTE'!$B$6:$F$1251,3,0))</f>
      </c>
      <c r="E99" s="35">
        <f>IF(ISERROR(VLOOKUP(B99,'START LİSTE'!$B$6:$F$1251,4,0)),"",VLOOKUP(B99,'START LİSTE'!$B$6:$F$1251,4,0))</f>
      </c>
      <c r="F99" s="36">
        <f>IF(ISERROR(VLOOKUP($B99,'START LİSTE'!$B$6:$F$1251,5,0)),"",VLOOKUP($B99,'START LİSTE'!$B$6:$F$1251,5,0))</f>
      </c>
      <c r="G99" s="104"/>
      <c r="H99" s="134">
        <f t="shared" si="3"/>
      </c>
    </row>
    <row r="100" spans="1:8" ht="17.25" customHeight="1">
      <c r="A100" s="33">
        <f t="shared" si="2"/>
      </c>
      <c r="B100" s="103"/>
      <c r="C100" s="34">
        <f>IF(ISERROR(VLOOKUP(B100,'START LİSTE'!$B$6:$F$1251,2,0)),"",VLOOKUP(B100,'START LİSTE'!$B$6:$F$1251,2,0))</f>
      </c>
      <c r="D100" s="34">
        <f>IF(ISERROR(VLOOKUP(B100,'START LİSTE'!$B$6:$F$1251,3,0)),"",VLOOKUP(B100,'START LİSTE'!$B$6:$F$1251,3,0))</f>
      </c>
      <c r="E100" s="35">
        <f>IF(ISERROR(VLOOKUP(B100,'START LİSTE'!$B$6:$F$1251,4,0)),"",VLOOKUP(B100,'START LİSTE'!$B$6:$F$1251,4,0))</f>
      </c>
      <c r="F100" s="36">
        <f>IF(ISERROR(VLOOKUP($B100,'START LİSTE'!$B$6:$F$1251,5,0)),"",VLOOKUP($B100,'START LİSTE'!$B$6:$F$1251,5,0))</f>
      </c>
      <c r="G100" s="104"/>
      <c r="H100" s="134">
        <f t="shared" si="3"/>
      </c>
    </row>
    <row r="101" spans="1:8" ht="17.25" customHeight="1">
      <c r="A101" s="33">
        <f t="shared" si="2"/>
      </c>
      <c r="B101" s="103"/>
      <c r="C101" s="34">
        <f>IF(ISERROR(VLOOKUP(B101,'START LİSTE'!$B$6:$F$1251,2,0)),"",VLOOKUP(B101,'START LİSTE'!$B$6:$F$1251,2,0))</f>
      </c>
      <c r="D101" s="34">
        <f>IF(ISERROR(VLOOKUP(B101,'START LİSTE'!$B$6:$F$1251,3,0)),"",VLOOKUP(B101,'START LİSTE'!$B$6:$F$1251,3,0))</f>
      </c>
      <c r="E101" s="35">
        <f>IF(ISERROR(VLOOKUP(B101,'START LİSTE'!$B$6:$F$1251,4,0)),"",VLOOKUP(B101,'START LİSTE'!$B$6:$F$1251,4,0))</f>
      </c>
      <c r="F101" s="36">
        <f>IF(ISERROR(VLOOKUP($B101,'START LİSTE'!$B$6:$F$1251,5,0)),"",VLOOKUP($B101,'START LİSTE'!$B$6:$F$1251,5,0))</f>
      </c>
      <c r="G101" s="104"/>
      <c r="H101" s="134">
        <f t="shared" si="3"/>
      </c>
    </row>
    <row r="102" spans="1:8" ht="17.25" customHeight="1">
      <c r="A102" s="33">
        <f t="shared" si="2"/>
      </c>
      <c r="B102" s="103"/>
      <c r="C102" s="34">
        <f>IF(ISERROR(VLOOKUP(B102,'START LİSTE'!$B$6:$F$1251,2,0)),"",VLOOKUP(B102,'START LİSTE'!$B$6:$F$1251,2,0))</f>
      </c>
      <c r="D102" s="34">
        <f>IF(ISERROR(VLOOKUP(B102,'START LİSTE'!$B$6:$F$1251,3,0)),"",VLOOKUP(B102,'START LİSTE'!$B$6:$F$1251,3,0))</f>
      </c>
      <c r="E102" s="35">
        <f>IF(ISERROR(VLOOKUP(B102,'START LİSTE'!$B$6:$F$1251,4,0)),"",VLOOKUP(B102,'START LİSTE'!$B$6:$F$1251,4,0))</f>
      </c>
      <c r="F102" s="36">
        <f>IF(ISERROR(VLOOKUP($B102,'START LİSTE'!$B$6:$F$1251,5,0)),"",VLOOKUP($B102,'START LİSTE'!$B$6:$F$1251,5,0))</f>
      </c>
      <c r="G102" s="104"/>
      <c r="H102" s="134">
        <f t="shared" si="3"/>
      </c>
    </row>
    <row r="103" spans="1:8" ht="17.25" customHeight="1">
      <c r="A103" s="33">
        <f t="shared" si="2"/>
      </c>
      <c r="B103" s="103"/>
      <c r="C103" s="34">
        <f>IF(ISERROR(VLOOKUP(B103,'START LİSTE'!$B$6:$F$1251,2,0)),"",VLOOKUP(B103,'START LİSTE'!$B$6:$F$1251,2,0))</f>
      </c>
      <c r="D103" s="34">
        <f>IF(ISERROR(VLOOKUP(B103,'START LİSTE'!$B$6:$F$1251,3,0)),"",VLOOKUP(B103,'START LİSTE'!$B$6:$F$1251,3,0))</f>
      </c>
      <c r="E103" s="35">
        <f>IF(ISERROR(VLOOKUP(B103,'START LİSTE'!$B$6:$F$1251,4,0)),"",VLOOKUP(B103,'START LİSTE'!$B$6:$F$1251,4,0))</f>
      </c>
      <c r="F103" s="36">
        <f>IF(ISERROR(VLOOKUP($B103,'START LİSTE'!$B$6:$F$1251,5,0)),"",VLOOKUP($B103,'START LİSTE'!$B$6:$F$1251,5,0))</f>
      </c>
      <c r="G103" s="104"/>
      <c r="H103" s="134">
        <f t="shared" si="3"/>
      </c>
    </row>
    <row r="104" spans="1:8" ht="17.25" customHeight="1">
      <c r="A104" s="33">
        <f t="shared" si="2"/>
      </c>
      <c r="B104" s="103"/>
      <c r="C104" s="34">
        <f>IF(ISERROR(VLOOKUP(B104,'START LİSTE'!$B$6:$F$1251,2,0)),"",VLOOKUP(B104,'START LİSTE'!$B$6:$F$1251,2,0))</f>
      </c>
      <c r="D104" s="34">
        <f>IF(ISERROR(VLOOKUP(B104,'START LİSTE'!$B$6:$F$1251,3,0)),"",VLOOKUP(B104,'START LİSTE'!$B$6:$F$1251,3,0))</f>
      </c>
      <c r="E104" s="35">
        <f>IF(ISERROR(VLOOKUP(B104,'START LİSTE'!$B$6:$F$1251,4,0)),"",VLOOKUP(B104,'START LİSTE'!$B$6:$F$1251,4,0))</f>
      </c>
      <c r="F104" s="36">
        <f>IF(ISERROR(VLOOKUP($B104,'START LİSTE'!$B$6:$F$1251,5,0)),"",VLOOKUP($B104,'START LİSTE'!$B$6:$F$1251,5,0))</f>
      </c>
      <c r="G104" s="104"/>
      <c r="H104" s="134">
        <f t="shared" si="3"/>
      </c>
    </row>
    <row r="105" spans="1:8" ht="17.25" customHeight="1">
      <c r="A105" s="33">
        <f t="shared" si="2"/>
      </c>
      <c r="B105" s="103"/>
      <c r="C105" s="34">
        <f>IF(ISERROR(VLOOKUP(B105,'START LİSTE'!$B$6:$F$1251,2,0)),"",VLOOKUP(B105,'START LİSTE'!$B$6:$F$1251,2,0))</f>
      </c>
      <c r="D105" s="34">
        <f>IF(ISERROR(VLOOKUP(B105,'START LİSTE'!$B$6:$F$1251,3,0)),"",VLOOKUP(B105,'START LİSTE'!$B$6:$F$1251,3,0))</f>
      </c>
      <c r="E105" s="35">
        <f>IF(ISERROR(VLOOKUP(B105,'START LİSTE'!$B$6:$F$1251,4,0)),"",VLOOKUP(B105,'START LİSTE'!$B$6:$F$1251,4,0))</f>
      </c>
      <c r="F105" s="36">
        <f>IF(ISERROR(VLOOKUP($B105,'START LİSTE'!$B$6:$F$1251,5,0)),"",VLOOKUP($B105,'START LİSTE'!$B$6:$F$1251,5,0))</f>
      </c>
      <c r="G105" s="104"/>
      <c r="H105" s="134">
        <f t="shared" si="3"/>
      </c>
    </row>
    <row r="106" spans="1:8" ht="17.25" customHeight="1">
      <c r="A106" s="33">
        <f t="shared" si="2"/>
      </c>
      <c r="B106" s="103"/>
      <c r="C106" s="34">
        <f>IF(ISERROR(VLOOKUP(B106,'START LİSTE'!$B$6:$F$1251,2,0)),"",VLOOKUP(B106,'START LİSTE'!$B$6:$F$1251,2,0))</f>
      </c>
      <c r="D106" s="34">
        <f>IF(ISERROR(VLOOKUP(B106,'START LİSTE'!$B$6:$F$1251,3,0)),"",VLOOKUP(B106,'START LİSTE'!$B$6:$F$1251,3,0))</f>
      </c>
      <c r="E106" s="35">
        <f>IF(ISERROR(VLOOKUP(B106,'START LİSTE'!$B$6:$F$1251,4,0)),"",VLOOKUP(B106,'START LİSTE'!$B$6:$F$1251,4,0))</f>
      </c>
      <c r="F106" s="36">
        <f>IF(ISERROR(VLOOKUP($B106,'START LİSTE'!$B$6:$F$1251,5,0)),"",VLOOKUP($B106,'START LİSTE'!$B$6:$F$1251,5,0))</f>
      </c>
      <c r="G106" s="104"/>
      <c r="H106" s="134">
        <f t="shared" si="3"/>
      </c>
    </row>
    <row r="107" spans="1:8" ht="17.25" customHeight="1">
      <c r="A107" s="33">
        <f t="shared" si="2"/>
      </c>
      <c r="B107" s="103"/>
      <c r="C107" s="34">
        <f>IF(ISERROR(VLOOKUP(B107,'START LİSTE'!$B$6:$F$1251,2,0)),"",VLOOKUP(B107,'START LİSTE'!$B$6:$F$1251,2,0))</f>
      </c>
      <c r="D107" s="34">
        <f>IF(ISERROR(VLOOKUP(B107,'START LİSTE'!$B$6:$F$1251,3,0)),"",VLOOKUP(B107,'START LİSTE'!$B$6:$F$1251,3,0))</f>
      </c>
      <c r="E107" s="35">
        <f>IF(ISERROR(VLOOKUP(B107,'START LİSTE'!$B$6:$F$1251,4,0)),"",VLOOKUP(B107,'START LİSTE'!$B$6:$F$1251,4,0))</f>
      </c>
      <c r="F107" s="36">
        <f>IF(ISERROR(VLOOKUP($B107,'START LİSTE'!$B$6:$F$1251,5,0)),"",VLOOKUP($B107,'START LİSTE'!$B$6:$F$1251,5,0))</f>
      </c>
      <c r="G107" s="104"/>
      <c r="H107" s="134">
        <f t="shared" si="3"/>
      </c>
    </row>
    <row r="108" spans="1:8" ht="17.25" customHeight="1">
      <c r="A108" s="33">
        <f t="shared" si="2"/>
      </c>
      <c r="B108" s="103"/>
      <c r="C108" s="34">
        <f>IF(ISERROR(VLOOKUP(B108,'START LİSTE'!$B$6:$F$1251,2,0)),"",VLOOKUP(B108,'START LİSTE'!$B$6:$F$1251,2,0))</f>
      </c>
      <c r="D108" s="34">
        <f>IF(ISERROR(VLOOKUP(B108,'START LİSTE'!$B$6:$F$1251,3,0)),"",VLOOKUP(B108,'START LİSTE'!$B$6:$F$1251,3,0))</f>
      </c>
      <c r="E108" s="35">
        <f>IF(ISERROR(VLOOKUP(B108,'START LİSTE'!$B$6:$F$1251,4,0)),"",VLOOKUP(B108,'START LİSTE'!$B$6:$F$1251,4,0))</f>
      </c>
      <c r="F108" s="36">
        <f>IF(ISERROR(VLOOKUP($B108,'START LİSTE'!$B$6:$F$1251,5,0)),"",VLOOKUP($B108,'START LİSTE'!$B$6:$F$1251,5,0))</f>
      </c>
      <c r="G108" s="104"/>
      <c r="H108" s="134">
        <f t="shared" si="3"/>
      </c>
    </row>
    <row r="109" spans="1:8" ht="17.25" customHeight="1">
      <c r="A109" s="33">
        <f t="shared" si="2"/>
      </c>
      <c r="B109" s="103"/>
      <c r="C109" s="34">
        <f>IF(ISERROR(VLOOKUP(B109,'START LİSTE'!$B$6:$F$1251,2,0)),"",VLOOKUP(B109,'START LİSTE'!$B$6:$F$1251,2,0))</f>
      </c>
      <c r="D109" s="34">
        <f>IF(ISERROR(VLOOKUP(B109,'START LİSTE'!$B$6:$F$1251,3,0)),"",VLOOKUP(B109,'START LİSTE'!$B$6:$F$1251,3,0))</f>
      </c>
      <c r="E109" s="35">
        <f>IF(ISERROR(VLOOKUP(B109,'START LİSTE'!$B$6:$F$1251,4,0)),"",VLOOKUP(B109,'START LİSTE'!$B$6:$F$1251,4,0))</f>
      </c>
      <c r="F109" s="36">
        <f>IF(ISERROR(VLOOKUP($B109,'START LİSTE'!$B$6:$F$1251,5,0)),"",VLOOKUP($B109,'START LİSTE'!$B$6:$F$1251,5,0))</f>
      </c>
      <c r="G109" s="104"/>
      <c r="H109" s="134">
        <f t="shared" si="3"/>
      </c>
    </row>
    <row r="110" spans="1:8" ht="17.25" customHeight="1">
      <c r="A110" s="33">
        <f t="shared" si="2"/>
      </c>
      <c r="B110" s="103"/>
      <c r="C110" s="34">
        <f>IF(ISERROR(VLOOKUP(B110,'START LİSTE'!$B$6:$F$1251,2,0)),"",VLOOKUP(B110,'START LİSTE'!$B$6:$F$1251,2,0))</f>
      </c>
      <c r="D110" s="34">
        <f>IF(ISERROR(VLOOKUP(B110,'START LİSTE'!$B$6:$F$1251,3,0)),"",VLOOKUP(B110,'START LİSTE'!$B$6:$F$1251,3,0))</f>
      </c>
      <c r="E110" s="35">
        <f>IF(ISERROR(VLOOKUP(B110,'START LİSTE'!$B$6:$F$1251,4,0)),"",VLOOKUP(B110,'START LİSTE'!$B$6:$F$1251,4,0))</f>
      </c>
      <c r="F110" s="36">
        <f>IF(ISERROR(VLOOKUP($B110,'START LİSTE'!$B$6:$F$1251,5,0)),"",VLOOKUP($B110,'START LİSTE'!$B$6:$F$1251,5,0))</f>
      </c>
      <c r="G110" s="104"/>
      <c r="H110" s="134">
        <f t="shared" si="3"/>
      </c>
    </row>
    <row r="111" spans="1:8" ht="17.25" customHeight="1">
      <c r="A111" s="33">
        <f t="shared" si="2"/>
      </c>
      <c r="B111" s="103"/>
      <c r="C111" s="34">
        <f>IF(ISERROR(VLOOKUP(B111,'START LİSTE'!$B$6:$F$1251,2,0)),"",VLOOKUP(B111,'START LİSTE'!$B$6:$F$1251,2,0))</f>
      </c>
      <c r="D111" s="34">
        <f>IF(ISERROR(VLOOKUP(B111,'START LİSTE'!$B$6:$F$1251,3,0)),"",VLOOKUP(B111,'START LİSTE'!$B$6:$F$1251,3,0))</f>
      </c>
      <c r="E111" s="35">
        <f>IF(ISERROR(VLOOKUP(B111,'START LİSTE'!$B$6:$F$1251,4,0)),"",VLOOKUP(B111,'START LİSTE'!$B$6:$F$1251,4,0))</f>
      </c>
      <c r="F111" s="36">
        <f>IF(ISERROR(VLOOKUP($B111,'START LİSTE'!$B$6:$F$1251,5,0)),"",VLOOKUP($B111,'START LİSTE'!$B$6:$F$1251,5,0))</f>
      </c>
      <c r="G111" s="104"/>
      <c r="H111" s="134">
        <f t="shared" si="3"/>
      </c>
    </row>
    <row r="112" spans="1:8" ht="17.25" customHeight="1">
      <c r="A112" s="33">
        <f t="shared" si="2"/>
      </c>
      <c r="B112" s="103"/>
      <c r="C112" s="34">
        <f>IF(ISERROR(VLOOKUP(B112,'START LİSTE'!$B$6:$F$1251,2,0)),"",VLOOKUP(B112,'START LİSTE'!$B$6:$F$1251,2,0))</f>
      </c>
      <c r="D112" s="34">
        <f>IF(ISERROR(VLOOKUP(B112,'START LİSTE'!$B$6:$F$1251,3,0)),"",VLOOKUP(B112,'START LİSTE'!$B$6:$F$1251,3,0))</f>
      </c>
      <c r="E112" s="35">
        <f>IF(ISERROR(VLOOKUP(B112,'START LİSTE'!$B$6:$F$1251,4,0)),"",VLOOKUP(B112,'START LİSTE'!$B$6:$F$1251,4,0))</f>
      </c>
      <c r="F112" s="36">
        <f>IF(ISERROR(VLOOKUP($B112,'START LİSTE'!$B$6:$F$1251,5,0)),"",VLOOKUP($B112,'START LİSTE'!$B$6:$F$1251,5,0))</f>
      </c>
      <c r="G112" s="104"/>
      <c r="H112" s="134">
        <f t="shared" si="3"/>
      </c>
    </row>
    <row r="113" spans="1:8" ht="17.25" customHeight="1">
      <c r="A113" s="33">
        <f t="shared" si="2"/>
      </c>
      <c r="B113" s="103"/>
      <c r="C113" s="34">
        <f>IF(ISERROR(VLOOKUP(B113,'START LİSTE'!$B$6:$F$1251,2,0)),"",VLOOKUP(B113,'START LİSTE'!$B$6:$F$1251,2,0))</f>
      </c>
      <c r="D113" s="34">
        <f>IF(ISERROR(VLOOKUP(B113,'START LİSTE'!$B$6:$F$1251,3,0)),"",VLOOKUP(B113,'START LİSTE'!$B$6:$F$1251,3,0))</f>
      </c>
      <c r="E113" s="35">
        <f>IF(ISERROR(VLOOKUP(B113,'START LİSTE'!$B$6:$F$1251,4,0)),"",VLOOKUP(B113,'START LİSTE'!$B$6:$F$1251,4,0))</f>
      </c>
      <c r="F113" s="36">
        <f>IF(ISERROR(VLOOKUP($B113,'START LİSTE'!$B$6:$F$1251,5,0)),"",VLOOKUP($B113,'START LİSTE'!$B$6:$F$1251,5,0))</f>
      </c>
      <c r="G113" s="104"/>
      <c r="H113" s="134">
        <f t="shared" si="3"/>
      </c>
    </row>
    <row r="114" spans="1:8" ht="17.25" customHeight="1">
      <c r="A114" s="33">
        <f t="shared" si="2"/>
      </c>
      <c r="B114" s="103"/>
      <c r="C114" s="34">
        <f>IF(ISERROR(VLOOKUP(B114,'START LİSTE'!$B$6:$F$1251,2,0)),"",VLOOKUP(B114,'START LİSTE'!$B$6:$F$1251,2,0))</f>
      </c>
      <c r="D114" s="34">
        <f>IF(ISERROR(VLOOKUP(B114,'START LİSTE'!$B$6:$F$1251,3,0)),"",VLOOKUP(B114,'START LİSTE'!$B$6:$F$1251,3,0))</f>
      </c>
      <c r="E114" s="35">
        <f>IF(ISERROR(VLOOKUP(B114,'START LİSTE'!$B$6:$F$1251,4,0)),"",VLOOKUP(B114,'START LİSTE'!$B$6:$F$1251,4,0))</f>
      </c>
      <c r="F114" s="36">
        <f>IF(ISERROR(VLOOKUP($B114,'START LİSTE'!$B$6:$F$1251,5,0)),"",VLOOKUP($B114,'START LİSTE'!$B$6:$F$1251,5,0))</f>
      </c>
      <c r="G114" s="104"/>
      <c r="H114" s="134">
        <f t="shared" si="3"/>
      </c>
    </row>
    <row r="115" spans="1:8" ht="17.25" customHeight="1">
      <c r="A115" s="33">
        <f t="shared" si="2"/>
      </c>
      <c r="B115" s="103"/>
      <c r="C115" s="34">
        <f>IF(ISERROR(VLOOKUP(B115,'START LİSTE'!$B$6:$F$1251,2,0)),"",VLOOKUP(B115,'START LİSTE'!$B$6:$F$1251,2,0))</f>
      </c>
      <c r="D115" s="34">
        <f>IF(ISERROR(VLOOKUP(B115,'START LİSTE'!$B$6:$F$1251,3,0)),"",VLOOKUP(B115,'START LİSTE'!$B$6:$F$1251,3,0))</f>
      </c>
      <c r="E115" s="35">
        <f>IF(ISERROR(VLOOKUP(B115,'START LİSTE'!$B$6:$F$1251,4,0)),"",VLOOKUP(B115,'START LİSTE'!$B$6:$F$1251,4,0))</f>
      </c>
      <c r="F115" s="36">
        <f>IF(ISERROR(VLOOKUP($B115,'START LİSTE'!$B$6:$F$1251,5,0)),"",VLOOKUP($B115,'START LİSTE'!$B$6:$F$1251,5,0))</f>
      </c>
      <c r="G115" s="104"/>
      <c r="H115" s="134">
        <f t="shared" si="3"/>
      </c>
    </row>
    <row r="116" spans="1:8" ht="17.25" customHeight="1">
      <c r="A116" s="33">
        <f t="shared" si="2"/>
      </c>
      <c r="B116" s="103"/>
      <c r="C116" s="34">
        <f>IF(ISERROR(VLOOKUP(B116,'START LİSTE'!$B$6:$F$1251,2,0)),"",VLOOKUP(B116,'START LİSTE'!$B$6:$F$1251,2,0))</f>
      </c>
      <c r="D116" s="34">
        <f>IF(ISERROR(VLOOKUP(B116,'START LİSTE'!$B$6:$F$1251,3,0)),"",VLOOKUP(B116,'START LİSTE'!$B$6:$F$1251,3,0))</f>
      </c>
      <c r="E116" s="35">
        <f>IF(ISERROR(VLOOKUP(B116,'START LİSTE'!$B$6:$F$1251,4,0)),"",VLOOKUP(B116,'START LİSTE'!$B$6:$F$1251,4,0))</f>
      </c>
      <c r="F116" s="36">
        <f>IF(ISERROR(VLOOKUP($B116,'START LİSTE'!$B$6:$F$1251,5,0)),"",VLOOKUP($B116,'START LİSTE'!$B$6:$F$1251,5,0))</f>
      </c>
      <c r="G116" s="104"/>
      <c r="H116" s="134">
        <f t="shared" si="3"/>
      </c>
    </row>
    <row r="117" spans="1:8" ht="17.25" customHeight="1">
      <c r="A117" s="33">
        <f t="shared" si="2"/>
      </c>
      <c r="B117" s="103"/>
      <c r="C117" s="34">
        <f>IF(ISERROR(VLOOKUP(B117,'START LİSTE'!$B$6:$F$1251,2,0)),"",VLOOKUP(B117,'START LİSTE'!$B$6:$F$1251,2,0))</f>
      </c>
      <c r="D117" s="34">
        <f>IF(ISERROR(VLOOKUP(B117,'START LİSTE'!$B$6:$F$1251,3,0)),"",VLOOKUP(B117,'START LİSTE'!$B$6:$F$1251,3,0))</f>
      </c>
      <c r="E117" s="35">
        <f>IF(ISERROR(VLOOKUP(B117,'START LİSTE'!$B$6:$F$1251,4,0)),"",VLOOKUP(B117,'START LİSTE'!$B$6:$F$1251,4,0))</f>
      </c>
      <c r="F117" s="36">
        <f>IF(ISERROR(VLOOKUP($B117,'START LİSTE'!$B$6:$F$1251,5,0)),"",VLOOKUP($B117,'START LİSTE'!$B$6:$F$1251,5,0))</f>
      </c>
      <c r="G117" s="104"/>
      <c r="H117" s="134">
        <f t="shared" si="3"/>
      </c>
    </row>
    <row r="118" spans="1:8" ht="17.25" customHeight="1">
      <c r="A118" s="33">
        <f t="shared" si="2"/>
      </c>
      <c r="B118" s="103"/>
      <c r="C118" s="34">
        <f>IF(ISERROR(VLOOKUP(B118,'START LİSTE'!$B$6:$F$1251,2,0)),"",VLOOKUP(B118,'START LİSTE'!$B$6:$F$1251,2,0))</f>
      </c>
      <c r="D118" s="34">
        <f>IF(ISERROR(VLOOKUP(B118,'START LİSTE'!$B$6:$F$1251,3,0)),"",VLOOKUP(B118,'START LİSTE'!$B$6:$F$1251,3,0))</f>
      </c>
      <c r="E118" s="35">
        <f>IF(ISERROR(VLOOKUP(B118,'START LİSTE'!$B$6:$F$1251,4,0)),"",VLOOKUP(B118,'START LİSTE'!$B$6:$F$1251,4,0))</f>
      </c>
      <c r="F118" s="36">
        <f>IF(ISERROR(VLOOKUP($B118,'START LİSTE'!$B$6:$F$1251,5,0)),"",VLOOKUP($B118,'START LİSTE'!$B$6:$F$1251,5,0))</f>
      </c>
      <c r="G118" s="104"/>
      <c r="H118" s="134">
        <f t="shared" si="3"/>
      </c>
    </row>
    <row r="119" spans="1:8" ht="17.25" customHeight="1">
      <c r="A119" s="33">
        <f t="shared" si="2"/>
      </c>
      <c r="B119" s="103"/>
      <c r="C119" s="34">
        <f>IF(ISERROR(VLOOKUP(B119,'START LİSTE'!$B$6:$F$1251,2,0)),"",VLOOKUP(B119,'START LİSTE'!$B$6:$F$1251,2,0))</f>
      </c>
      <c r="D119" s="34">
        <f>IF(ISERROR(VLOOKUP(B119,'START LİSTE'!$B$6:$F$1251,3,0)),"",VLOOKUP(B119,'START LİSTE'!$B$6:$F$1251,3,0))</f>
      </c>
      <c r="E119" s="35">
        <f>IF(ISERROR(VLOOKUP(B119,'START LİSTE'!$B$6:$F$1251,4,0)),"",VLOOKUP(B119,'START LİSTE'!$B$6:$F$1251,4,0))</f>
      </c>
      <c r="F119" s="36">
        <f>IF(ISERROR(VLOOKUP($B119,'START LİSTE'!$B$6:$F$1251,5,0)),"",VLOOKUP($B119,'START LİSTE'!$B$6:$F$1251,5,0))</f>
      </c>
      <c r="G119" s="104"/>
      <c r="H119" s="134">
        <f t="shared" si="3"/>
      </c>
    </row>
    <row r="120" spans="1:8" ht="17.25" customHeight="1">
      <c r="A120" s="33">
        <f t="shared" si="2"/>
      </c>
      <c r="B120" s="103"/>
      <c r="C120" s="34">
        <f>IF(ISERROR(VLOOKUP(B120,'START LİSTE'!$B$6:$F$1251,2,0)),"",VLOOKUP(B120,'START LİSTE'!$B$6:$F$1251,2,0))</f>
      </c>
      <c r="D120" s="34">
        <f>IF(ISERROR(VLOOKUP(B120,'START LİSTE'!$B$6:$F$1251,3,0)),"",VLOOKUP(B120,'START LİSTE'!$B$6:$F$1251,3,0))</f>
      </c>
      <c r="E120" s="35">
        <f>IF(ISERROR(VLOOKUP(B120,'START LİSTE'!$B$6:$F$1251,4,0)),"",VLOOKUP(B120,'START LİSTE'!$B$6:$F$1251,4,0))</f>
      </c>
      <c r="F120" s="36">
        <f>IF(ISERROR(VLOOKUP($B120,'START LİSTE'!$B$6:$F$1251,5,0)),"",VLOOKUP($B120,'START LİSTE'!$B$6:$F$1251,5,0))</f>
      </c>
      <c r="G120" s="104"/>
      <c r="H120" s="134">
        <f t="shared" si="3"/>
      </c>
    </row>
    <row r="121" spans="1:8" ht="17.25" customHeight="1">
      <c r="A121" s="33">
        <f t="shared" si="2"/>
      </c>
      <c r="B121" s="103"/>
      <c r="C121" s="34">
        <f>IF(ISERROR(VLOOKUP(B121,'START LİSTE'!$B$6:$F$1251,2,0)),"",VLOOKUP(B121,'START LİSTE'!$B$6:$F$1251,2,0))</f>
      </c>
      <c r="D121" s="34">
        <f>IF(ISERROR(VLOOKUP(B121,'START LİSTE'!$B$6:$F$1251,3,0)),"",VLOOKUP(B121,'START LİSTE'!$B$6:$F$1251,3,0))</f>
      </c>
      <c r="E121" s="35">
        <f>IF(ISERROR(VLOOKUP(B121,'START LİSTE'!$B$6:$F$1251,4,0)),"",VLOOKUP(B121,'START LİSTE'!$B$6:$F$1251,4,0))</f>
      </c>
      <c r="F121" s="36">
        <f>IF(ISERROR(VLOOKUP($B121,'START LİSTE'!$B$6:$F$1251,5,0)),"",VLOOKUP($B121,'START LİSTE'!$B$6:$F$1251,5,0))</f>
      </c>
      <c r="G121" s="104"/>
      <c r="H121" s="134">
        <f t="shared" si="3"/>
      </c>
    </row>
    <row r="122" spans="1:8" ht="17.25" customHeight="1">
      <c r="A122" s="33">
        <f t="shared" si="2"/>
      </c>
      <c r="B122" s="103"/>
      <c r="C122" s="34">
        <f>IF(ISERROR(VLOOKUP(B122,'START LİSTE'!$B$6:$F$1251,2,0)),"",VLOOKUP(B122,'START LİSTE'!$B$6:$F$1251,2,0))</f>
      </c>
      <c r="D122" s="34">
        <f>IF(ISERROR(VLOOKUP(B122,'START LİSTE'!$B$6:$F$1251,3,0)),"",VLOOKUP(B122,'START LİSTE'!$B$6:$F$1251,3,0))</f>
      </c>
      <c r="E122" s="35">
        <f>IF(ISERROR(VLOOKUP(B122,'START LİSTE'!$B$6:$F$1251,4,0)),"",VLOOKUP(B122,'START LİSTE'!$B$6:$F$1251,4,0))</f>
      </c>
      <c r="F122" s="36">
        <f>IF(ISERROR(VLOOKUP($B122,'START LİSTE'!$B$6:$F$1251,5,0)),"",VLOOKUP($B122,'START LİSTE'!$B$6:$F$1251,5,0))</f>
      </c>
      <c r="G122" s="104"/>
      <c r="H122" s="134">
        <f t="shared" si="3"/>
      </c>
    </row>
    <row r="123" spans="1:8" ht="17.25" customHeight="1">
      <c r="A123" s="33">
        <f t="shared" si="2"/>
      </c>
      <c r="B123" s="103"/>
      <c r="C123" s="34">
        <f>IF(ISERROR(VLOOKUP(B123,'START LİSTE'!$B$6:$F$1251,2,0)),"",VLOOKUP(B123,'START LİSTE'!$B$6:$F$1251,2,0))</f>
      </c>
      <c r="D123" s="34">
        <f>IF(ISERROR(VLOOKUP(B123,'START LİSTE'!$B$6:$F$1251,3,0)),"",VLOOKUP(B123,'START LİSTE'!$B$6:$F$1251,3,0))</f>
      </c>
      <c r="E123" s="35">
        <f>IF(ISERROR(VLOOKUP(B123,'START LİSTE'!$B$6:$F$1251,4,0)),"",VLOOKUP(B123,'START LİSTE'!$B$6:$F$1251,4,0))</f>
      </c>
      <c r="F123" s="36">
        <f>IF(ISERROR(VLOOKUP($B123,'START LİSTE'!$B$6:$F$1251,5,0)),"",VLOOKUP($B123,'START LİSTE'!$B$6:$F$1251,5,0))</f>
      </c>
      <c r="G123" s="104"/>
      <c r="H123" s="134">
        <f t="shared" si="3"/>
      </c>
    </row>
    <row r="124" spans="1:8" ht="17.25" customHeight="1">
      <c r="A124" s="33">
        <f t="shared" si="2"/>
      </c>
      <c r="B124" s="103"/>
      <c r="C124" s="34">
        <f>IF(ISERROR(VLOOKUP(B124,'START LİSTE'!$B$6:$F$1251,2,0)),"",VLOOKUP(B124,'START LİSTE'!$B$6:$F$1251,2,0))</f>
      </c>
      <c r="D124" s="34">
        <f>IF(ISERROR(VLOOKUP(B124,'START LİSTE'!$B$6:$F$1251,3,0)),"",VLOOKUP(B124,'START LİSTE'!$B$6:$F$1251,3,0))</f>
      </c>
      <c r="E124" s="35">
        <f>IF(ISERROR(VLOOKUP(B124,'START LİSTE'!$B$6:$F$1251,4,0)),"",VLOOKUP(B124,'START LİSTE'!$B$6:$F$1251,4,0))</f>
      </c>
      <c r="F124" s="36">
        <f>IF(ISERROR(VLOOKUP($B124,'START LİSTE'!$B$6:$F$1251,5,0)),"",VLOOKUP($B124,'START LİSTE'!$B$6:$F$1251,5,0))</f>
      </c>
      <c r="G124" s="104"/>
      <c r="H124" s="134">
        <f t="shared" si="3"/>
      </c>
    </row>
    <row r="125" spans="1:8" ht="17.25" customHeight="1">
      <c r="A125" s="33">
        <f t="shared" si="2"/>
      </c>
      <c r="B125" s="103"/>
      <c r="C125" s="34">
        <f>IF(ISERROR(VLOOKUP(B125,'START LİSTE'!$B$6:$F$1251,2,0)),"",VLOOKUP(B125,'START LİSTE'!$B$6:$F$1251,2,0))</f>
      </c>
      <c r="D125" s="34">
        <f>IF(ISERROR(VLOOKUP(B125,'START LİSTE'!$B$6:$F$1251,3,0)),"",VLOOKUP(B125,'START LİSTE'!$B$6:$F$1251,3,0))</f>
      </c>
      <c r="E125" s="35">
        <f>IF(ISERROR(VLOOKUP(B125,'START LİSTE'!$B$6:$F$1251,4,0)),"",VLOOKUP(B125,'START LİSTE'!$B$6:$F$1251,4,0))</f>
      </c>
      <c r="F125" s="36">
        <f>IF(ISERROR(VLOOKUP($B125,'START LİSTE'!$B$6:$F$1251,5,0)),"",VLOOKUP($B125,'START LİSTE'!$B$6:$F$1251,5,0))</f>
      </c>
      <c r="G125" s="104"/>
      <c r="H125" s="134">
        <f t="shared" si="3"/>
      </c>
    </row>
    <row r="126" spans="1:8" ht="17.25" customHeight="1">
      <c r="A126" s="33">
        <f t="shared" si="2"/>
      </c>
      <c r="B126" s="103"/>
      <c r="C126" s="34">
        <f>IF(ISERROR(VLOOKUP(B126,'START LİSTE'!$B$6:$F$1251,2,0)),"",VLOOKUP(B126,'START LİSTE'!$B$6:$F$1251,2,0))</f>
      </c>
      <c r="D126" s="34">
        <f>IF(ISERROR(VLOOKUP(B126,'START LİSTE'!$B$6:$F$1251,3,0)),"",VLOOKUP(B126,'START LİSTE'!$B$6:$F$1251,3,0))</f>
      </c>
      <c r="E126" s="35">
        <f>IF(ISERROR(VLOOKUP(B126,'START LİSTE'!$B$6:$F$1251,4,0)),"",VLOOKUP(B126,'START LİSTE'!$B$6:$F$1251,4,0))</f>
      </c>
      <c r="F126" s="36">
        <f>IF(ISERROR(VLOOKUP($B126,'START LİSTE'!$B$6:$F$1251,5,0)),"",VLOOKUP($B126,'START LİSTE'!$B$6:$F$1251,5,0))</f>
      </c>
      <c r="G126" s="104"/>
      <c r="H126" s="134">
        <f t="shared" si="3"/>
      </c>
    </row>
    <row r="127" spans="1:8" ht="17.25" customHeight="1">
      <c r="A127" s="33">
        <f t="shared" si="2"/>
      </c>
      <c r="B127" s="103"/>
      <c r="C127" s="34">
        <f>IF(ISERROR(VLOOKUP(B127,'START LİSTE'!$B$6:$F$1251,2,0)),"",VLOOKUP(B127,'START LİSTE'!$B$6:$F$1251,2,0))</f>
      </c>
      <c r="D127" s="34">
        <f>IF(ISERROR(VLOOKUP(B127,'START LİSTE'!$B$6:$F$1251,3,0)),"",VLOOKUP(B127,'START LİSTE'!$B$6:$F$1251,3,0))</f>
      </c>
      <c r="E127" s="35">
        <f>IF(ISERROR(VLOOKUP(B127,'START LİSTE'!$B$6:$F$1251,4,0)),"",VLOOKUP(B127,'START LİSTE'!$B$6:$F$1251,4,0))</f>
      </c>
      <c r="F127" s="36">
        <f>IF(ISERROR(VLOOKUP($B127,'START LİSTE'!$B$6:$F$1251,5,0)),"",VLOOKUP($B127,'START LİSTE'!$B$6:$F$1251,5,0))</f>
      </c>
      <c r="G127" s="104"/>
      <c r="H127" s="134">
        <f t="shared" si="3"/>
      </c>
    </row>
    <row r="128" spans="1:8" ht="17.25" customHeight="1">
      <c r="A128" s="33">
        <f t="shared" si="2"/>
      </c>
      <c r="B128" s="103"/>
      <c r="C128" s="34">
        <f>IF(ISERROR(VLOOKUP(B128,'START LİSTE'!$B$6:$F$1251,2,0)),"",VLOOKUP(B128,'START LİSTE'!$B$6:$F$1251,2,0))</f>
      </c>
      <c r="D128" s="34">
        <f>IF(ISERROR(VLOOKUP(B128,'START LİSTE'!$B$6:$F$1251,3,0)),"",VLOOKUP(B128,'START LİSTE'!$B$6:$F$1251,3,0))</f>
      </c>
      <c r="E128" s="35">
        <f>IF(ISERROR(VLOOKUP(B128,'START LİSTE'!$B$6:$F$1251,4,0)),"",VLOOKUP(B128,'START LİSTE'!$B$6:$F$1251,4,0))</f>
      </c>
      <c r="F128" s="36">
        <f>IF(ISERROR(VLOOKUP($B128,'START LİSTE'!$B$6:$F$1251,5,0)),"",VLOOKUP($B128,'START LİSTE'!$B$6:$F$1251,5,0))</f>
      </c>
      <c r="G128" s="104"/>
      <c r="H128" s="134">
        <f t="shared" si="3"/>
      </c>
    </row>
    <row r="129" spans="1:8" ht="17.25" customHeight="1">
      <c r="A129" s="33">
        <f t="shared" si="2"/>
      </c>
      <c r="B129" s="103"/>
      <c r="C129" s="34">
        <f>IF(ISERROR(VLOOKUP(B129,'START LİSTE'!$B$6:$F$1251,2,0)),"",VLOOKUP(B129,'START LİSTE'!$B$6:$F$1251,2,0))</f>
      </c>
      <c r="D129" s="34">
        <f>IF(ISERROR(VLOOKUP(B129,'START LİSTE'!$B$6:$F$1251,3,0)),"",VLOOKUP(B129,'START LİSTE'!$B$6:$F$1251,3,0))</f>
      </c>
      <c r="E129" s="35">
        <f>IF(ISERROR(VLOOKUP(B129,'START LİSTE'!$B$6:$F$1251,4,0)),"",VLOOKUP(B129,'START LİSTE'!$B$6:$F$1251,4,0))</f>
      </c>
      <c r="F129" s="36">
        <f>IF(ISERROR(VLOOKUP($B129,'START LİSTE'!$B$6:$F$1251,5,0)),"",VLOOKUP($B129,'START LİSTE'!$B$6:$F$1251,5,0))</f>
      </c>
      <c r="G129" s="104"/>
      <c r="H129" s="134">
        <f t="shared" si="3"/>
      </c>
    </row>
    <row r="130" spans="1:8" ht="17.25" customHeight="1">
      <c r="A130" s="33">
        <f t="shared" si="2"/>
      </c>
      <c r="B130" s="103"/>
      <c r="C130" s="34">
        <f>IF(ISERROR(VLOOKUP(B130,'START LİSTE'!$B$6:$F$1251,2,0)),"",VLOOKUP(B130,'START LİSTE'!$B$6:$F$1251,2,0))</f>
      </c>
      <c r="D130" s="34">
        <f>IF(ISERROR(VLOOKUP(B130,'START LİSTE'!$B$6:$F$1251,3,0)),"",VLOOKUP(B130,'START LİSTE'!$B$6:$F$1251,3,0))</f>
      </c>
      <c r="E130" s="35">
        <f>IF(ISERROR(VLOOKUP(B130,'START LİSTE'!$B$6:$F$1251,4,0)),"",VLOOKUP(B130,'START LİSTE'!$B$6:$F$1251,4,0))</f>
      </c>
      <c r="F130" s="36">
        <f>IF(ISERROR(VLOOKUP($B130,'START LİSTE'!$B$6:$F$1251,5,0)),"",VLOOKUP($B130,'START LİSTE'!$B$6:$F$1251,5,0))</f>
      </c>
      <c r="G130" s="104"/>
      <c r="H130" s="134">
        <f t="shared" si="3"/>
      </c>
    </row>
    <row r="131" spans="1:8" ht="17.25" customHeight="1">
      <c r="A131" s="33">
        <f t="shared" si="2"/>
      </c>
      <c r="B131" s="103"/>
      <c r="C131" s="34">
        <f>IF(ISERROR(VLOOKUP(B131,'START LİSTE'!$B$6:$F$1251,2,0)),"",VLOOKUP(B131,'START LİSTE'!$B$6:$F$1251,2,0))</f>
      </c>
      <c r="D131" s="34">
        <f>IF(ISERROR(VLOOKUP(B131,'START LİSTE'!$B$6:$F$1251,3,0)),"",VLOOKUP(B131,'START LİSTE'!$B$6:$F$1251,3,0))</f>
      </c>
      <c r="E131" s="35">
        <f>IF(ISERROR(VLOOKUP(B131,'START LİSTE'!$B$6:$F$1251,4,0)),"",VLOOKUP(B131,'START LİSTE'!$B$6:$F$1251,4,0))</f>
      </c>
      <c r="F131" s="36">
        <f>IF(ISERROR(VLOOKUP($B131,'START LİSTE'!$B$6:$F$1251,5,0)),"",VLOOKUP($B131,'START LİSTE'!$B$6:$F$1251,5,0))</f>
      </c>
      <c r="G131" s="104"/>
      <c r="H131" s="134">
        <f t="shared" si="3"/>
      </c>
    </row>
    <row r="132" spans="1:8" ht="17.25" customHeight="1">
      <c r="A132" s="33">
        <f t="shared" si="2"/>
      </c>
      <c r="B132" s="103"/>
      <c r="C132" s="34">
        <f>IF(ISERROR(VLOOKUP(B132,'START LİSTE'!$B$6:$F$1251,2,0)),"",VLOOKUP(B132,'START LİSTE'!$B$6:$F$1251,2,0))</f>
      </c>
      <c r="D132" s="34">
        <f>IF(ISERROR(VLOOKUP(B132,'START LİSTE'!$B$6:$F$1251,3,0)),"",VLOOKUP(B132,'START LİSTE'!$B$6:$F$1251,3,0))</f>
      </c>
      <c r="E132" s="35">
        <f>IF(ISERROR(VLOOKUP(B132,'START LİSTE'!$B$6:$F$1251,4,0)),"",VLOOKUP(B132,'START LİSTE'!$B$6:$F$1251,4,0))</f>
      </c>
      <c r="F132" s="36">
        <f>IF(ISERROR(VLOOKUP($B132,'START LİSTE'!$B$6:$F$1251,5,0)),"",VLOOKUP($B132,'START LİSTE'!$B$6:$F$1251,5,0))</f>
      </c>
      <c r="G132" s="104"/>
      <c r="H132" s="134">
        <f t="shared" si="3"/>
      </c>
    </row>
    <row r="133" spans="1:8" ht="17.25" customHeight="1">
      <c r="A133" s="33">
        <f t="shared" si="2"/>
      </c>
      <c r="B133" s="103"/>
      <c r="C133" s="34">
        <f>IF(ISERROR(VLOOKUP(B133,'START LİSTE'!$B$6:$F$1251,2,0)),"",VLOOKUP(B133,'START LİSTE'!$B$6:$F$1251,2,0))</f>
      </c>
      <c r="D133" s="34">
        <f>IF(ISERROR(VLOOKUP(B133,'START LİSTE'!$B$6:$F$1251,3,0)),"",VLOOKUP(B133,'START LİSTE'!$B$6:$F$1251,3,0))</f>
      </c>
      <c r="E133" s="35">
        <f>IF(ISERROR(VLOOKUP(B133,'START LİSTE'!$B$6:$F$1251,4,0)),"",VLOOKUP(B133,'START LİSTE'!$B$6:$F$1251,4,0))</f>
      </c>
      <c r="F133" s="36">
        <f>IF(ISERROR(VLOOKUP($B133,'START LİSTE'!$B$6:$F$1251,5,0)),"",VLOOKUP($B133,'START LİSTE'!$B$6:$F$1251,5,0))</f>
      </c>
      <c r="G133" s="104"/>
      <c r="H133" s="134">
        <f t="shared" si="3"/>
      </c>
    </row>
    <row r="134" spans="1:8" ht="17.25" customHeight="1">
      <c r="A134" s="33">
        <f t="shared" si="2"/>
      </c>
      <c r="B134" s="103"/>
      <c r="C134" s="34">
        <f>IF(ISERROR(VLOOKUP(B134,'START LİSTE'!$B$6:$F$1251,2,0)),"",VLOOKUP(B134,'START LİSTE'!$B$6:$F$1251,2,0))</f>
      </c>
      <c r="D134" s="34">
        <f>IF(ISERROR(VLOOKUP(B134,'START LİSTE'!$B$6:$F$1251,3,0)),"",VLOOKUP(B134,'START LİSTE'!$B$6:$F$1251,3,0))</f>
      </c>
      <c r="E134" s="35">
        <f>IF(ISERROR(VLOOKUP(B134,'START LİSTE'!$B$6:$F$1251,4,0)),"",VLOOKUP(B134,'START LİSTE'!$B$6:$F$1251,4,0))</f>
      </c>
      <c r="F134" s="36">
        <f>IF(ISERROR(VLOOKUP($B134,'START LİSTE'!$B$6:$F$1251,5,0)),"",VLOOKUP($B134,'START LİSTE'!$B$6:$F$1251,5,0))</f>
      </c>
      <c r="G134" s="104"/>
      <c r="H134" s="134">
        <f t="shared" si="3"/>
      </c>
    </row>
    <row r="135" spans="1:8" ht="17.25" customHeight="1">
      <c r="A135" s="33">
        <f t="shared" si="2"/>
      </c>
      <c r="B135" s="103"/>
      <c r="C135" s="34">
        <f>IF(ISERROR(VLOOKUP(B135,'START LİSTE'!$B$6:$F$1251,2,0)),"",VLOOKUP(B135,'START LİSTE'!$B$6:$F$1251,2,0))</f>
      </c>
      <c r="D135" s="34">
        <f>IF(ISERROR(VLOOKUP(B135,'START LİSTE'!$B$6:$F$1251,3,0)),"",VLOOKUP(B135,'START LİSTE'!$B$6:$F$1251,3,0))</f>
      </c>
      <c r="E135" s="35">
        <f>IF(ISERROR(VLOOKUP(B135,'START LİSTE'!$B$6:$F$1251,4,0)),"",VLOOKUP(B135,'START LİSTE'!$B$6:$F$1251,4,0))</f>
      </c>
      <c r="F135" s="36">
        <f>IF(ISERROR(VLOOKUP($B135,'START LİSTE'!$B$6:$F$1251,5,0)),"",VLOOKUP($B135,'START LİSTE'!$B$6:$F$1251,5,0))</f>
      </c>
      <c r="G135" s="104"/>
      <c r="H135" s="134">
        <f t="shared" si="3"/>
      </c>
    </row>
    <row r="136" spans="1:8" ht="17.25" customHeight="1">
      <c r="A136" s="33">
        <f aca="true" t="shared" si="4" ref="A136:A199">IF(B136&lt;&gt;"",A135+1,"")</f>
      </c>
      <c r="B136" s="103"/>
      <c r="C136" s="34">
        <f>IF(ISERROR(VLOOKUP(B136,'START LİSTE'!$B$6:$F$1251,2,0)),"",VLOOKUP(B136,'START LİSTE'!$B$6:$F$1251,2,0))</f>
      </c>
      <c r="D136" s="34">
        <f>IF(ISERROR(VLOOKUP(B136,'START LİSTE'!$B$6:$F$1251,3,0)),"",VLOOKUP(B136,'START LİSTE'!$B$6:$F$1251,3,0))</f>
      </c>
      <c r="E136" s="35">
        <f>IF(ISERROR(VLOOKUP(B136,'START LİSTE'!$B$6:$F$1251,4,0)),"",VLOOKUP(B136,'START LİSTE'!$B$6:$F$1251,4,0))</f>
      </c>
      <c r="F136" s="36">
        <f>IF(ISERROR(VLOOKUP($B136,'START LİSTE'!$B$6:$F$1251,5,0)),"",VLOOKUP($B136,'START LİSTE'!$B$6:$F$1251,5,0))</f>
      </c>
      <c r="G136" s="104"/>
      <c r="H136" s="134">
        <f aca="true" t="shared" si="5" ref="H136:H199">IF(OR(G136="DQ",G136="DNF",G136="DNS"),"-",IF(B136&lt;&gt;"",IF(E136="F",H135,H135+1),""))</f>
      </c>
    </row>
    <row r="137" spans="1:8" ht="17.25" customHeight="1">
      <c r="A137" s="33">
        <f t="shared" si="4"/>
      </c>
      <c r="B137" s="103"/>
      <c r="C137" s="34">
        <f>IF(ISERROR(VLOOKUP(B137,'START LİSTE'!$B$6:$F$1251,2,0)),"",VLOOKUP(B137,'START LİSTE'!$B$6:$F$1251,2,0))</f>
      </c>
      <c r="D137" s="34">
        <f>IF(ISERROR(VLOOKUP(B137,'START LİSTE'!$B$6:$F$1251,3,0)),"",VLOOKUP(B137,'START LİSTE'!$B$6:$F$1251,3,0))</f>
      </c>
      <c r="E137" s="35">
        <f>IF(ISERROR(VLOOKUP(B137,'START LİSTE'!$B$6:$F$1251,4,0)),"",VLOOKUP(B137,'START LİSTE'!$B$6:$F$1251,4,0))</f>
      </c>
      <c r="F137" s="36">
        <f>IF(ISERROR(VLOOKUP($B137,'START LİSTE'!$B$6:$F$1251,5,0)),"",VLOOKUP($B137,'START LİSTE'!$B$6:$F$1251,5,0))</f>
      </c>
      <c r="G137" s="104"/>
      <c r="H137" s="134">
        <f t="shared" si="5"/>
      </c>
    </row>
    <row r="138" spans="1:8" ht="17.25" customHeight="1">
      <c r="A138" s="33">
        <f t="shared" si="4"/>
      </c>
      <c r="B138" s="103"/>
      <c r="C138" s="34">
        <f>IF(ISERROR(VLOOKUP(B138,'START LİSTE'!$B$6:$F$1251,2,0)),"",VLOOKUP(B138,'START LİSTE'!$B$6:$F$1251,2,0))</f>
      </c>
      <c r="D138" s="34">
        <f>IF(ISERROR(VLOOKUP(B138,'START LİSTE'!$B$6:$F$1251,3,0)),"",VLOOKUP(B138,'START LİSTE'!$B$6:$F$1251,3,0))</f>
      </c>
      <c r="E138" s="35">
        <f>IF(ISERROR(VLOOKUP(B138,'START LİSTE'!$B$6:$F$1251,4,0)),"",VLOOKUP(B138,'START LİSTE'!$B$6:$F$1251,4,0))</f>
      </c>
      <c r="F138" s="36">
        <f>IF(ISERROR(VLOOKUP($B138,'START LİSTE'!$B$6:$F$1251,5,0)),"",VLOOKUP($B138,'START LİSTE'!$B$6:$F$1251,5,0))</f>
      </c>
      <c r="G138" s="104"/>
      <c r="H138" s="134">
        <f t="shared" si="5"/>
      </c>
    </row>
    <row r="139" spans="1:8" ht="17.25" customHeight="1">
      <c r="A139" s="33">
        <f t="shared" si="4"/>
      </c>
      <c r="B139" s="103"/>
      <c r="C139" s="34">
        <f>IF(ISERROR(VLOOKUP(B139,'START LİSTE'!$B$6:$F$1251,2,0)),"",VLOOKUP(B139,'START LİSTE'!$B$6:$F$1251,2,0))</f>
      </c>
      <c r="D139" s="34">
        <f>IF(ISERROR(VLOOKUP(B139,'START LİSTE'!$B$6:$F$1251,3,0)),"",VLOOKUP(B139,'START LİSTE'!$B$6:$F$1251,3,0))</f>
      </c>
      <c r="E139" s="35">
        <f>IF(ISERROR(VLOOKUP(B139,'START LİSTE'!$B$6:$F$1251,4,0)),"",VLOOKUP(B139,'START LİSTE'!$B$6:$F$1251,4,0))</f>
      </c>
      <c r="F139" s="36">
        <f>IF(ISERROR(VLOOKUP($B139,'START LİSTE'!$B$6:$F$1251,5,0)),"",VLOOKUP($B139,'START LİSTE'!$B$6:$F$1251,5,0))</f>
      </c>
      <c r="G139" s="104"/>
      <c r="H139" s="134">
        <f t="shared" si="5"/>
      </c>
    </row>
    <row r="140" spans="1:8" ht="17.25" customHeight="1">
      <c r="A140" s="33">
        <f t="shared" si="4"/>
      </c>
      <c r="B140" s="103"/>
      <c r="C140" s="34">
        <f>IF(ISERROR(VLOOKUP(B140,'START LİSTE'!$B$6:$F$1251,2,0)),"",VLOOKUP(B140,'START LİSTE'!$B$6:$F$1251,2,0))</f>
      </c>
      <c r="D140" s="34">
        <f>IF(ISERROR(VLOOKUP(B140,'START LİSTE'!$B$6:$F$1251,3,0)),"",VLOOKUP(B140,'START LİSTE'!$B$6:$F$1251,3,0))</f>
      </c>
      <c r="E140" s="35">
        <f>IF(ISERROR(VLOOKUP(B140,'START LİSTE'!$B$6:$F$1251,4,0)),"",VLOOKUP(B140,'START LİSTE'!$B$6:$F$1251,4,0))</f>
      </c>
      <c r="F140" s="36">
        <f>IF(ISERROR(VLOOKUP($B140,'START LİSTE'!$B$6:$F$1251,5,0)),"",VLOOKUP($B140,'START LİSTE'!$B$6:$F$1251,5,0))</f>
      </c>
      <c r="G140" s="104"/>
      <c r="H140" s="134">
        <f t="shared" si="5"/>
      </c>
    </row>
    <row r="141" spans="1:8" ht="17.25" customHeight="1">
      <c r="A141" s="33">
        <f t="shared" si="4"/>
      </c>
      <c r="B141" s="103"/>
      <c r="C141" s="34">
        <f>IF(ISERROR(VLOOKUP(B141,'START LİSTE'!$B$6:$F$1251,2,0)),"",VLOOKUP(B141,'START LİSTE'!$B$6:$F$1251,2,0))</f>
      </c>
      <c r="D141" s="34">
        <f>IF(ISERROR(VLOOKUP(B141,'START LİSTE'!$B$6:$F$1251,3,0)),"",VLOOKUP(B141,'START LİSTE'!$B$6:$F$1251,3,0))</f>
      </c>
      <c r="E141" s="35">
        <f>IF(ISERROR(VLOOKUP(B141,'START LİSTE'!$B$6:$F$1251,4,0)),"",VLOOKUP(B141,'START LİSTE'!$B$6:$F$1251,4,0))</f>
      </c>
      <c r="F141" s="36">
        <f>IF(ISERROR(VLOOKUP($B141,'START LİSTE'!$B$6:$F$1251,5,0)),"",VLOOKUP($B141,'START LİSTE'!$B$6:$F$1251,5,0))</f>
      </c>
      <c r="G141" s="104"/>
      <c r="H141" s="134">
        <f t="shared" si="5"/>
      </c>
    </row>
    <row r="142" spans="1:8" ht="17.25" customHeight="1">
      <c r="A142" s="33">
        <f t="shared" si="4"/>
      </c>
      <c r="B142" s="103"/>
      <c r="C142" s="34">
        <f>IF(ISERROR(VLOOKUP(B142,'START LİSTE'!$B$6:$F$1251,2,0)),"",VLOOKUP(B142,'START LİSTE'!$B$6:$F$1251,2,0))</f>
      </c>
      <c r="D142" s="34">
        <f>IF(ISERROR(VLOOKUP(B142,'START LİSTE'!$B$6:$F$1251,3,0)),"",VLOOKUP(B142,'START LİSTE'!$B$6:$F$1251,3,0))</f>
      </c>
      <c r="E142" s="35">
        <f>IF(ISERROR(VLOOKUP(B142,'START LİSTE'!$B$6:$F$1251,4,0)),"",VLOOKUP(B142,'START LİSTE'!$B$6:$F$1251,4,0))</f>
      </c>
      <c r="F142" s="36">
        <f>IF(ISERROR(VLOOKUP($B142,'START LİSTE'!$B$6:$F$1251,5,0)),"",VLOOKUP($B142,'START LİSTE'!$B$6:$F$1251,5,0))</f>
      </c>
      <c r="G142" s="104"/>
      <c r="H142" s="134">
        <f t="shared" si="5"/>
      </c>
    </row>
    <row r="143" spans="1:8" ht="17.25" customHeight="1">
      <c r="A143" s="33">
        <f t="shared" si="4"/>
      </c>
      <c r="B143" s="103"/>
      <c r="C143" s="34">
        <f>IF(ISERROR(VLOOKUP(B143,'START LİSTE'!$B$6:$F$1251,2,0)),"",VLOOKUP(B143,'START LİSTE'!$B$6:$F$1251,2,0))</f>
      </c>
      <c r="D143" s="34">
        <f>IF(ISERROR(VLOOKUP(B143,'START LİSTE'!$B$6:$F$1251,3,0)),"",VLOOKUP(B143,'START LİSTE'!$B$6:$F$1251,3,0))</f>
      </c>
      <c r="E143" s="35">
        <f>IF(ISERROR(VLOOKUP(B143,'START LİSTE'!$B$6:$F$1251,4,0)),"",VLOOKUP(B143,'START LİSTE'!$B$6:$F$1251,4,0))</f>
      </c>
      <c r="F143" s="36">
        <f>IF(ISERROR(VLOOKUP($B143,'START LİSTE'!$B$6:$F$1251,5,0)),"",VLOOKUP($B143,'START LİSTE'!$B$6:$F$1251,5,0))</f>
      </c>
      <c r="G143" s="104"/>
      <c r="H143" s="134">
        <f t="shared" si="5"/>
      </c>
    </row>
    <row r="144" spans="1:8" ht="17.25" customHeight="1">
      <c r="A144" s="33">
        <f t="shared" si="4"/>
      </c>
      <c r="B144" s="103"/>
      <c r="C144" s="34">
        <f>IF(ISERROR(VLOOKUP(B144,'START LİSTE'!$B$6:$F$1251,2,0)),"",VLOOKUP(B144,'START LİSTE'!$B$6:$F$1251,2,0))</f>
      </c>
      <c r="D144" s="34">
        <f>IF(ISERROR(VLOOKUP(B144,'START LİSTE'!$B$6:$F$1251,3,0)),"",VLOOKUP(B144,'START LİSTE'!$B$6:$F$1251,3,0))</f>
      </c>
      <c r="E144" s="35">
        <f>IF(ISERROR(VLOOKUP(B144,'START LİSTE'!$B$6:$F$1251,4,0)),"",VLOOKUP(B144,'START LİSTE'!$B$6:$F$1251,4,0))</f>
      </c>
      <c r="F144" s="36">
        <f>IF(ISERROR(VLOOKUP($B144,'START LİSTE'!$B$6:$F$1251,5,0)),"",VLOOKUP($B144,'START LİSTE'!$B$6:$F$1251,5,0))</f>
      </c>
      <c r="G144" s="104"/>
      <c r="H144" s="134">
        <f t="shared" si="5"/>
      </c>
    </row>
    <row r="145" spans="1:8" ht="17.25" customHeight="1">
      <c r="A145" s="33">
        <f t="shared" si="4"/>
      </c>
      <c r="B145" s="103"/>
      <c r="C145" s="34">
        <f>IF(ISERROR(VLOOKUP(B145,'START LİSTE'!$B$6:$F$1251,2,0)),"",VLOOKUP(B145,'START LİSTE'!$B$6:$F$1251,2,0))</f>
      </c>
      <c r="D145" s="34">
        <f>IF(ISERROR(VLOOKUP(B145,'START LİSTE'!$B$6:$F$1251,3,0)),"",VLOOKUP(B145,'START LİSTE'!$B$6:$F$1251,3,0))</f>
      </c>
      <c r="E145" s="35">
        <f>IF(ISERROR(VLOOKUP(B145,'START LİSTE'!$B$6:$F$1251,4,0)),"",VLOOKUP(B145,'START LİSTE'!$B$6:$F$1251,4,0))</f>
      </c>
      <c r="F145" s="36">
        <f>IF(ISERROR(VLOOKUP($B145,'START LİSTE'!$B$6:$F$1251,5,0)),"",VLOOKUP($B145,'START LİSTE'!$B$6:$F$1251,5,0))</f>
      </c>
      <c r="G145" s="104"/>
      <c r="H145" s="134">
        <f t="shared" si="5"/>
      </c>
    </row>
    <row r="146" spans="1:8" ht="17.25" customHeight="1">
      <c r="A146" s="33">
        <f t="shared" si="4"/>
      </c>
      <c r="B146" s="103"/>
      <c r="C146" s="34">
        <f>IF(ISERROR(VLOOKUP(B146,'START LİSTE'!$B$6:$F$1251,2,0)),"",VLOOKUP(B146,'START LİSTE'!$B$6:$F$1251,2,0))</f>
      </c>
      <c r="D146" s="34">
        <f>IF(ISERROR(VLOOKUP(B146,'START LİSTE'!$B$6:$F$1251,3,0)),"",VLOOKUP(B146,'START LİSTE'!$B$6:$F$1251,3,0))</f>
      </c>
      <c r="E146" s="35">
        <f>IF(ISERROR(VLOOKUP(B146,'START LİSTE'!$B$6:$F$1251,4,0)),"",VLOOKUP(B146,'START LİSTE'!$B$6:$F$1251,4,0))</f>
      </c>
      <c r="F146" s="36">
        <f>IF(ISERROR(VLOOKUP($B146,'START LİSTE'!$B$6:$F$1251,5,0)),"",VLOOKUP($B146,'START LİSTE'!$B$6:$F$1251,5,0))</f>
      </c>
      <c r="G146" s="104"/>
      <c r="H146" s="134">
        <f t="shared" si="5"/>
      </c>
    </row>
    <row r="147" spans="1:8" ht="17.25" customHeight="1">
      <c r="A147" s="33">
        <f t="shared" si="4"/>
      </c>
      <c r="B147" s="103"/>
      <c r="C147" s="34">
        <f>IF(ISERROR(VLOOKUP(B147,'START LİSTE'!$B$6:$F$1251,2,0)),"",VLOOKUP(B147,'START LİSTE'!$B$6:$F$1251,2,0))</f>
      </c>
      <c r="D147" s="34">
        <f>IF(ISERROR(VLOOKUP(B147,'START LİSTE'!$B$6:$F$1251,3,0)),"",VLOOKUP(B147,'START LİSTE'!$B$6:$F$1251,3,0))</f>
      </c>
      <c r="E147" s="35">
        <f>IF(ISERROR(VLOOKUP(B147,'START LİSTE'!$B$6:$F$1251,4,0)),"",VLOOKUP(B147,'START LİSTE'!$B$6:$F$1251,4,0))</f>
      </c>
      <c r="F147" s="36">
        <f>IF(ISERROR(VLOOKUP($B147,'START LİSTE'!$B$6:$F$1251,5,0)),"",VLOOKUP($B147,'START LİSTE'!$B$6:$F$1251,5,0))</f>
      </c>
      <c r="G147" s="104"/>
      <c r="H147" s="134">
        <f t="shared" si="5"/>
      </c>
    </row>
    <row r="148" spans="1:8" ht="17.25" customHeight="1">
      <c r="A148" s="33">
        <f t="shared" si="4"/>
      </c>
      <c r="B148" s="103"/>
      <c r="C148" s="34">
        <f>IF(ISERROR(VLOOKUP(B148,'START LİSTE'!$B$6:$F$1251,2,0)),"",VLOOKUP(B148,'START LİSTE'!$B$6:$F$1251,2,0))</f>
      </c>
      <c r="D148" s="34">
        <f>IF(ISERROR(VLOOKUP(B148,'START LİSTE'!$B$6:$F$1251,3,0)),"",VLOOKUP(B148,'START LİSTE'!$B$6:$F$1251,3,0))</f>
      </c>
      <c r="E148" s="35">
        <f>IF(ISERROR(VLOOKUP(B148,'START LİSTE'!$B$6:$F$1251,4,0)),"",VLOOKUP(B148,'START LİSTE'!$B$6:$F$1251,4,0))</f>
      </c>
      <c r="F148" s="36">
        <f>IF(ISERROR(VLOOKUP($B148,'START LİSTE'!$B$6:$F$1251,5,0)),"",VLOOKUP($B148,'START LİSTE'!$B$6:$F$1251,5,0))</f>
      </c>
      <c r="G148" s="104"/>
      <c r="H148" s="134">
        <f t="shared" si="5"/>
      </c>
    </row>
    <row r="149" spans="1:8" ht="17.25" customHeight="1">
      <c r="A149" s="33">
        <f t="shared" si="4"/>
      </c>
      <c r="B149" s="103"/>
      <c r="C149" s="34">
        <f>IF(ISERROR(VLOOKUP(B149,'START LİSTE'!$B$6:$F$1251,2,0)),"",VLOOKUP(B149,'START LİSTE'!$B$6:$F$1251,2,0))</f>
      </c>
      <c r="D149" s="34">
        <f>IF(ISERROR(VLOOKUP(B149,'START LİSTE'!$B$6:$F$1251,3,0)),"",VLOOKUP(B149,'START LİSTE'!$B$6:$F$1251,3,0))</f>
      </c>
      <c r="E149" s="35">
        <f>IF(ISERROR(VLOOKUP(B149,'START LİSTE'!$B$6:$F$1251,4,0)),"",VLOOKUP(B149,'START LİSTE'!$B$6:$F$1251,4,0))</f>
      </c>
      <c r="F149" s="36">
        <f>IF(ISERROR(VLOOKUP($B149,'START LİSTE'!$B$6:$F$1251,5,0)),"",VLOOKUP($B149,'START LİSTE'!$B$6:$F$1251,5,0))</f>
      </c>
      <c r="G149" s="104"/>
      <c r="H149" s="134">
        <f t="shared" si="5"/>
      </c>
    </row>
    <row r="150" spans="1:8" ht="17.25" customHeight="1">
      <c r="A150" s="33">
        <f t="shared" si="4"/>
      </c>
      <c r="B150" s="103"/>
      <c r="C150" s="34">
        <f>IF(ISERROR(VLOOKUP(B150,'START LİSTE'!$B$6:$F$1251,2,0)),"",VLOOKUP(B150,'START LİSTE'!$B$6:$F$1251,2,0))</f>
      </c>
      <c r="D150" s="34">
        <f>IF(ISERROR(VLOOKUP(B150,'START LİSTE'!$B$6:$F$1251,3,0)),"",VLOOKUP(B150,'START LİSTE'!$B$6:$F$1251,3,0))</f>
      </c>
      <c r="E150" s="35">
        <f>IF(ISERROR(VLOOKUP(B150,'START LİSTE'!$B$6:$F$1251,4,0)),"",VLOOKUP(B150,'START LİSTE'!$B$6:$F$1251,4,0))</f>
      </c>
      <c r="F150" s="36">
        <f>IF(ISERROR(VLOOKUP($B150,'START LİSTE'!$B$6:$F$1251,5,0)),"",VLOOKUP($B150,'START LİSTE'!$B$6:$F$1251,5,0))</f>
      </c>
      <c r="G150" s="104"/>
      <c r="H150" s="134">
        <f t="shared" si="5"/>
      </c>
    </row>
    <row r="151" spans="1:8" ht="17.25" customHeight="1">
      <c r="A151" s="33">
        <f t="shared" si="4"/>
      </c>
      <c r="B151" s="103"/>
      <c r="C151" s="34">
        <f>IF(ISERROR(VLOOKUP(B151,'START LİSTE'!$B$6:$F$1251,2,0)),"",VLOOKUP(B151,'START LİSTE'!$B$6:$F$1251,2,0))</f>
      </c>
      <c r="D151" s="34">
        <f>IF(ISERROR(VLOOKUP(B151,'START LİSTE'!$B$6:$F$1251,3,0)),"",VLOOKUP(B151,'START LİSTE'!$B$6:$F$1251,3,0))</f>
      </c>
      <c r="E151" s="35">
        <f>IF(ISERROR(VLOOKUP(B151,'START LİSTE'!$B$6:$F$1251,4,0)),"",VLOOKUP(B151,'START LİSTE'!$B$6:$F$1251,4,0))</f>
      </c>
      <c r="F151" s="36">
        <f>IF(ISERROR(VLOOKUP($B151,'START LİSTE'!$B$6:$F$1251,5,0)),"",VLOOKUP($B151,'START LİSTE'!$B$6:$F$1251,5,0))</f>
      </c>
      <c r="G151" s="104"/>
      <c r="H151" s="134">
        <f t="shared" si="5"/>
      </c>
    </row>
    <row r="152" spans="1:8" ht="17.25" customHeight="1">
      <c r="A152" s="33">
        <f t="shared" si="4"/>
      </c>
      <c r="B152" s="103"/>
      <c r="C152" s="34">
        <f>IF(ISERROR(VLOOKUP(B152,'START LİSTE'!$B$6:$F$1251,2,0)),"",VLOOKUP(B152,'START LİSTE'!$B$6:$F$1251,2,0))</f>
      </c>
      <c r="D152" s="34">
        <f>IF(ISERROR(VLOOKUP(B152,'START LİSTE'!$B$6:$F$1251,3,0)),"",VLOOKUP(B152,'START LİSTE'!$B$6:$F$1251,3,0))</f>
      </c>
      <c r="E152" s="35">
        <f>IF(ISERROR(VLOOKUP(B152,'START LİSTE'!$B$6:$F$1251,4,0)),"",VLOOKUP(B152,'START LİSTE'!$B$6:$F$1251,4,0))</f>
      </c>
      <c r="F152" s="36">
        <f>IF(ISERROR(VLOOKUP($B152,'START LİSTE'!$B$6:$F$1251,5,0)),"",VLOOKUP($B152,'START LİSTE'!$B$6:$F$1251,5,0))</f>
      </c>
      <c r="G152" s="104"/>
      <c r="H152" s="134">
        <f t="shared" si="5"/>
      </c>
    </row>
    <row r="153" spans="1:8" ht="17.25" customHeight="1">
      <c r="A153" s="33">
        <f t="shared" si="4"/>
      </c>
      <c r="B153" s="103"/>
      <c r="C153" s="34">
        <f>IF(ISERROR(VLOOKUP(B153,'START LİSTE'!$B$6:$F$1251,2,0)),"",VLOOKUP(B153,'START LİSTE'!$B$6:$F$1251,2,0))</f>
      </c>
      <c r="D153" s="34">
        <f>IF(ISERROR(VLOOKUP(B153,'START LİSTE'!$B$6:$F$1251,3,0)),"",VLOOKUP(B153,'START LİSTE'!$B$6:$F$1251,3,0))</f>
      </c>
      <c r="E153" s="35">
        <f>IF(ISERROR(VLOOKUP(B153,'START LİSTE'!$B$6:$F$1251,4,0)),"",VLOOKUP(B153,'START LİSTE'!$B$6:$F$1251,4,0))</f>
      </c>
      <c r="F153" s="36">
        <f>IF(ISERROR(VLOOKUP($B153,'START LİSTE'!$B$6:$F$1251,5,0)),"",VLOOKUP($B153,'START LİSTE'!$B$6:$F$1251,5,0))</f>
      </c>
      <c r="G153" s="104"/>
      <c r="H153" s="134">
        <f t="shared" si="5"/>
      </c>
    </row>
    <row r="154" spans="1:8" ht="17.25" customHeight="1">
      <c r="A154" s="33">
        <f t="shared" si="4"/>
      </c>
      <c r="B154" s="103"/>
      <c r="C154" s="34">
        <f>IF(ISERROR(VLOOKUP(B154,'START LİSTE'!$B$6:$F$1251,2,0)),"",VLOOKUP(B154,'START LİSTE'!$B$6:$F$1251,2,0))</f>
      </c>
      <c r="D154" s="34">
        <f>IF(ISERROR(VLOOKUP(B154,'START LİSTE'!$B$6:$F$1251,3,0)),"",VLOOKUP(B154,'START LİSTE'!$B$6:$F$1251,3,0))</f>
      </c>
      <c r="E154" s="35">
        <f>IF(ISERROR(VLOOKUP(B154,'START LİSTE'!$B$6:$F$1251,4,0)),"",VLOOKUP(B154,'START LİSTE'!$B$6:$F$1251,4,0))</f>
      </c>
      <c r="F154" s="36">
        <f>IF(ISERROR(VLOOKUP($B154,'START LİSTE'!$B$6:$F$1251,5,0)),"",VLOOKUP($B154,'START LİSTE'!$B$6:$F$1251,5,0))</f>
      </c>
      <c r="G154" s="104"/>
      <c r="H154" s="134">
        <f t="shared" si="5"/>
      </c>
    </row>
    <row r="155" spans="1:8" ht="17.25" customHeight="1">
      <c r="A155" s="33">
        <f t="shared" si="4"/>
      </c>
      <c r="B155" s="103"/>
      <c r="C155" s="34">
        <f>IF(ISERROR(VLOOKUP(B155,'START LİSTE'!$B$6:$F$1251,2,0)),"",VLOOKUP(B155,'START LİSTE'!$B$6:$F$1251,2,0))</f>
      </c>
      <c r="D155" s="34">
        <f>IF(ISERROR(VLOOKUP(B155,'START LİSTE'!$B$6:$F$1251,3,0)),"",VLOOKUP(B155,'START LİSTE'!$B$6:$F$1251,3,0))</f>
      </c>
      <c r="E155" s="35">
        <f>IF(ISERROR(VLOOKUP(B155,'START LİSTE'!$B$6:$F$1251,4,0)),"",VLOOKUP(B155,'START LİSTE'!$B$6:$F$1251,4,0))</f>
      </c>
      <c r="F155" s="36">
        <f>IF(ISERROR(VLOOKUP($B155,'START LİSTE'!$B$6:$F$1251,5,0)),"",VLOOKUP($B155,'START LİSTE'!$B$6:$F$1251,5,0))</f>
      </c>
      <c r="G155" s="104"/>
      <c r="H155" s="134">
        <f t="shared" si="5"/>
      </c>
    </row>
    <row r="156" spans="1:8" ht="17.25" customHeight="1">
      <c r="A156" s="33">
        <f t="shared" si="4"/>
      </c>
      <c r="B156" s="103"/>
      <c r="C156" s="34">
        <f>IF(ISERROR(VLOOKUP(B156,'START LİSTE'!$B$6:$F$1251,2,0)),"",VLOOKUP(B156,'START LİSTE'!$B$6:$F$1251,2,0))</f>
      </c>
      <c r="D156" s="34">
        <f>IF(ISERROR(VLOOKUP(B156,'START LİSTE'!$B$6:$F$1251,3,0)),"",VLOOKUP(B156,'START LİSTE'!$B$6:$F$1251,3,0))</f>
      </c>
      <c r="E156" s="35">
        <f>IF(ISERROR(VLOOKUP(B156,'START LİSTE'!$B$6:$F$1251,4,0)),"",VLOOKUP(B156,'START LİSTE'!$B$6:$F$1251,4,0))</f>
      </c>
      <c r="F156" s="36">
        <f>IF(ISERROR(VLOOKUP($B156,'START LİSTE'!$B$6:$F$1251,5,0)),"",VLOOKUP($B156,'START LİSTE'!$B$6:$F$1251,5,0))</f>
      </c>
      <c r="G156" s="104"/>
      <c r="H156" s="134">
        <f t="shared" si="5"/>
      </c>
    </row>
    <row r="157" spans="1:8" ht="17.25" customHeight="1">
      <c r="A157" s="33">
        <f t="shared" si="4"/>
      </c>
      <c r="B157" s="103"/>
      <c r="C157" s="34">
        <f>IF(ISERROR(VLOOKUP(B157,'START LİSTE'!$B$6:$F$1251,2,0)),"",VLOOKUP(B157,'START LİSTE'!$B$6:$F$1251,2,0))</f>
      </c>
      <c r="D157" s="34">
        <f>IF(ISERROR(VLOOKUP(B157,'START LİSTE'!$B$6:$F$1251,3,0)),"",VLOOKUP(B157,'START LİSTE'!$B$6:$F$1251,3,0))</f>
      </c>
      <c r="E157" s="35">
        <f>IF(ISERROR(VLOOKUP(B157,'START LİSTE'!$B$6:$F$1251,4,0)),"",VLOOKUP(B157,'START LİSTE'!$B$6:$F$1251,4,0))</f>
      </c>
      <c r="F157" s="36">
        <f>IF(ISERROR(VLOOKUP($B157,'START LİSTE'!$B$6:$F$1251,5,0)),"",VLOOKUP($B157,'START LİSTE'!$B$6:$F$1251,5,0))</f>
      </c>
      <c r="G157" s="104"/>
      <c r="H157" s="134">
        <f t="shared" si="5"/>
      </c>
    </row>
    <row r="158" spans="1:8" ht="17.25" customHeight="1">
      <c r="A158" s="33">
        <f t="shared" si="4"/>
      </c>
      <c r="B158" s="103"/>
      <c r="C158" s="34">
        <f>IF(ISERROR(VLOOKUP(B158,'START LİSTE'!$B$6:$F$1251,2,0)),"",VLOOKUP(B158,'START LİSTE'!$B$6:$F$1251,2,0))</f>
      </c>
      <c r="D158" s="34">
        <f>IF(ISERROR(VLOOKUP(B158,'START LİSTE'!$B$6:$F$1251,3,0)),"",VLOOKUP(B158,'START LİSTE'!$B$6:$F$1251,3,0))</f>
      </c>
      <c r="E158" s="35">
        <f>IF(ISERROR(VLOOKUP(B158,'START LİSTE'!$B$6:$F$1251,4,0)),"",VLOOKUP(B158,'START LİSTE'!$B$6:$F$1251,4,0))</f>
      </c>
      <c r="F158" s="36">
        <f>IF(ISERROR(VLOOKUP($B158,'START LİSTE'!$B$6:$F$1251,5,0)),"",VLOOKUP($B158,'START LİSTE'!$B$6:$F$1251,5,0))</f>
      </c>
      <c r="G158" s="104"/>
      <c r="H158" s="134">
        <f t="shared" si="5"/>
      </c>
    </row>
    <row r="159" spans="1:8" ht="17.25" customHeight="1">
      <c r="A159" s="33">
        <f t="shared" si="4"/>
      </c>
      <c r="B159" s="103"/>
      <c r="C159" s="34">
        <f>IF(ISERROR(VLOOKUP(B159,'START LİSTE'!$B$6:$F$1251,2,0)),"",VLOOKUP(B159,'START LİSTE'!$B$6:$F$1251,2,0))</f>
      </c>
      <c r="D159" s="34">
        <f>IF(ISERROR(VLOOKUP(B159,'START LİSTE'!$B$6:$F$1251,3,0)),"",VLOOKUP(B159,'START LİSTE'!$B$6:$F$1251,3,0))</f>
      </c>
      <c r="E159" s="35">
        <f>IF(ISERROR(VLOOKUP(B159,'START LİSTE'!$B$6:$F$1251,4,0)),"",VLOOKUP(B159,'START LİSTE'!$B$6:$F$1251,4,0))</f>
      </c>
      <c r="F159" s="36">
        <f>IF(ISERROR(VLOOKUP($B159,'START LİSTE'!$B$6:$F$1251,5,0)),"",VLOOKUP($B159,'START LİSTE'!$B$6:$F$1251,5,0))</f>
      </c>
      <c r="G159" s="104"/>
      <c r="H159" s="134">
        <f t="shared" si="5"/>
      </c>
    </row>
    <row r="160" spans="1:8" ht="17.25" customHeight="1">
      <c r="A160" s="33">
        <f t="shared" si="4"/>
      </c>
      <c r="B160" s="103"/>
      <c r="C160" s="34">
        <f>IF(ISERROR(VLOOKUP(B160,'START LİSTE'!$B$6:$F$1251,2,0)),"",VLOOKUP(B160,'START LİSTE'!$B$6:$F$1251,2,0))</f>
      </c>
      <c r="D160" s="34">
        <f>IF(ISERROR(VLOOKUP(B160,'START LİSTE'!$B$6:$F$1251,3,0)),"",VLOOKUP(B160,'START LİSTE'!$B$6:$F$1251,3,0))</f>
      </c>
      <c r="E160" s="35">
        <f>IF(ISERROR(VLOOKUP(B160,'START LİSTE'!$B$6:$F$1251,4,0)),"",VLOOKUP(B160,'START LİSTE'!$B$6:$F$1251,4,0))</f>
      </c>
      <c r="F160" s="36">
        <f>IF(ISERROR(VLOOKUP($B160,'START LİSTE'!$B$6:$F$1251,5,0)),"",VLOOKUP($B160,'START LİSTE'!$B$6:$F$1251,5,0))</f>
      </c>
      <c r="G160" s="104"/>
      <c r="H160" s="134">
        <f t="shared" si="5"/>
      </c>
    </row>
    <row r="161" spans="1:8" ht="17.25" customHeight="1">
      <c r="A161" s="33">
        <f t="shared" si="4"/>
      </c>
      <c r="B161" s="103"/>
      <c r="C161" s="34">
        <f>IF(ISERROR(VLOOKUP(B161,'START LİSTE'!$B$6:$F$1251,2,0)),"",VLOOKUP(B161,'START LİSTE'!$B$6:$F$1251,2,0))</f>
      </c>
      <c r="D161" s="34">
        <f>IF(ISERROR(VLOOKUP(B161,'START LİSTE'!$B$6:$F$1251,3,0)),"",VLOOKUP(B161,'START LİSTE'!$B$6:$F$1251,3,0))</f>
      </c>
      <c r="E161" s="35">
        <f>IF(ISERROR(VLOOKUP(B161,'START LİSTE'!$B$6:$F$1251,4,0)),"",VLOOKUP(B161,'START LİSTE'!$B$6:$F$1251,4,0))</f>
      </c>
      <c r="F161" s="36">
        <f>IF(ISERROR(VLOOKUP($B161,'START LİSTE'!$B$6:$F$1251,5,0)),"",VLOOKUP($B161,'START LİSTE'!$B$6:$F$1251,5,0))</f>
      </c>
      <c r="G161" s="104"/>
      <c r="H161" s="134">
        <f t="shared" si="5"/>
      </c>
    </row>
    <row r="162" spans="1:8" ht="17.25" customHeight="1">
      <c r="A162" s="33">
        <f t="shared" si="4"/>
      </c>
      <c r="B162" s="103"/>
      <c r="C162" s="34">
        <f>IF(ISERROR(VLOOKUP(B162,'START LİSTE'!$B$6:$F$1251,2,0)),"",VLOOKUP(B162,'START LİSTE'!$B$6:$F$1251,2,0))</f>
      </c>
      <c r="D162" s="34">
        <f>IF(ISERROR(VLOOKUP(B162,'START LİSTE'!$B$6:$F$1251,3,0)),"",VLOOKUP(B162,'START LİSTE'!$B$6:$F$1251,3,0))</f>
      </c>
      <c r="E162" s="35">
        <f>IF(ISERROR(VLOOKUP(B162,'START LİSTE'!$B$6:$F$1251,4,0)),"",VLOOKUP(B162,'START LİSTE'!$B$6:$F$1251,4,0))</f>
      </c>
      <c r="F162" s="36">
        <f>IF(ISERROR(VLOOKUP($B162,'START LİSTE'!$B$6:$F$1251,5,0)),"",VLOOKUP($B162,'START LİSTE'!$B$6:$F$1251,5,0))</f>
      </c>
      <c r="G162" s="104"/>
      <c r="H162" s="134">
        <f t="shared" si="5"/>
      </c>
    </row>
    <row r="163" spans="1:8" ht="17.25" customHeight="1">
      <c r="A163" s="33">
        <f t="shared" si="4"/>
      </c>
      <c r="B163" s="103"/>
      <c r="C163" s="34">
        <f>IF(ISERROR(VLOOKUP(B163,'START LİSTE'!$B$6:$F$1251,2,0)),"",VLOOKUP(B163,'START LİSTE'!$B$6:$F$1251,2,0))</f>
      </c>
      <c r="D163" s="34">
        <f>IF(ISERROR(VLOOKUP(B163,'START LİSTE'!$B$6:$F$1251,3,0)),"",VLOOKUP(B163,'START LİSTE'!$B$6:$F$1251,3,0))</f>
      </c>
      <c r="E163" s="35">
        <f>IF(ISERROR(VLOOKUP(B163,'START LİSTE'!$B$6:$F$1251,4,0)),"",VLOOKUP(B163,'START LİSTE'!$B$6:$F$1251,4,0))</f>
      </c>
      <c r="F163" s="36">
        <f>IF(ISERROR(VLOOKUP($B163,'START LİSTE'!$B$6:$F$1251,5,0)),"",VLOOKUP($B163,'START LİSTE'!$B$6:$F$1251,5,0))</f>
      </c>
      <c r="G163" s="104"/>
      <c r="H163" s="134">
        <f t="shared" si="5"/>
      </c>
    </row>
    <row r="164" spans="1:8" ht="17.25" customHeight="1">
      <c r="A164" s="33">
        <f t="shared" si="4"/>
      </c>
      <c r="B164" s="103"/>
      <c r="C164" s="34">
        <f>IF(ISERROR(VLOOKUP(B164,'START LİSTE'!$B$6:$F$1251,2,0)),"",VLOOKUP(B164,'START LİSTE'!$B$6:$F$1251,2,0))</f>
      </c>
      <c r="D164" s="34">
        <f>IF(ISERROR(VLOOKUP(B164,'START LİSTE'!$B$6:$F$1251,3,0)),"",VLOOKUP(B164,'START LİSTE'!$B$6:$F$1251,3,0))</f>
      </c>
      <c r="E164" s="35">
        <f>IF(ISERROR(VLOOKUP(B164,'START LİSTE'!$B$6:$F$1251,4,0)),"",VLOOKUP(B164,'START LİSTE'!$B$6:$F$1251,4,0))</f>
      </c>
      <c r="F164" s="36">
        <f>IF(ISERROR(VLOOKUP($B164,'START LİSTE'!$B$6:$F$1251,5,0)),"",VLOOKUP($B164,'START LİSTE'!$B$6:$F$1251,5,0))</f>
      </c>
      <c r="G164" s="104"/>
      <c r="H164" s="134">
        <f t="shared" si="5"/>
      </c>
    </row>
    <row r="165" spans="1:8" ht="17.25" customHeight="1">
      <c r="A165" s="33">
        <f t="shared" si="4"/>
      </c>
      <c r="B165" s="103"/>
      <c r="C165" s="34">
        <f>IF(ISERROR(VLOOKUP(B165,'START LİSTE'!$B$6:$F$1251,2,0)),"",VLOOKUP(B165,'START LİSTE'!$B$6:$F$1251,2,0))</f>
      </c>
      <c r="D165" s="34">
        <f>IF(ISERROR(VLOOKUP(B165,'START LİSTE'!$B$6:$F$1251,3,0)),"",VLOOKUP(B165,'START LİSTE'!$B$6:$F$1251,3,0))</f>
      </c>
      <c r="E165" s="35">
        <f>IF(ISERROR(VLOOKUP(B165,'START LİSTE'!$B$6:$F$1251,4,0)),"",VLOOKUP(B165,'START LİSTE'!$B$6:$F$1251,4,0))</f>
      </c>
      <c r="F165" s="36">
        <f>IF(ISERROR(VLOOKUP($B165,'START LİSTE'!$B$6:$F$1251,5,0)),"",VLOOKUP($B165,'START LİSTE'!$B$6:$F$1251,5,0))</f>
      </c>
      <c r="G165" s="104"/>
      <c r="H165" s="134">
        <f t="shared" si="5"/>
      </c>
    </row>
    <row r="166" spans="1:8" ht="17.25" customHeight="1">
      <c r="A166" s="33">
        <f t="shared" si="4"/>
      </c>
      <c r="B166" s="103"/>
      <c r="C166" s="34">
        <f>IF(ISERROR(VLOOKUP(B166,'START LİSTE'!$B$6:$F$1251,2,0)),"",VLOOKUP(B166,'START LİSTE'!$B$6:$F$1251,2,0))</f>
      </c>
      <c r="D166" s="34">
        <f>IF(ISERROR(VLOOKUP(B166,'START LİSTE'!$B$6:$F$1251,3,0)),"",VLOOKUP(B166,'START LİSTE'!$B$6:$F$1251,3,0))</f>
      </c>
      <c r="E166" s="35">
        <f>IF(ISERROR(VLOOKUP(B166,'START LİSTE'!$B$6:$F$1251,4,0)),"",VLOOKUP(B166,'START LİSTE'!$B$6:$F$1251,4,0))</f>
      </c>
      <c r="F166" s="36">
        <f>IF(ISERROR(VLOOKUP($B166,'START LİSTE'!$B$6:$F$1251,5,0)),"",VLOOKUP($B166,'START LİSTE'!$B$6:$F$1251,5,0))</f>
      </c>
      <c r="G166" s="104"/>
      <c r="H166" s="134">
        <f t="shared" si="5"/>
      </c>
    </row>
    <row r="167" spans="1:8" ht="17.25" customHeight="1">
      <c r="A167" s="33">
        <f t="shared" si="4"/>
      </c>
      <c r="B167" s="103"/>
      <c r="C167" s="34">
        <f>IF(ISERROR(VLOOKUP(B167,'START LİSTE'!$B$6:$F$1251,2,0)),"",VLOOKUP(B167,'START LİSTE'!$B$6:$F$1251,2,0))</f>
      </c>
      <c r="D167" s="34">
        <f>IF(ISERROR(VLOOKUP(B167,'START LİSTE'!$B$6:$F$1251,3,0)),"",VLOOKUP(B167,'START LİSTE'!$B$6:$F$1251,3,0))</f>
      </c>
      <c r="E167" s="35">
        <f>IF(ISERROR(VLOOKUP(B167,'START LİSTE'!$B$6:$F$1251,4,0)),"",VLOOKUP(B167,'START LİSTE'!$B$6:$F$1251,4,0))</f>
      </c>
      <c r="F167" s="36">
        <f>IF(ISERROR(VLOOKUP($B167,'START LİSTE'!$B$6:$F$1251,5,0)),"",VLOOKUP($B167,'START LİSTE'!$B$6:$F$1251,5,0))</f>
      </c>
      <c r="G167" s="104"/>
      <c r="H167" s="134">
        <f t="shared" si="5"/>
      </c>
    </row>
    <row r="168" spans="1:8" ht="17.25" customHeight="1">
      <c r="A168" s="33">
        <f t="shared" si="4"/>
      </c>
      <c r="B168" s="103"/>
      <c r="C168" s="34">
        <f>IF(ISERROR(VLOOKUP(B168,'START LİSTE'!$B$6:$F$1251,2,0)),"",VLOOKUP(B168,'START LİSTE'!$B$6:$F$1251,2,0))</f>
      </c>
      <c r="D168" s="34">
        <f>IF(ISERROR(VLOOKUP(B168,'START LİSTE'!$B$6:$F$1251,3,0)),"",VLOOKUP(B168,'START LİSTE'!$B$6:$F$1251,3,0))</f>
      </c>
      <c r="E168" s="35">
        <f>IF(ISERROR(VLOOKUP(B168,'START LİSTE'!$B$6:$F$1251,4,0)),"",VLOOKUP(B168,'START LİSTE'!$B$6:$F$1251,4,0))</f>
      </c>
      <c r="F168" s="36">
        <f>IF(ISERROR(VLOOKUP($B168,'START LİSTE'!$B$6:$F$1251,5,0)),"",VLOOKUP($B168,'START LİSTE'!$B$6:$F$1251,5,0))</f>
      </c>
      <c r="G168" s="104"/>
      <c r="H168" s="134">
        <f t="shared" si="5"/>
      </c>
    </row>
    <row r="169" spans="1:8" ht="17.25" customHeight="1">
      <c r="A169" s="33">
        <f t="shared" si="4"/>
      </c>
      <c r="B169" s="103"/>
      <c r="C169" s="34">
        <f>IF(ISERROR(VLOOKUP(B169,'START LİSTE'!$B$6:$F$1251,2,0)),"",VLOOKUP(B169,'START LİSTE'!$B$6:$F$1251,2,0))</f>
      </c>
      <c r="D169" s="34">
        <f>IF(ISERROR(VLOOKUP(B169,'START LİSTE'!$B$6:$F$1251,3,0)),"",VLOOKUP(B169,'START LİSTE'!$B$6:$F$1251,3,0))</f>
      </c>
      <c r="E169" s="35">
        <f>IF(ISERROR(VLOOKUP(B169,'START LİSTE'!$B$6:$F$1251,4,0)),"",VLOOKUP(B169,'START LİSTE'!$B$6:$F$1251,4,0))</f>
      </c>
      <c r="F169" s="36">
        <f>IF(ISERROR(VLOOKUP($B169,'START LİSTE'!$B$6:$F$1251,5,0)),"",VLOOKUP($B169,'START LİSTE'!$B$6:$F$1251,5,0))</f>
      </c>
      <c r="G169" s="104"/>
      <c r="H169" s="134">
        <f t="shared" si="5"/>
      </c>
    </row>
    <row r="170" spans="1:8" ht="17.25" customHeight="1">
      <c r="A170" s="33">
        <f t="shared" si="4"/>
      </c>
      <c r="B170" s="103"/>
      <c r="C170" s="34">
        <f>IF(ISERROR(VLOOKUP(B170,'START LİSTE'!$B$6:$F$1251,2,0)),"",VLOOKUP(B170,'START LİSTE'!$B$6:$F$1251,2,0))</f>
      </c>
      <c r="D170" s="34">
        <f>IF(ISERROR(VLOOKUP(B170,'START LİSTE'!$B$6:$F$1251,3,0)),"",VLOOKUP(B170,'START LİSTE'!$B$6:$F$1251,3,0))</f>
      </c>
      <c r="E170" s="35">
        <f>IF(ISERROR(VLOOKUP(B170,'START LİSTE'!$B$6:$F$1251,4,0)),"",VLOOKUP(B170,'START LİSTE'!$B$6:$F$1251,4,0))</f>
      </c>
      <c r="F170" s="36">
        <f>IF(ISERROR(VLOOKUP($B170,'START LİSTE'!$B$6:$F$1251,5,0)),"",VLOOKUP($B170,'START LİSTE'!$B$6:$F$1251,5,0))</f>
      </c>
      <c r="G170" s="104"/>
      <c r="H170" s="134">
        <f t="shared" si="5"/>
      </c>
    </row>
    <row r="171" spans="1:8" ht="17.25" customHeight="1">
      <c r="A171" s="33">
        <f t="shared" si="4"/>
      </c>
      <c r="B171" s="103"/>
      <c r="C171" s="34">
        <f>IF(ISERROR(VLOOKUP(B171,'START LİSTE'!$B$6:$F$1251,2,0)),"",VLOOKUP(B171,'START LİSTE'!$B$6:$F$1251,2,0))</f>
      </c>
      <c r="D171" s="34">
        <f>IF(ISERROR(VLOOKUP(B171,'START LİSTE'!$B$6:$F$1251,3,0)),"",VLOOKUP(B171,'START LİSTE'!$B$6:$F$1251,3,0))</f>
      </c>
      <c r="E171" s="35">
        <f>IF(ISERROR(VLOOKUP(B171,'START LİSTE'!$B$6:$F$1251,4,0)),"",VLOOKUP(B171,'START LİSTE'!$B$6:$F$1251,4,0))</f>
      </c>
      <c r="F171" s="36">
        <f>IF(ISERROR(VLOOKUP($B171,'START LİSTE'!$B$6:$F$1251,5,0)),"",VLOOKUP($B171,'START LİSTE'!$B$6:$F$1251,5,0))</f>
      </c>
      <c r="G171" s="104"/>
      <c r="H171" s="134">
        <f t="shared" si="5"/>
      </c>
    </row>
    <row r="172" spans="1:8" ht="17.25" customHeight="1">
      <c r="A172" s="33">
        <f t="shared" si="4"/>
      </c>
      <c r="B172" s="103"/>
      <c r="C172" s="34">
        <f>IF(ISERROR(VLOOKUP(B172,'START LİSTE'!$B$6:$F$1251,2,0)),"",VLOOKUP(B172,'START LİSTE'!$B$6:$F$1251,2,0))</f>
      </c>
      <c r="D172" s="34">
        <f>IF(ISERROR(VLOOKUP(B172,'START LİSTE'!$B$6:$F$1251,3,0)),"",VLOOKUP(B172,'START LİSTE'!$B$6:$F$1251,3,0))</f>
      </c>
      <c r="E172" s="35">
        <f>IF(ISERROR(VLOOKUP(B172,'START LİSTE'!$B$6:$F$1251,4,0)),"",VLOOKUP(B172,'START LİSTE'!$B$6:$F$1251,4,0))</f>
      </c>
      <c r="F172" s="36">
        <f>IF(ISERROR(VLOOKUP($B172,'START LİSTE'!$B$6:$F$1251,5,0)),"",VLOOKUP($B172,'START LİSTE'!$B$6:$F$1251,5,0))</f>
      </c>
      <c r="G172" s="104"/>
      <c r="H172" s="134">
        <f t="shared" si="5"/>
      </c>
    </row>
    <row r="173" spans="1:8" ht="17.25" customHeight="1">
      <c r="A173" s="33">
        <f t="shared" si="4"/>
      </c>
      <c r="B173" s="103"/>
      <c r="C173" s="34">
        <f>IF(ISERROR(VLOOKUP(B173,'START LİSTE'!$B$6:$F$1251,2,0)),"",VLOOKUP(B173,'START LİSTE'!$B$6:$F$1251,2,0))</f>
      </c>
      <c r="D173" s="34">
        <f>IF(ISERROR(VLOOKUP(B173,'START LİSTE'!$B$6:$F$1251,3,0)),"",VLOOKUP(B173,'START LİSTE'!$B$6:$F$1251,3,0))</f>
      </c>
      <c r="E173" s="35">
        <f>IF(ISERROR(VLOOKUP(B173,'START LİSTE'!$B$6:$F$1251,4,0)),"",VLOOKUP(B173,'START LİSTE'!$B$6:$F$1251,4,0))</f>
      </c>
      <c r="F173" s="36">
        <f>IF(ISERROR(VLOOKUP($B173,'START LİSTE'!$B$6:$F$1251,5,0)),"",VLOOKUP($B173,'START LİSTE'!$B$6:$F$1251,5,0))</f>
      </c>
      <c r="G173" s="104"/>
      <c r="H173" s="134">
        <f t="shared" si="5"/>
      </c>
    </row>
    <row r="174" spans="1:8" ht="17.25" customHeight="1">
      <c r="A174" s="33">
        <f t="shared" si="4"/>
      </c>
      <c r="B174" s="103"/>
      <c r="C174" s="34">
        <f>IF(ISERROR(VLOOKUP(B174,'START LİSTE'!$B$6:$F$1251,2,0)),"",VLOOKUP(B174,'START LİSTE'!$B$6:$F$1251,2,0))</f>
      </c>
      <c r="D174" s="34">
        <f>IF(ISERROR(VLOOKUP(B174,'START LİSTE'!$B$6:$F$1251,3,0)),"",VLOOKUP(B174,'START LİSTE'!$B$6:$F$1251,3,0))</f>
      </c>
      <c r="E174" s="35">
        <f>IF(ISERROR(VLOOKUP(B174,'START LİSTE'!$B$6:$F$1251,4,0)),"",VLOOKUP(B174,'START LİSTE'!$B$6:$F$1251,4,0))</f>
      </c>
      <c r="F174" s="36">
        <f>IF(ISERROR(VLOOKUP($B174,'START LİSTE'!$B$6:$F$1251,5,0)),"",VLOOKUP($B174,'START LİSTE'!$B$6:$F$1251,5,0))</f>
      </c>
      <c r="G174" s="104"/>
      <c r="H174" s="134">
        <f t="shared" si="5"/>
      </c>
    </row>
    <row r="175" spans="1:8" ht="17.25" customHeight="1">
      <c r="A175" s="33">
        <f t="shared" si="4"/>
      </c>
      <c r="B175" s="103"/>
      <c r="C175" s="34">
        <f>IF(ISERROR(VLOOKUP(B175,'START LİSTE'!$B$6:$F$1251,2,0)),"",VLOOKUP(B175,'START LİSTE'!$B$6:$F$1251,2,0))</f>
      </c>
      <c r="D175" s="34">
        <f>IF(ISERROR(VLOOKUP(B175,'START LİSTE'!$B$6:$F$1251,3,0)),"",VLOOKUP(B175,'START LİSTE'!$B$6:$F$1251,3,0))</f>
      </c>
      <c r="E175" s="35">
        <f>IF(ISERROR(VLOOKUP(B175,'START LİSTE'!$B$6:$F$1251,4,0)),"",VLOOKUP(B175,'START LİSTE'!$B$6:$F$1251,4,0))</f>
      </c>
      <c r="F175" s="36">
        <f>IF(ISERROR(VLOOKUP($B175,'START LİSTE'!$B$6:$F$1251,5,0)),"",VLOOKUP($B175,'START LİSTE'!$B$6:$F$1251,5,0))</f>
      </c>
      <c r="G175" s="104"/>
      <c r="H175" s="134">
        <f t="shared" si="5"/>
      </c>
    </row>
    <row r="176" spans="1:8" ht="17.25" customHeight="1">
      <c r="A176" s="33">
        <f t="shared" si="4"/>
      </c>
      <c r="B176" s="103"/>
      <c r="C176" s="34">
        <f>IF(ISERROR(VLOOKUP(B176,'START LİSTE'!$B$6:$F$1251,2,0)),"",VLOOKUP(B176,'START LİSTE'!$B$6:$F$1251,2,0))</f>
      </c>
      <c r="D176" s="34">
        <f>IF(ISERROR(VLOOKUP(B176,'START LİSTE'!$B$6:$F$1251,3,0)),"",VLOOKUP(B176,'START LİSTE'!$B$6:$F$1251,3,0))</f>
      </c>
      <c r="E176" s="35">
        <f>IF(ISERROR(VLOOKUP(B176,'START LİSTE'!$B$6:$F$1251,4,0)),"",VLOOKUP(B176,'START LİSTE'!$B$6:$F$1251,4,0))</f>
      </c>
      <c r="F176" s="36">
        <f>IF(ISERROR(VLOOKUP($B176,'START LİSTE'!$B$6:$F$1251,5,0)),"",VLOOKUP($B176,'START LİSTE'!$B$6:$F$1251,5,0))</f>
      </c>
      <c r="G176" s="104"/>
      <c r="H176" s="134">
        <f t="shared" si="5"/>
      </c>
    </row>
    <row r="177" spans="1:8" ht="17.25" customHeight="1">
      <c r="A177" s="33">
        <f t="shared" si="4"/>
      </c>
      <c r="B177" s="103"/>
      <c r="C177" s="34">
        <f>IF(ISERROR(VLOOKUP(B177,'START LİSTE'!$B$6:$F$1251,2,0)),"",VLOOKUP(B177,'START LİSTE'!$B$6:$F$1251,2,0))</f>
      </c>
      <c r="D177" s="34">
        <f>IF(ISERROR(VLOOKUP(B177,'START LİSTE'!$B$6:$F$1251,3,0)),"",VLOOKUP(B177,'START LİSTE'!$B$6:$F$1251,3,0))</f>
      </c>
      <c r="E177" s="35">
        <f>IF(ISERROR(VLOOKUP(B177,'START LİSTE'!$B$6:$F$1251,4,0)),"",VLOOKUP(B177,'START LİSTE'!$B$6:$F$1251,4,0))</f>
      </c>
      <c r="F177" s="36">
        <f>IF(ISERROR(VLOOKUP($B177,'START LİSTE'!$B$6:$F$1251,5,0)),"",VLOOKUP($B177,'START LİSTE'!$B$6:$F$1251,5,0))</f>
      </c>
      <c r="G177" s="104"/>
      <c r="H177" s="134">
        <f t="shared" si="5"/>
      </c>
    </row>
    <row r="178" spans="1:8" ht="17.25" customHeight="1">
      <c r="A178" s="33">
        <f t="shared" si="4"/>
      </c>
      <c r="B178" s="103"/>
      <c r="C178" s="34">
        <f>IF(ISERROR(VLOOKUP(B178,'START LİSTE'!$B$6:$F$1251,2,0)),"",VLOOKUP(B178,'START LİSTE'!$B$6:$F$1251,2,0))</f>
      </c>
      <c r="D178" s="34">
        <f>IF(ISERROR(VLOOKUP(B178,'START LİSTE'!$B$6:$F$1251,3,0)),"",VLOOKUP(B178,'START LİSTE'!$B$6:$F$1251,3,0))</f>
      </c>
      <c r="E178" s="35">
        <f>IF(ISERROR(VLOOKUP(B178,'START LİSTE'!$B$6:$F$1251,4,0)),"",VLOOKUP(B178,'START LİSTE'!$B$6:$F$1251,4,0))</f>
      </c>
      <c r="F178" s="36">
        <f>IF(ISERROR(VLOOKUP($B178,'START LİSTE'!$B$6:$F$1251,5,0)),"",VLOOKUP($B178,'START LİSTE'!$B$6:$F$1251,5,0))</f>
      </c>
      <c r="G178" s="104"/>
      <c r="H178" s="134">
        <f t="shared" si="5"/>
      </c>
    </row>
    <row r="179" spans="1:8" ht="17.25" customHeight="1">
      <c r="A179" s="33">
        <f t="shared" si="4"/>
      </c>
      <c r="B179" s="103"/>
      <c r="C179" s="34">
        <f>IF(ISERROR(VLOOKUP(B179,'START LİSTE'!$B$6:$F$1251,2,0)),"",VLOOKUP(B179,'START LİSTE'!$B$6:$F$1251,2,0))</f>
      </c>
      <c r="D179" s="34">
        <f>IF(ISERROR(VLOOKUP(B179,'START LİSTE'!$B$6:$F$1251,3,0)),"",VLOOKUP(B179,'START LİSTE'!$B$6:$F$1251,3,0))</f>
      </c>
      <c r="E179" s="35">
        <f>IF(ISERROR(VLOOKUP(B179,'START LİSTE'!$B$6:$F$1251,4,0)),"",VLOOKUP(B179,'START LİSTE'!$B$6:$F$1251,4,0))</f>
      </c>
      <c r="F179" s="36">
        <f>IF(ISERROR(VLOOKUP($B179,'START LİSTE'!$B$6:$F$1251,5,0)),"",VLOOKUP($B179,'START LİSTE'!$B$6:$F$1251,5,0))</f>
      </c>
      <c r="G179" s="104"/>
      <c r="H179" s="134">
        <f t="shared" si="5"/>
      </c>
    </row>
    <row r="180" spans="1:8" ht="17.25" customHeight="1">
      <c r="A180" s="33">
        <f t="shared" si="4"/>
      </c>
      <c r="B180" s="103"/>
      <c r="C180" s="34">
        <f>IF(ISERROR(VLOOKUP(B180,'START LİSTE'!$B$6:$F$1251,2,0)),"",VLOOKUP(B180,'START LİSTE'!$B$6:$F$1251,2,0))</f>
      </c>
      <c r="D180" s="34">
        <f>IF(ISERROR(VLOOKUP(B180,'START LİSTE'!$B$6:$F$1251,3,0)),"",VLOOKUP(B180,'START LİSTE'!$B$6:$F$1251,3,0))</f>
      </c>
      <c r="E180" s="35">
        <f>IF(ISERROR(VLOOKUP(B180,'START LİSTE'!$B$6:$F$1251,4,0)),"",VLOOKUP(B180,'START LİSTE'!$B$6:$F$1251,4,0))</f>
      </c>
      <c r="F180" s="36">
        <f>IF(ISERROR(VLOOKUP($B180,'START LİSTE'!$B$6:$F$1251,5,0)),"",VLOOKUP($B180,'START LİSTE'!$B$6:$F$1251,5,0))</f>
      </c>
      <c r="G180" s="104"/>
      <c r="H180" s="134">
        <f t="shared" si="5"/>
      </c>
    </row>
    <row r="181" spans="1:8" ht="17.25" customHeight="1">
      <c r="A181" s="33">
        <f t="shared" si="4"/>
      </c>
      <c r="B181" s="103"/>
      <c r="C181" s="34">
        <f>IF(ISERROR(VLOOKUP(B181,'START LİSTE'!$B$6:$F$1251,2,0)),"",VLOOKUP(B181,'START LİSTE'!$B$6:$F$1251,2,0))</f>
      </c>
      <c r="D181" s="34">
        <f>IF(ISERROR(VLOOKUP(B181,'START LİSTE'!$B$6:$F$1251,3,0)),"",VLOOKUP(B181,'START LİSTE'!$B$6:$F$1251,3,0))</f>
      </c>
      <c r="E181" s="35">
        <f>IF(ISERROR(VLOOKUP(B181,'START LİSTE'!$B$6:$F$1251,4,0)),"",VLOOKUP(B181,'START LİSTE'!$B$6:$F$1251,4,0))</f>
      </c>
      <c r="F181" s="36">
        <f>IF(ISERROR(VLOOKUP($B181,'START LİSTE'!$B$6:$F$1251,5,0)),"",VLOOKUP($B181,'START LİSTE'!$B$6:$F$1251,5,0))</f>
      </c>
      <c r="G181" s="104"/>
      <c r="H181" s="134">
        <f t="shared" si="5"/>
      </c>
    </row>
    <row r="182" spans="1:8" ht="17.25" customHeight="1">
      <c r="A182" s="33">
        <f t="shared" si="4"/>
      </c>
      <c r="B182" s="103"/>
      <c r="C182" s="34">
        <f>IF(ISERROR(VLOOKUP(B182,'START LİSTE'!$B$6:$F$1251,2,0)),"",VLOOKUP(B182,'START LİSTE'!$B$6:$F$1251,2,0))</f>
      </c>
      <c r="D182" s="34">
        <f>IF(ISERROR(VLOOKUP(B182,'START LİSTE'!$B$6:$F$1251,3,0)),"",VLOOKUP(B182,'START LİSTE'!$B$6:$F$1251,3,0))</f>
      </c>
      <c r="E182" s="35">
        <f>IF(ISERROR(VLOOKUP(B182,'START LİSTE'!$B$6:$F$1251,4,0)),"",VLOOKUP(B182,'START LİSTE'!$B$6:$F$1251,4,0))</f>
      </c>
      <c r="F182" s="36">
        <f>IF(ISERROR(VLOOKUP($B182,'START LİSTE'!$B$6:$F$1251,5,0)),"",VLOOKUP($B182,'START LİSTE'!$B$6:$F$1251,5,0))</f>
      </c>
      <c r="G182" s="104"/>
      <c r="H182" s="134">
        <f t="shared" si="5"/>
      </c>
    </row>
    <row r="183" spans="1:8" ht="17.25" customHeight="1">
      <c r="A183" s="33">
        <f t="shared" si="4"/>
      </c>
      <c r="B183" s="103"/>
      <c r="C183" s="34">
        <f>IF(ISERROR(VLOOKUP(B183,'START LİSTE'!$B$6:$F$1251,2,0)),"",VLOOKUP(B183,'START LİSTE'!$B$6:$F$1251,2,0))</f>
      </c>
      <c r="D183" s="34">
        <f>IF(ISERROR(VLOOKUP(B183,'START LİSTE'!$B$6:$F$1251,3,0)),"",VLOOKUP(B183,'START LİSTE'!$B$6:$F$1251,3,0))</f>
      </c>
      <c r="E183" s="35">
        <f>IF(ISERROR(VLOOKUP(B183,'START LİSTE'!$B$6:$F$1251,4,0)),"",VLOOKUP(B183,'START LİSTE'!$B$6:$F$1251,4,0))</f>
      </c>
      <c r="F183" s="36">
        <f>IF(ISERROR(VLOOKUP($B183,'START LİSTE'!$B$6:$F$1251,5,0)),"",VLOOKUP($B183,'START LİSTE'!$B$6:$F$1251,5,0))</f>
      </c>
      <c r="G183" s="104"/>
      <c r="H183" s="134">
        <f t="shared" si="5"/>
      </c>
    </row>
    <row r="184" spans="1:8" ht="17.25" customHeight="1">
      <c r="A184" s="33">
        <f t="shared" si="4"/>
      </c>
      <c r="B184" s="103"/>
      <c r="C184" s="34">
        <f>IF(ISERROR(VLOOKUP(B184,'START LİSTE'!$B$6:$F$1251,2,0)),"",VLOOKUP(B184,'START LİSTE'!$B$6:$F$1251,2,0))</f>
      </c>
      <c r="D184" s="34">
        <f>IF(ISERROR(VLOOKUP(B184,'START LİSTE'!$B$6:$F$1251,3,0)),"",VLOOKUP(B184,'START LİSTE'!$B$6:$F$1251,3,0))</f>
      </c>
      <c r="E184" s="35">
        <f>IF(ISERROR(VLOOKUP(B184,'START LİSTE'!$B$6:$F$1251,4,0)),"",VLOOKUP(B184,'START LİSTE'!$B$6:$F$1251,4,0))</f>
      </c>
      <c r="F184" s="36">
        <f>IF(ISERROR(VLOOKUP($B184,'START LİSTE'!$B$6:$F$1251,5,0)),"",VLOOKUP($B184,'START LİSTE'!$B$6:$F$1251,5,0))</f>
      </c>
      <c r="G184" s="104"/>
      <c r="H184" s="134">
        <f t="shared" si="5"/>
      </c>
    </row>
    <row r="185" spans="1:8" ht="17.25" customHeight="1">
      <c r="A185" s="33">
        <f t="shared" si="4"/>
      </c>
      <c r="B185" s="103"/>
      <c r="C185" s="34">
        <f>IF(ISERROR(VLOOKUP(B185,'START LİSTE'!$B$6:$F$1251,2,0)),"",VLOOKUP(B185,'START LİSTE'!$B$6:$F$1251,2,0))</f>
      </c>
      <c r="D185" s="34">
        <f>IF(ISERROR(VLOOKUP(B185,'START LİSTE'!$B$6:$F$1251,3,0)),"",VLOOKUP(B185,'START LİSTE'!$B$6:$F$1251,3,0))</f>
      </c>
      <c r="E185" s="35">
        <f>IF(ISERROR(VLOOKUP(B185,'START LİSTE'!$B$6:$F$1251,4,0)),"",VLOOKUP(B185,'START LİSTE'!$B$6:$F$1251,4,0))</f>
      </c>
      <c r="F185" s="36">
        <f>IF(ISERROR(VLOOKUP($B185,'START LİSTE'!$B$6:$F$1251,5,0)),"",VLOOKUP($B185,'START LİSTE'!$B$6:$F$1251,5,0))</f>
      </c>
      <c r="G185" s="104"/>
      <c r="H185" s="134">
        <f t="shared" si="5"/>
      </c>
    </row>
    <row r="186" spans="1:8" ht="17.25" customHeight="1">
      <c r="A186" s="33">
        <f t="shared" si="4"/>
      </c>
      <c r="B186" s="103"/>
      <c r="C186" s="34">
        <f>IF(ISERROR(VLOOKUP(B186,'START LİSTE'!$B$6:$F$1251,2,0)),"",VLOOKUP(B186,'START LİSTE'!$B$6:$F$1251,2,0))</f>
      </c>
      <c r="D186" s="34">
        <f>IF(ISERROR(VLOOKUP(B186,'START LİSTE'!$B$6:$F$1251,3,0)),"",VLOOKUP(B186,'START LİSTE'!$B$6:$F$1251,3,0))</f>
      </c>
      <c r="E186" s="35">
        <f>IF(ISERROR(VLOOKUP(B186,'START LİSTE'!$B$6:$F$1251,4,0)),"",VLOOKUP(B186,'START LİSTE'!$B$6:$F$1251,4,0))</f>
      </c>
      <c r="F186" s="36">
        <f>IF(ISERROR(VLOOKUP($B186,'START LİSTE'!$B$6:$F$1251,5,0)),"",VLOOKUP($B186,'START LİSTE'!$B$6:$F$1251,5,0))</f>
      </c>
      <c r="G186" s="104"/>
      <c r="H186" s="134">
        <f t="shared" si="5"/>
      </c>
    </row>
    <row r="187" spans="1:8" ht="17.25" customHeight="1">
      <c r="A187" s="33">
        <f t="shared" si="4"/>
      </c>
      <c r="B187" s="103"/>
      <c r="C187" s="34">
        <f>IF(ISERROR(VLOOKUP(B187,'START LİSTE'!$B$6:$F$1251,2,0)),"",VLOOKUP(B187,'START LİSTE'!$B$6:$F$1251,2,0))</f>
      </c>
      <c r="D187" s="34">
        <f>IF(ISERROR(VLOOKUP(B187,'START LİSTE'!$B$6:$F$1251,3,0)),"",VLOOKUP(B187,'START LİSTE'!$B$6:$F$1251,3,0))</f>
      </c>
      <c r="E187" s="35">
        <f>IF(ISERROR(VLOOKUP(B187,'START LİSTE'!$B$6:$F$1251,4,0)),"",VLOOKUP(B187,'START LİSTE'!$B$6:$F$1251,4,0))</f>
      </c>
      <c r="F187" s="36">
        <f>IF(ISERROR(VLOOKUP($B187,'START LİSTE'!$B$6:$F$1251,5,0)),"",VLOOKUP($B187,'START LİSTE'!$B$6:$F$1251,5,0))</f>
      </c>
      <c r="G187" s="104"/>
      <c r="H187" s="134">
        <f t="shared" si="5"/>
      </c>
    </row>
    <row r="188" spans="1:8" ht="17.25" customHeight="1">
      <c r="A188" s="33">
        <f t="shared" si="4"/>
      </c>
      <c r="B188" s="103"/>
      <c r="C188" s="34">
        <f>IF(ISERROR(VLOOKUP(B188,'START LİSTE'!$B$6:$F$1251,2,0)),"",VLOOKUP(B188,'START LİSTE'!$B$6:$F$1251,2,0))</f>
      </c>
      <c r="D188" s="34">
        <f>IF(ISERROR(VLOOKUP(B188,'START LİSTE'!$B$6:$F$1251,3,0)),"",VLOOKUP(B188,'START LİSTE'!$B$6:$F$1251,3,0))</f>
      </c>
      <c r="E188" s="35">
        <f>IF(ISERROR(VLOOKUP(B188,'START LİSTE'!$B$6:$F$1251,4,0)),"",VLOOKUP(B188,'START LİSTE'!$B$6:$F$1251,4,0))</f>
      </c>
      <c r="F188" s="36">
        <f>IF(ISERROR(VLOOKUP($B188,'START LİSTE'!$B$6:$F$1251,5,0)),"",VLOOKUP($B188,'START LİSTE'!$B$6:$F$1251,5,0))</f>
      </c>
      <c r="G188" s="104"/>
      <c r="H188" s="134">
        <f t="shared" si="5"/>
      </c>
    </row>
    <row r="189" spans="1:8" ht="17.25" customHeight="1">
      <c r="A189" s="33">
        <f t="shared" si="4"/>
      </c>
      <c r="B189" s="103"/>
      <c r="C189" s="34">
        <f>IF(ISERROR(VLOOKUP(B189,'START LİSTE'!$B$6:$F$1251,2,0)),"",VLOOKUP(B189,'START LİSTE'!$B$6:$F$1251,2,0))</f>
      </c>
      <c r="D189" s="34">
        <f>IF(ISERROR(VLOOKUP(B189,'START LİSTE'!$B$6:$F$1251,3,0)),"",VLOOKUP(B189,'START LİSTE'!$B$6:$F$1251,3,0))</f>
      </c>
      <c r="E189" s="35">
        <f>IF(ISERROR(VLOOKUP(B189,'START LİSTE'!$B$6:$F$1251,4,0)),"",VLOOKUP(B189,'START LİSTE'!$B$6:$F$1251,4,0))</f>
      </c>
      <c r="F189" s="36">
        <f>IF(ISERROR(VLOOKUP($B189,'START LİSTE'!$B$6:$F$1251,5,0)),"",VLOOKUP($B189,'START LİSTE'!$B$6:$F$1251,5,0))</f>
      </c>
      <c r="G189" s="104"/>
      <c r="H189" s="134">
        <f t="shared" si="5"/>
      </c>
    </row>
    <row r="190" spans="1:8" ht="17.25" customHeight="1">
      <c r="A190" s="33">
        <f t="shared" si="4"/>
      </c>
      <c r="B190" s="103"/>
      <c r="C190" s="34">
        <f>IF(ISERROR(VLOOKUP(B190,'START LİSTE'!$B$6:$F$1251,2,0)),"",VLOOKUP(B190,'START LİSTE'!$B$6:$F$1251,2,0))</f>
      </c>
      <c r="D190" s="34">
        <f>IF(ISERROR(VLOOKUP(B190,'START LİSTE'!$B$6:$F$1251,3,0)),"",VLOOKUP(B190,'START LİSTE'!$B$6:$F$1251,3,0))</f>
      </c>
      <c r="E190" s="35">
        <f>IF(ISERROR(VLOOKUP(B190,'START LİSTE'!$B$6:$F$1251,4,0)),"",VLOOKUP(B190,'START LİSTE'!$B$6:$F$1251,4,0))</f>
      </c>
      <c r="F190" s="36">
        <f>IF(ISERROR(VLOOKUP($B190,'START LİSTE'!$B$6:$F$1251,5,0)),"",VLOOKUP($B190,'START LİSTE'!$B$6:$F$1251,5,0))</f>
      </c>
      <c r="G190" s="104"/>
      <c r="H190" s="134">
        <f t="shared" si="5"/>
      </c>
    </row>
    <row r="191" spans="1:8" ht="17.25" customHeight="1">
      <c r="A191" s="33">
        <f t="shared" si="4"/>
      </c>
      <c r="B191" s="103"/>
      <c r="C191" s="34">
        <f>IF(ISERROR(VLOOKUP(B191,'START LİSTE'!$B$6:$F$1251,2,0)),"",VLOOKUP(B191,'START LİSTE'!$B$6:$F$1251,2,0))</f>
      </c>
      <c r="D191" s="34">
        <f>IF(ISERROR(VLOOKUP(B191,'START LİSTE'!$B$6:$F$1251,3,0)),"",VLOOKUP(B191,'START LİSTE'!$B$6:$F$1251,3,0))</f>
      </c>
      <c r="E191" s="35">
        <f>IF(ISERROR(VLOOKUP(B191,'START LİSTE'!$B$6:$F$1251,4,0)),"",VLOOKUP(B191,'START LİSTE'!$B$6:$F$1251,4,0))</f>
      </c>
      <c r="F191" s="36">
        <f>IF(ISERROR(VLOOKUP($B191,'START LİSTE'!$B$6:$F$1251,5,0)),"",VLOOKUP($B191,'START LİSTE'!$B$6:$F$1251,5,0))</f>
      </c>
      <c r="G191" s="104"/>
      <c r="H191" s="134">
        <f t="shared" si="5"/>
      </c>
    </row>
    <row r="192" spans="1:8" ht="17.25" customHeight="1">
      <c r="A192" s="33">
        <f t="shared" si="4"/>
      </c>
      <c r="B192" s="103"/>
      <c r="C192" s="34">
        <f>IF(ISERROR(VLOOKUP(B192,'START LİSTE'!$B$6:$F$1251,2,0)),"",VLOOKUP(B192,'START LİSTE'!$B$6:$F$1251,2,0))</f>
      </c>
      <c r="D192" s="34">
        <f>IF(ISERROR(VLOOKUP(B192,'START LİSTE'!$B$6:$F$1251,3,0)),"",VLOOKUP(B192,'START LİSTE'!$B$6:$F$1251,3,0))</f>
      </c>
      <c r="E192" s="35">
        <f>IF(ISERROR(VLOOKUP(B192,'START LİSTE'!$B$6:$F$1251,4,0)),"",VLOOKUP(B192,'START LİSTE'!$B$6:$F$1251,4,0))</f>
      </c>
      <c r="F192" s="36">
        <f>IF(ISERROR(VLOOKUP($B192,'START LİSTE'!$B$6:$F$1251,5,0)),"",VLOOKUP($B192,'START LİSTE'!$B$6:$F$1251,5,0))</f>
      </c>
      <c r="G192" s="104"/>
      <c r="H192" s="134">
        <f t="shared" si="5"/>
      </c>
    </row>
    <row r="193" spans="1:8" ht="17.25" customHeight="1">
      <c r="A193" s="33">
        <f t="shared" si="4"/>
      </c>
      <c r="B193" s="103"/>
      <c r="C193" s="34">
        <f>IF(ISERROR(VLOOKUP(B193,'START LİSTE'!$B$6:$F$1251,2,0)),"",VLOOKUP(B193,'START LİSTE'!$B$6:$F$1251,2,0))</f>
      </c>
      <c r="D193" s="34">
        <f>IF(ISERROR(VLOOKUP(B193,'START LİSTE'!$B$6:$F$1251,3,0)),"",VLOOKUP(B193,'START LİSTE'!$B$6:$F$1251,3,0))</f>
      </c>
      <c r="E193" s="35">
        <f>IF(ISERROR(VLOOKUP(B193,'START LİSTE'!$B$6:$F$1251,4,0)),"",VLOOKUP(B193,'START LİSTE'!$B$6:$F$1251,4,0))</f>
      </c>
      <c r="F193" s="36">
        <f>IF(ISERROR(VLOOKUP($B193,'START LİSTE'!$B$6:$F$1251,5,0)),"",VLOOKUP($B193,'START LİSTE'!$B$6:$F$1251,5,0))</f>
      </c>
      <c r="G193" s="104"/>
      <c r="H193" s="134">
        <f t="shared" si="5"/>
      </c>
    </row>
    <row r="194" spans="1:8" ht="17.25" customHeight="1">
      <c r="A194" s="33">
        <f t="shared" si="4"/>
      </c>
      <c r="B194" s="103"/>
      <c r="C194" s="34">
        <f>IF(ISERROR(VLOOKUP(B194,'START LİSTE'!$B$6:$F$1251,2,0)),"",VLOOKUP(B194,'START LİSTE'!$B$6:$F$1251,2,0))</f>
      </c>
      <c r="D194" s="34">
        <f>IF(ISERROR(VLOOKUP(B194,'START LİSTE'!$B$6:$F$1251,3,0)),"",VLOOKUP(B194,'START LİSTE'!$B$6:$F$1251,3,0))</f>
      </c>
      <c r="E194" s="35">
        <f>IF(ISERROR(VLOOKUP(B194,'START LİSTE'!$B$6:$F$1251,4,0)),"",VLOOKUP(B194,'START LİSTE'!$B$6:$F$1251,4,0))</f>
      </c>
      <c r="F194" s="36">
        <f>IF(ISERROR(VLOOKUP($B194,'START LİSTE'!$B$6:$F$1251,5,0)),"",VLOOKUP($B194,'START LİSTE'!$B$6:$F$1251,5,0))</f>
      </c>
      <c r="G194" s="104"/>
      <c r="H194" s="134">
        <f t="shared" si="5"/>
      </c>
    </row>
    <row r="195" spans="1:8" ht="17.25" customHeight="1">
      <c r="A195" s="33">
        <f t="shared" si="4"/>
      </c>
      <c r="B195" s="103"/>
      <c r="C195" s="34">
        <f>IF(ISERROR(VLOOKUP(B195,'START LİSTE'!$B$6:$F$1251,2,0)),"",VLOOKUP(B195,'START LİSTE'!$B$6:$F$1251,2,0))</f>
      </c>
      <c r="D195" s="34">
        <f>IF(ISERROR(VLOOKUP(B195,'START LİSTE'!$B$6:$F$1251,3,0)),"",VLOOKUP(B195,'START LİSTE'!$B$6:$F$1251,3,0))</f>
      </c>
      <c r="E195" s="35">
        <f>IF(ISERROR(VLOOKUP(B195,'START LİSTE'!$B$6:$F$1251,4,0)),"",VLOOKUP(B195,'START LİSTE'!$B$6:$F$1251,4,0))</f>
      </c>
      <c r="F195" s="36">
        <f>IF(ISERROR(VLOOKUP($B195,'START LİSTE'!$B$6:$F$1251,5,0)),"",VLOOKUP($B195,'START LİSTE'!$B$6:$F$1251,5,0))</f>
      </c>
      <c r="G195" s="104"/>
      <c r="H195" s="134">
        <f t="shared" si="5"/>
      </c>
    </row>
    <row r="196" spans="1:8" ht="17.25" customHeight="1">
      <c r="A196" s="33">
        <f t="shared" si="4"/>
      </c>
      <c r="B196" s="103"/>
      <c r="C196" s="34">
        <f>IF(ISERROR(VLOOKUP(B196,'START LİSTE'!$B$6:$F$1251,2,0)),"",VLOOKUP(B196,'START LİSTE'!$B$6:$F$1251,2,0))</f>
      </c>
      <c r="D196" s="34">
        <f>IF(ISERROR(VLOOKUP(B196,'START LİSTE'!$B$6:$F$1251,3,0)),"",VLOOKUP(B196,'START LİSTE'!$B$6:$F$1251,3,0))</f>
      </c>
      <c r="E196" s="35">
        <f>IF(ISERROR(VLOOKUP(B196,'START LİSTE'!$B$6:$F$1251,4,0)),"",VLOOKUP(B196,'START LİSTE'!$B$6:$F$1251,4,0))</f>
      </c>
      <c r="F196" s="36">
        <f>IF(ISERROR(VLOOKUP($B196,'START LİSTE'!$B$6:$F$1251,5,0)),"",VLOOKUP($B196,'START LİSTE'!$B$6:$F$1251,5,0))</f>
      </c>
      <c r="G196" s="104"/>
      <c r="H196" s="134">
        <f t="shared" si="5"/>
      </c>
    </row>
    <row r="197" spans="1:8" ht="17.25" customHeight="1">
      <c r="A197" s="33">
        <f t="shared" si="4"/>
      </c>
      <c r="B197" s="103"/>
      <c r="C197" s="34">
        <f>IF(ISERROR(VLOOKUP(B197,'START LİSTE'!$B$6:$F$1251,2,0)),"",VLOOKUP(B197,'START LİSTE'!$B$6:$F$1251,2,0))</f>
      </c>
      <c r="D197" s="34">
        <f>IF(ISERROR(VLOOKUP(B197,'START LİSTE'!$B$6:$F$1251,3,0)),"",VLOOKUP(B197,'START LİSTE'!$B$6:$F$1251,3,0))</f>
      </c>
      <c r="E197" s="35">
        <f>IF(ISERROR(VLOOKUP(B197,'START LİSTE'!$B$6:$F$1251,4,0)),"",VLOOKUP(B197,'START LİSTE'!$B$6:$F$1251,4,0))</f>
      </c>
      <c r="F197" s="36">
        <f>IF(ISERROR(VLOOKUP($B197,'START LİSTE'!$B$6:$F$1251,5,0)),"",VLOOKUP($B197,'START LİSTE'!$B$6:$F$1251,5,0))</f>
      </c>
      <c r="G197" s="104"/>
      <c r="H197" s="134">
        <f t="shared" si="5"/>
      </c>
    </row>
    <row r="198" spans="1:8" ht="17.25" customHeight="1">
      <c r="A198" s="33">
        <f t="shared" si="4"/>
      </c>
      <c r="B198" s="103"/>
      <c r="C198" s="34">
        <f>IF(ISERROR(VLOOKUP(B198,'START LİSTE'!$B$6:$F$1251,2,0)),"",VLOOKUP(B198,'START LİSTE'!$B$6:$F$1251,2,0))</f>
      </c>
      <c r="D198" s="34">
        <f>IF(ISERROR(VLOOKUP(B198,'START LİSTE'!$B$6:$F$1251,3,0)),"",VLOOKUP(B198,'START LİSTE'!$B$6:$F$1251,3,0))</f>
      </c>
      <c r="E198" s="35">
        <f>IF(ISERROR(VLOOKUP(B198,'START LİSTE'!$B$6:$F$1251,4,0)),"",VLOOKUP(B198,'START LİSTE'!$B$6:$F$1251,4,0))</f>
      </c>
      <c r="F198" s="36">
        <f>IF(ISERROR(VLOOKUP($B198,'START LİSTE'!$B$6:$F$1251,5,0)),"",VLOOKUP($B198,'START LİSTE'!$B$6:$F$1251,5,0))</f>
      </c>
      <c r="G198" s="104"/>
      <c r="H198" s="134">
        <f t="shared" si="5"/>
      </c>
    </row>
    <row r="199" spans="1:8" ht="17.25" customHeight="1">
      <c r="A199" s="33">
        <f t="shared" si="4"/>
      </c>
      <c r="B199" s="103"/>
      <c r="C199" s="34">
        <f>IF(ISERROR(VLOOKUP(B199,'START LİSTE'!$B$6:$F$1251,2,0)),"",VLOOKUP(B199,'START LİSTE'!$B$6:$F$1251,2,0))</f>
      </c>
      <c r="D199" s="34">
        <f>IF(ISERROR(VLOOKUP(B199,'START LİSTE'!$B$6:$F$1251,3,0)),"",VLOOKUP(B199,'START LİSTE'!$B$6:$F$1251,3,0))</f>
      </c>
      <c r="E199" s="35">
        <f>IF(ISERROR(VLOOKUP(B199,'START LİSTE'!$B$6:$F$1251,4,0)),"",VLOOKUP(B199,'START LİSTE'!$B$6:$F$1251,4,0))</f>
      </c>
      <c r="F199" s="36">
        <f>IF(ISERROR(VLOOKUP($B199,'START LİSTE'!$B$6:$F$1251,5,0)),"",VLOOKUP($B199,'START LİSTE'!$B$6:$F$1251,5,0))</f>
      </c>
      <c r="G199" s="104"/>
      <c r="H199" s="134">
        <f t="shared" si="5"/>
      </c>
    </row>
    <row r="200" spans="1:8" ht="17.25" customHeight="1">
      <c r="A200" s="33">
        <f aca="true" t="shared" si="6" ref="A200:A254">IF(B200&lt;&gt;"",A199+1,"")</f>
      </c>
      <c r="B200" s="103"/>
      <c r="C200" s="34">
        <f>IF(ISERROR(VLOOKUP(B200,'START LİSTE'!$B$6:$F$1251,2,0)),"",VLOOKUP(B200,'START LİSTE'!$B$6:$F$1251,2,0))</f>
      </c>
      <c r="D200" s="34">
        <f>IF(ISERROR(VLOOKUP(B200,'START LİSTE'!$B$6:$F$1251,3,0)),"",VLOOKUP(B200,'START LİSTE'!$B$6:$F$1251,3,0))</f>
      </c>
      <c r="E200" s="35">
        <f>IF(ISERROR(VLOOKUP(B200,'START LİSTE'!$B$6:$F$1251,4,0)),"",VLOOKUP(B200,'START LİSTE'!$B$6:$F$1251,4,0))</f>
      </c>
      <c r="F200" s="36">
        <f>IF(ISERROR(VLOOKUP($B200,'START LİSTE'!$B$6:$F$1251,5,0)),"",VLOOKUP($B200,'START LİSTE'!$B$6:$F$1251,5,0))</f>
      </c>
      <c r="G200" s="104"/>
      <c r="H200" s="134">
        <f aca="true" t="shared" si="7" ref="H200:H254">IF(OR(G200="DQ",G200="DNF",G200="DNS"),"-",IF(B200&lt;&gt;"",IF(E200="F",H199,H199+1),""))</f>
      </c>
    </row>
    <row r="201" spans="1:8" ht="17.25" customHeight="1">
      <c r="A201" s="33">
        <f t="shared" si="6"/>
      </c>
      <c r="B201" s="103"/>
      <c r="C201" s="34">
        <f>IF(ISERROR(VLOOKUP(B201,'START LİSTE'!$B$6:$F$1251,2,0)),"",VLOOKUP(B201,'START LİSTE'!$B$6:$F$1251,2,0))</f>
      </c>
      <c r="D201" s="34">
        <f>IF(ISERROR(VLOOKUP(B201,'START LİSTE'!$B$6:$F$1251,3,0)),"",VLOOKUP(B201,'START LİSTE'!$B$6:$F$1251,3,0))</f>
      </c>
      <c r="E201" s="35">
        <f>IF(ISERROR(VLOOKUP(B201,'START LİSTE'!$B$6:$F$1251,4,0)),"",VLOOKUP(B201,'START LİSTE'!$B$6:$F$1251,4,0))</f>
      </c>
      <c r="F201" s="36">
        <f>IF(ISERROR(VLOOKUP($B201,'START LİSTE'!$B$6:$F$1251,5,0)),"",VLOOKUP($B201,'START LİSTE'!$B$6:$F$1251,5,0))</f>
      </c>
      <c r="G201" s="104"/>
      <c r="H201" s="134">
        <f t="shared" si="7"/>
      </c>
    </row>
    <row r="202" spans="1:8" ht="17.25" customHeight="1">
      <c r="A202" s="33">
        <f t="shared" si="6"/>
      </c>
      <c r="B202" s="103"/>
      <c r="C202" s="34">
        <f>IF(ISERROR(VLOOKUP(B202,'START LİSTE'!$B$6:$F$1251,2,0)),"",VLOOKUP(B202,'START LİSTE'!$B$6:$F$1251,2,0))</f>
      </c>
      <c r="D202" s="34">
        <f>IF(ISERROR(VLOOKUP(B202,'START LİSTE'!$B$6:$F$1251,3,0)),"",VLOOKUP(B202,'START LİSTE'!$B$6:$F$1251,3,0))</f>
      </c>
      <c r="E202" s="35">
        <f>IF(ISERROR(VLOOKUP(B202,'START LİSTE'!$B$6:$F$1251,4,0)),"",VLOOKUP(B202,'START LİSTE'!$B$6:$F$1251,4,0))</f>
      </c>
      <c r="F202" s="36">
        <f>IF(ISERROR(VLOOKUP($B202,'START LİSTE'!$B$6:$F$1251,5,0)),"",VLOOKUP($B202,'START LİSTE'!$B$6:$F$1251,5,0))</f>
      </c>
      <c r="G202" s="104"/>
      <c r="H202" s="134">
        <f t="shared" si="7"/>
      </c>
    </row>
    <row r="203" spans="1:8" ht="17.25" customHeight="1">
      <c r="A203" s="33">
        <f t="shared" si="6"/>
      </c>
      <c r="B203" s="103"/>
      <c r="C203" s="34">
        <f>IF(ISERROR(VLOOKUP(B203,'START LİSTE'!$B$6:$F$1251,2,0)),"",VLOOKUP(B203,'START LİSTE'!$B$6:$F$1251,2,0))</f>
      </c>
      <c r="D203" s="34">
        <f>IF(ISERROR(VLOOKUP(B203,'START LİSTE'!$B$6:$F$1251,3,0)),"",VLOOKUP(B203,'START LİSTE'!$B$6:$F$1251,3,0))</f>
      </c>
      <c r="E203" s="35">
        <f>IF(ISERROR(VLOOKUP(B203,'START LİSTE'!$B$6:$F$1251,4,0)),"",VLOOKUP(B203,'START LİSTE'!$B$6:$F$1251,4,0))</f>
      </c>
      <c r="F203" s="36">
        <f>IF(ISERROR(VLOOKUP($B203,'START LİSTE'!$B$6:$F$1251,5,0)),"",VLOOKUP($B203,'START LİSTE'!$B$6:$F$1251,5,0))</f>
      </c>
      <c r="G203" s="104"/>
      <c r="H203" s="134">
        <f t="shared" si="7"/>
      </c>
    </row>
    <row r="204" spans="1:8" ht="17.25" customHeight="1">
      <c r="A204" s="33">
        <f t="shared" si="6"/>
      </c>
      <c r="B204" s="103"/>
      <c r="C204" s="34">
        <f>IF(ISERROR(VLOOKUP(B204,'START LİSTE'!$B$6:$F$1251,2,0)),"",VLOOKUP(B204,'START LİSTE'!$B$6:$F$1251,2,0))</f>
      </c>
      <c r="D204" s="34">
        <f>IF(ISERROR(VLOOKUP(B204,'START LİSTE'!$B$6:$F$1251,3,0)),"",VLOOKUP(B204,'START LİSTE'!$B$6:$F$1251,3,0))</f>
      </c>
      <c r="E204" s="35">
        <f>IF(ISERROR(VLOOKUP(B204,'START LİSTE'!$B$6:$F$1251,4,0)),"",VLOOKUP(B204,'START LİSTE'!$B$6:$F$1251,4,0))</f>
      </c>
      <c r="F204" s="36">
        <f>IF(ISERROR(VLOOKUP($B204,'START LİSTE'!$B$6:$F$1251,5,0)),"",VLOOKUP($B204,'START LİSTE'!$B$6:$F$1251,5,0))</f>
      </c>
      <c r="G204" s="104"/>
      <c r="H204" s="134">
        <f t="shared" si="7"/>
      </c>
    </row>
    <row r="205" spans="1:8" ht="17.25" customHeight="1">
      <c r="A205" s="33">
        <f t="shared" si="6"/>
      </c>
      <c r="B205" s="103"/>
      <c r="C205" s="34">
        <f>IF(ISERROR(VLOOKUP(B205,'START LİSTE'!$B$6:$F$1251,2,0)),"",VLOOKUP(B205,'START LİSTE'!$B$6:$F$1251,2,0))</f>
      </c>
      <c r="D205" s="34">
        <f>IF(ISERROR(VLOOKUP(B205,'START LİSTE'!$B$6:$F$1251,3,0)),"",VLOOKUP(B205,'START LİSTE'!$B$6:$F$1251,3,0))</f>
      </c>
      <c r="E205" s="35">
        <f>IF(ISERROR(VLOOKUP(B205,'START LİSTE'!$B$6:$F$1251,4,0)),"",VLOOKUP(B205,'START LİSTE'!$B$6:$F$1251,4,0))</f>
      </c>
      <c r="F205" s="36">
        <f>IF(ISERROR(VLOOKUP($B205,'START LİSTE'!$B$6:$F$1251,5,0)),"",VLOOKUP($B205,'START LİSTE'!$B$6:$F$1251,5,0))</f>
      </c>
      <c r="G205" s="104"/>
      <c r="H205" s="134">
        <f t="shared" si="7"/>
      </c>
    </row>
    <row r="206" spans="1:8" ht="17.25" customHeight="1">
      <c r="A206" s="33">
        <f t="shared" si="6"/>
      </c>
      <c r="B206" s="103"/>
      <c r="C206" s="34">
        <f>IF(ISERROR(VLOOKUP(B206,'START LİSTE'!$B$6:$F$1251,2,0)),"",VLOOKUP(B206,'START LİSTE'!$B$6:$F$1251,2,0))</f>
      </c>
      <c r="D206" s="34">
        <f>IF(ISERROR(VLOOKUP(B206,'START LİSTE'!$B$6:$F$1251,3,0)),"",VLOOKUP(B206,'START LİSTE'!$B$6:$F$1251,3,0))</f>
      </c>
      <c r="E206" s="35">
        <f>IF(ISERROR(VLOOKUP(B206,'START LİSTE'!$B$6:$F$1251,4,0)),"",VLOOKUP(B206,'START LİSTE'!$B$6:$F$1251,4,0))</f>
      </c>
      <c r="F206" s="36">
        <f>IF(ISERROR(VLOOKUP($B206,'START LİSTE'!$B$6:$F$1251,5,0)),"",VLOOKUP($B206,'START LİSTE'!$B$6:$F$1251,5,0))</f>
      </c>
      <c r="G206" s="104"/>
      <c r="H206" s="134">
        <f t="shared" si="7"/>
      </c>
    </row>
    <row r="207" spans="1:8" ht="17.25" customHeight="1">
      <c r="A207" s="33">
        <f t="shared" si="6"/>
      </c>
      <c r="B207" s="103"/>
      <c r="C207" s="34">
        <f>IF(ISERROR(VLOOKUP(B207,'START LİSTE'!$B$6:$F$1251,2,0)),"",VLOOKUP(B207,'START LİSTE'!$B$6:$F$1251,2,0))</f>
      </c>
      <c r="D207" s="34">
        <f>IF(ISERROR(VLOOKUP(B207,'START LİSTE'!$B$6:$F$1251,3,0)),"",VLOOKUP(B207,'START LİSTE'!$B$6:$F$1251,3,0))</f>
      </c>
      <c r="E207" s="35">
        <f>IF(ISERROR(VLOOKUP(B207,'START LİSTE'!$B$6:$F$1251,4,0)),"",VLOOKUP(B207,'START LİSTE'!$B$6:$F$1251,4,0))</f>
      </c>
      <c r="F207" s="36">
        <f>IF(ISERROR(VLOOKUP($B207,'START LİSTE'!$B$6:$F$1251,5,0)),"",VLOOKUP($B207,'START LİSTE'!$B$6:$F$1251,5,0))</f>
      </c>
      <c r="G207" s="104"/>
      <c r="H207" s="134">
        <f t="shared" si="7"/>
      </c>
    </row>
    <row r="208" spans="1:8" ht="17.25" customHeight="1">
      <c r="A208" s="33">
        <f t="shared" si="6"/>
      </c>
      <c r="B208" s="103"/>
      <c r="C208" s="34">
        <f>IF(ISERROR(VLOOKUP(B208,'START LİSTE'!$B$6:$F$1251,2,0)),"",VLOOKUP(B208,'START LİSTE'!$B$6:$F$1251,2,0))</f>
      </c>
      <c r="D208" s="34">
        <f>IF(ISERROR(VLOOKUP(B208,'START LİSTE'!$B$6:$F$1251,3,0)),"",VLOOKUP(B208,'START LİSTE'!$B$6:$F$1251,3,0))</f>
      </c>
      <c r="E208" s="35">
        <f>IF(ISERROR(VLOOKUP(B208,'START LİSTE'!$B$6:$F$1251,4,0)),"",VLOOKUP(B208,'START LİSTE'!$B$6:$F$1251,4,0))</f>
      </c>
      <c r="F208" s="36">
        <f>IF(ISERROR(VLOOKUP($B208,'START LİSTE'!$B$6:$F$1251,5,0)),"",VLOOKUP($B208,'START LİSTE'!$B$6:$F$1251,5,0))</f>
      </c>
      <c r="G208" s="104"/>
      <c r="H208" s="134">
        <f t="shared" si="7"/>
      </c>
    </row>
    <row r="209" spans="1:8" ht="17.25" customHeight="1">
      <c r="A209" s="33">
        <f t="shared" si="6"/>
      </c>
      <c r="B209" s="103"/>
      <c r="C209" s="34">
        <f>IF(ISERROR(VLOOKUP(B209,'START LİSTE'!$B$6:$F$1251,2,0)),"",VLOOKUP(B209,'START LİSTE'!$B$6:$F$1251,2,0))</f>
      </c>
      <c r="D209" s="34">
        <f>IF(ISERROR(VLOOKUP(B209,'START LİSTE'!$B$6:$F$1251,3,0)),"",VLOOKUP(B209,'START LİSTE'!$B$6:$F$1251,3,0))</f>
      </c>
      <c r="E209" s="35">
        <f>IF(ISERROR(VLOOKUP(B209,'START LİSTE'!$B$6:$F$1251,4,0)),"",VLOOKUP(B209,'START LİSTE'!$B$6:$F$1251,4,0))</f>
      </c>
      <c r="F209" s="36">
        <f>IF(ISERROR(VLOOKUP($B209,'START LİSTE'!$B$6:$F$1251,5,0)),"",VLOOKUP($B209,'START LİSTE'!$B$6:$F$1251,5,0))</f>
      </c>
      <c r="G209" s="104"/>
      <c r="H209" s="134">
        <f t="shared" si="7"/>
      </c>
    </row>
    <row r="210" spans="1:8" ht="17.25" customHeight="1">
      <c r="A210" s="33">
        <f t="shared" si="6"/>
      </c>
      <c r="B210" s="103"/>
      <c r="C210" s="34">
        <f>IF(ISERROR(VLOOKUP(B210,'START LİSTE'!$B$6:$F$1251,2,0)),"",VLOOKUP(B210,'START LİSTE'!$B$6:$F$1251,2,0))</f>
      </c>
      <c r="D210" s="34">
        <f>IF(ISERROR(VLOOKUP(B210,'START LİSTE'!$B$6:$F$1251,3,0)),"",VLOOKUP(B210,'START LİSTE'!$B$6:$F$1251,3,0))</f>
      </c>
      <c r="E210" s="35">
        <f>IF(ISERROR(VLOOKUP(B210,'START LİSTE'!$B$6:$F$1251,4,0)),"",VLOOKUP(B210,'START LİSTE'!$B$6:$F$1251,4,0))</f>
      </c>
      <c r="F210" s="36">
        <f>IF(ISERROR(VLOOKUP($B210,'START LİSTE'!$B$6:$F$1251,5,0)),"",VLOOKUP($B210,'START LİSTE'!$B$6:$F$1251,5,0))</f>
      </c>
      <c r="G210" s="104"/>
      <c r="H210" s="134">
        <f t="shared" si="7"/>
      </c>
    </row>
    <row r="211" spans="1:8" ht="17.25" customHeight="1">
      <c r="A211" s="33">
        <f t="shared" si="6"/>
      </c>
      <c r="B211" s="103"/>
      <c r="C211" s="34">
        <f>IF(ISERROR(VLOOKUP(B211,'START LİSTE'!$B$6:$F$1251,2,0)),"",VLOOKUP(B211,'START LİSTE'!$B$6:$F$1251,2,0))</f>
      </c>
      <c r="D211" s="34">
        <f>IF(ISERROR(VLOOKUP(B211,'START LİSTE'!$B$6:$F$1251,3,0)),"",VLOOKUP(B211,'START LİSTE'!$B$6:$F$1251,3,0))</f>
      </c>
      <c r="E211" s="35">
        <f>IF(ISERROR(VLOOKUP(B211,'START LİSTE'!$B$6:$F$1251,4,0)),"",VLOOKUP(B211,'START LİSTE'!$B$6:$F$1251,4,0))</f>
      </c>
      <c r="F211" s="36">
        <f>IF(ISERROR(VLOOKUP($B211,'START LİSTE'!$B$6:$F$1251,5,0)),"",VLOOKUP($B211,'START LİSTE'!$B$6:$F$1251,5,0))</f>
      </c>
      <c r="G211" s="104"/>
      <c r="H211" s="134">
        <f t="shared" si="7"/>
      </c>
    </row>
    <row r="212" spans="1:8" ht="17.25" customHeight="1">
      <c r="A212" s="33">
        <f t="shared" si="6"/>
      </c>
      <c r="B212" s="103"/>
      <c r="C212" s="34">
        <f>IF(ISERROR(VLOOKUP(B212,'START LİSTE'!$B$6:$F$1251,2,0)),"",VLOOKUP(B212,'START LİSTE'!$B$6:$F$1251,2,0))</f>
      </c>
      <c r="D212" s="34">
        <f>IF(ISERROR(VLOOKUP(B212,'START LİSTE'!$B$6:$F$1251,3,0)),"",VLOOKUP(B212,'START LİSTE'!$B$6:$F$1251,3,0))</f>
      </c>
      <c r="E212" s="35">
        <f>IF(ISERROR(VLOOKUP(B212,'START LİSTE'!$B$6:$F$1251,4,0)),"",VLOOKUP(B212,'START LİSTE'!$B$6:$F$1251,4,0))</f>
      </c>
      <c r="F212" s="36">
        <f>IF(ISERROR(VLOOKUP($B212,'START LİSTE'!$B$6:$F$1251,5,0)),"",VLOOKUP($B212,'START LİSTE'!$B$6:$F$1251,5,0))</f>
      </c>
      <c r="G212" s="104"/>
      <c r="H212" s="134">
        <f t="shared" si="7"/>
      </c>
    </row>
    <row r="213" spans="1:8" ht="17.25" customHeight="1">
      <c r="A213" s="33">
        <f t="shared" si="6"/>
      </c>
      <c r="B213" s="103"/>
      <c r="C213" s="34">
        <f>IF(ISERROR(VLOOKUP(B213,'START LİSTE'!$B$6:$F$1251,2,0)),"",VLOOKUP(B213,'START LİSTE'!$B$6:$F$1251,2,0))</f>
      </c>
      <c r="D213" s="34">
        <f>IF(ISERROR(VLOOKUP(B213,'START LİSTE'!$B$6:$F$1251,3,0)),"",VLOOKUP(B213,'START LİSTE'!$B$6:$F$1251,3,0))</f>
      </c>
      <c r="E213" s="35">
        <f>IF(ISERROR(VLOOKUP(B213,'START LİSTE'!$B$6:$F$1251,4,0)),"",VLOOKUP(B213,'START LİSTE'!$B$6:$F$1251,4,0))</f>
      </c>
      <c r="F213" s="36">
        <f>IF(ISERROR(VLOOKUP($B213,'START LİSTE'!$B$6:$F$1251,5,0)),"",VLOOKUP($B213,'START LİSTE'!$B$6:$F$1251,5,0))</f>
      </c>
      <c r="G213" s="104"/>
      <c r="H213" s="134">
        <f t="shared" si="7"/>
      </c>
    </row>
    <row r="214" spans="1:8" ht="17.25" customHeight="1">
      <c r="A214" s="33">
        <f t="shared" si="6"/>
      </c>
      <c r="B214" s="103"/>
      <c r="C214" s="34">
        <f>IF(ISERROR(VLOOKUP(B214,'START LİSTE'!$B$6:$F$1251,2,0)),"",VLOOKUP(B214,'START LİSTE'!$B$6:$F$1251,2,0))</f>
      </c>
      <c r="D214" s="34">
        <f>IF(ISERROR(VLOOKUP(B214,'START LİSTE'!$B$6:$F$1251,3,0)),"",VLOOKUP(B214,'START LİSTE'!$B$6:$F$1251,3,0))</f>
      </c>
      <c r="E214" s="35">
        <f>IF(ISERROR(VLOOKUP(B214,'START LİSTE'!$B$6:$F$1251,4,0)),"",VLOOKUP(B214,'START LİSTE'!$B$6:$F$1251,4,0))</f>
      </c>
      <c r="F214" s="36">
        <f>IF(ISERROR(VLOOKUP($B214,'START LİSTE'!$B$6:$F$1251,5,0)),"",VLOOKUP($B214,'START LİSTE'!$B$6:$F$1251,5,0))</f>
      </c>
      <c r="G214" s="104"/>
      <c r="H214" s="134">
        <f t="shared" si="7"/>
      </c>
    </row>
    <row r="215" spans="1:8" ht="17.25" customHeight="1">
      <c r="A215" s="33">
        <f t="shared" si="6"/>
      </c>
      <c r="B215" s="103"/>
      <c r="C215" s="34">
        <f>IF(ISERROR(VLOOKUP(B215,'START LİSTE'!$B$6:$F$1251,2,0)),"",VLOOKUP(B215,'START LİSTE'!$B$6:$F$1251,2,0))</f>
      </c>
      <c r="D215" s="34">
        <f>IF(ISERROR(VLOOKUP(B215,'START LİSTE'!$B$6:$F$1251,3,0)),"",VLOOKUP(B215,'START LİSTE'!$B$6:$F$1251,3,0))</f>
      </c>
      <c r="E215" s="35">
        <f>IF(ISERROR(VLOOKUP(B215,'START LİSTE'!$B$6:$F$1251,4,0)),"",VLOOKUP(B215,'START LİSTE'!$B$6:$F$1251,4,0))</f>
      </c>
      <c r="F215" s="36">
        <f>IF(ISERROR(VLOOKUP($B215,'START LİSTE'!$B$6:$F$1251,5,0)),"",VLOOKUP($B215,'START LİSTE'!$B$6:$F$1251,5,0))</f>
      </c>
      <c r="G215" s="104"/>
      <c r="H215" s="134">
        <f t="shared" si="7"/>
      </c>
    </row>
    <row r="216" spans="1:8" ht="17.25" customHeight="1">
      <c r="A216" s="33">
        <f t="shared" si="6"/>
      </c>
      <c r="B216" s="103"/>
      <c r="C216" s="34">
        <f>IF(ISERROR(VLOOKUP(B216,'START LİSTE'!$B$6:$F$1251,2,0)),"",VLOOKUP(B216,'START LİSTE'!$B$6:$F$1251,2,0))</f>
      </c>
      <c r="D216" s="34">
        <f>IF(ISERROR(VLOOKUP(B216,'START LİSTE'!$B$6:$F$1251,3,0)),"",VLOOKUP(B216,'START LİSTE'!$B$6:$F$1251,3,0))</f>
      </c>
      <c r="E216" s="35">
        <f>IF(ISERROR(VLOOKUP(B216,'START LİSTE'!$B$6:$F$1251,4,0)),"",VLOOKUP(B216,'START LİSTE'!$B$6:$F$1251,4,0))</f>
      </c>
      <c r="F216" s="36">
        <f>IF(ISERROR(VLOOKUP($B216,'START LİSTE'!$B$6:$F$1251,5,0)),"",VLOOKUP($B216,'START LİSTE'!$B$6:$F$1251,5,0))</f>
      </c>
      <c r="G216" s="104"/>
      <c r="H216" s="134">
        <f t="shared" si="7"/>
      </c>
    </row>
    <row r="217" spans="1:8" ht="17.25" customHeight="1">
      <c r="A217" s="33">
        <f t="shared" si="6"/>
      </c>
      <c r="B217" s="103"/>
      <c r="C217" s="34">
        <f>IF(ISERROR(VLOOKUP(B217,'START LİSTE'!$B$6:$F$1251,2,0)),"",VLOOKUP(B217,'START LİSTE'!$B$6:$F$1251,2,0))</f>
      </c>
      <c r="D217" s="34">
        <f>IF(ISERROR(VLOOKUP(B217,'START LİSTE'!$B$6:$F$1251,3,0)),"",VLOOKUP(B217,'START LİSTE'!$B$6:$F$1251,3,0))</f>
      </c>
      <c r="E217" s="35">
        <f>IF(ISERROR(VLOOKUP(B217,'START LİSTE'!$B$6:$F$1251,4,0)),"",VLOOKUP(B217,'START LİSTE'!$B$6:$F$1251,4,0))</f>
      </c>
      <c r="F217" s="36">
        <f>IF(ISERROR(VLOOKUP($B217,'START LİSTE'!$B$6:$F$1251,5,0)),"",VLOOKUP($B217,'START LİSTE'!$B$6:$F$1251,5,0))</f>
      </c>
      <c r="G217" s="104"/>
      <c r="H217" s="134">
        <f t="shared" si="7"/>
      </c>
    </row>
    <row r="218" spans="1:8" ht="17.25" customHeight="1">
      <c r="A218" s="33">
        <f t="shared" si="6"/>
      </c>
      <c r="B218" s="103"/>
      <c r="C218" s="34">
        <f>IF(ISERROR(VLOOKUP(B218,'START LİSTE'!$B$6:$F$1251,2,0)),"",VLOOKUP(B218,'START LİSTE'!$B$6:$F$1251,2,0))</f>
      </c>
      <c r="D218" s="34">
        <f>IF(ISERROR(VLOOKUP(B218,'START LİSTE'!$B$6:$F$1251,3,0)),"",VLOOKUP(B218,'START LİSTE'!$B$6:$F$1251,3,0))</f>
      </c>
      <c r="E218" s="35">
        <f>IF(ISERROR(VLOOKUP(B218,'START LİSTE'!$B$6:$F$1251,4,0)),"",VLOOKUP(B218,'START LİSTE'!$B$6:$F$1251,4,0))</f>
      </c>
      <c r="F218" s="36">
        <f>IF(ISERROR(VLOOKUP($B218,'START LİSTE'!$B$6:$F$1251,5,0)),"",VLOOKUP($B218,'START LİSTE'!$B$6:$F$1251,5,0))</f>
      </c>
      <c r="G218" s="104"/>
      <c r="H218" s="134">
        <f t="shared" si="7"/>
      </c>
    </row>
    <row r="219" spans="1:8" ht="17.25" customHeight="1">
      <c r="A219" s="33">
        <f t="shared" si="6"/>
      </c>
      <c r="B219" s="103"/>
      <c r="C219" s="34">
        <f>IF(ISERROR(VLOOKUP(B219,'START LİSTE'!$B$6:$F$1251,2,0)),"",VLOOKUP(B219,'START LİSTE'!$B$6:$F$1251,2,0))</f>
      </c>
      <c r="D219" s="34">
        <f>IF(ISERROR(VLOOKUP(B219,'START LİSTE'!$B$6:$F$1251,3,0)),"",VLOOKUP(B219,'START LİSTE'!$B$6:$F$1251,3,0))</f>
      </c>
      <c r="E219" s="35">
        <f>IF(ISERROR(VLOOKUP(B219,'START LİSTE'!$B$6:$F$1251,4,0)),"",VLOOKUP(B219,'START LİSTE'!$B$6:$F$1251,4,0))</f>
      </c>
      <c r="F219" s="36">
        <f>IF(ISERROR(VLOOKUP($B219,'START LİSTE'!$B$6:$F$1251,5,0)),"",VLOOKUP($B219,'START LİSTE'!$B$6:$F$1251,5,0))</f>
      </c>
      <c r="G219" s="104"/>
      <c r="H219" s="134">
        <f t="shared" si="7"/>
      </c>
    </row>
    <row r="220" spans="1:8" ht="17.25" customHeight="1">
      <c r="A220" s="33">
        <f t="shared" si="6"/>
      </c>
      <c r="B220" s="103"/>
      <c r="C220" s="34">
        <f>IF(ISERROR(VLOOKUP(B220,'START LİSTE'!$B$6:$F$1251,2,0)),"",VLOOKUP(B220,'START LİSTE'!$B$6:$F$1251,2,0))</f>
      </c>
      <c r="D220" s="34">
        <f>IF(ISERROR(VLOOKUP(B220,'START LİSTE'!$B$6:$F$1251,3,0)),"",VLOOKUP(B220,'START LİSTE'!$B$6:$F$1251,3,0))</f>
      </c>
      <c r="E220" s="35">
        <f>IF(ISERROR(VLOOKUP(B220,'START LİSTE'!$B$6:$F$1251,4,0)),"",VLOOKUP(B220,'START LİSTE'!$B$6:$F$1251,4,0))</f>
      </c>
      <c r="F220" s="36">
        <f>IF(ISERROR(VLOOKUP($B220,'START LİSTE'!$B$6:$F$1251,5,0)),"",VLOOKUP($B220,'START LİSTE'!$B$6:$F$1251,5,0))</f>
      </c>
      <c r="G220" s="104"/>
      <c r="H220" s="134">
        <f t="shared" si="7"/>
      </c>
    </row>
    <row r="221" spans="1:8" ht="17.25" customHeight="1">
      <c r="A221" s="33">
        <f t="shared" si="6"/>
      </c>
      <c r="B221" s="103"/>
      <c r="C221" s="34">
        <f>IF(ISERROR(VLOOKUP(B221,'START LİSTE'!$B$6:$F$1251,2,0)),"",VLOOKUP(B221,'START LİSTE'!$B$6:$F$1251,2,0))</f>
      </c>
      <c r="D221" s="34">
        <f>IF(ISERROR(VLOOKUP(B221,'START LİSTE'!$B$6:$F$1251,3,0)),"",VLOOKUP(B221,'START LİSTE'!$B$6:$F$1251,3,0))</f>
      </c>
      <c r="E221" s="35">
        <f>IF(ISERROR(VLOOKUP(B221,'START LİSTE'!$B$6:$F$1251,4,0)),"",VLOOKUP(B221,'START LİSTE'!$B$6:$F$1251,4,0))</f>
      </c>
      <c r="F221" s="36">
        <f>IF(ISERROR(VLOOKUP($B221,'START LİSTE'!$B$6:$F$1251,5,0)),"",VLOOKUP($B221,'START LİSTE'!$B$6:$F$1251,5,0))</f>
      </c>
      <c r="G221" s="104"/>
      <c r="H221" s="134">
        <f t="shared" si="7"/>
      </c>
    </row>
    <row r="222" spans="1:8" ht="17.25" customHeight="1">
      <c r="A222" s="33">
        <f t="shared" si="6"/>
      </c>
      <c r="B222" s="103"/>
      <c r="C222" s="34">
        <f>IF(ISERROR(VLOOKUP(B222,'START LİSTE'!$B$6:$F$1251,2,0)),"",VLOOKUP(B222,'START LİSTE'!$B$6:$F$1251,2,0))</f>
      </c>
      <c r="D222" s="34">
        <f>IF(ISERROR(VLOOKUP(B222,'START LİSTE'!$B$6:$F$1251,3,0)),"",VLOOKUP(B222,'START LİSTE'!$B$6:$F$1251,3,0))</f>
      </c>
      <c r="E222" s="35">
        <f>IF(ISERROR(VLOOKUP(B222,'START LİSTE'!$B$6:$F$1251,4,0)),"",VLOOKUP(B222,'START LİSTE'!$B$6:$F$1251,4,0))</f>
      </c>
      <c r="F222" s="36">
        <f>IF(ISERROR(VLOOKUP($B222,'START LİSTE'!$B$6:$F$1251,5,0)),"",VLOOKUP($B222,'START LİSTE'!$B$6:$F$1251,5,0))</f>
      </c>
      <c r="G222" s="104"/>
      <c r="H222" s="134">
        <f t="shared" si="7"/>
      </c>
    </row>
    <row r="223" spans="1:8" ht="17.25" customHeight="1">
      <c r="A223" s="33">
        <f t="shared" si="6"/>
      </c>
      <c r="B223" s="103"/>
      <c r="C223" s="34">
        <f>IF(ISERROR(VLOOKUP(B223,'START LİSTE'!$B$6:$F$1251,2,0)),"",VLOOKUP(B223,'START LİSTE'!$B$6:$F$1251,2,0))</f>
      </c>
      <c r="D223" s="34">
        <f>IF(ISERROR(VLOOKUP(B223,'START LİSTE'!$B$6:$F$1251,3,0)),"",VLOOKUP(B223,'START LİSTE'!$B$6:$F$1251,3,0))</f>
      </c>
      <c r="E223" s="35">
        <f>IF(ISERROR(VLOOKUP(B223,'START LİSTE'!$B$6:$F$1251,4,0)),"",VLOOKUP(B223,'START LİSTE'!$B$6:$F$1251,4,0))</f>
      </c>
      <c r="F223" s="36">
        <f>IF(ISERROR(VLOOKUP($B223,'START LİSTE'!$B$6:$F$1251,5,0)),"",VLOOKUP($B223,'START LİSTE'!$B$6:$F$1251,5,0))</f>
      </c>
      <c r="G223" s="104"/>
      <c r="H223" s="134">
        <f t="shared" si="7"/>
      </c>
    </row>
    <row r="224" spans="1:8" ht="17.25" customHeight="1">
      <c r="A224" s="33">
        <f t="shared" si="6"/>
      </c>
      <c r="B224" s="103"/>
      <c r="C224" s="34">
        <f>IF(ISERROR(VLOOKUP(B224,'START LİSTE'!$B$6:$F$1251,2,0)),"",VLOOKUP(B224,'START LİSTE'!$B$6:$F$1251,2,0))</f>
      </c>
      <c r="D224" s="34">
        <f>IF(ISERROR(VLOOKUP(B224,'START LİSTE'!$B$6:$F$1251,3,0)),"",VLOOKUP(B224,'START LİSTE'!$B$6:$F$1251,3,0))</f>
      </c>
      <c r="E224" s="35">
        <f>IF(ISERROR(VLOOKUP(B224,'START LİSTE'!$B$6:$F$1251,4,0)),"",VLOOKUP(B224,'START LİSTE'!$B$6:$F$1251,4,0))</f>
      </c>
      <c r="F224" s="36">
        <f>IF(ISERROR(VLOOKUP($B224,'START LİSTE'!$B$6:$F$1251,5,0)),"",VLOOKUP($B224,'START LİSTE'!$B$6:$F$1251,5,0))</f>
      </c>
      <c r="G224" s="104"/>
      <c r="H224" s="134">
        <f t="shared" si="7"/>
      </c>
    </row>
    <row r="225" spans="1:8" ht="17.25" customHeight="1">
      <c r="A225" s="33">
        <f t="shared" si="6"/>
      </c>
      <c r="B225" s="103"/>
      <c r="C225" s="34">
        <f>IF(ISERROR(VLOOKUP(B225,'START LİSTE'!$B$6:$F$1251,2,0)),"",VLOOKUP(B225,'START LİSTE'!$B$6:$F$1251,2,0))</f>
      </c>
      <c r="D225" s="34">
        <f>IF(ISERROR(VLOOKUP(B225,'START LİSTE'!$B$6:$F$1251,3,0)),"",VLOOKUP(B225,'START LİSTE'!$B$6:$F$1251,3,0))</f>
      </c>
      <c r="E225" s="35">
        <f>IF(ISERROR(VLOOKUP(B225,'START LİSTE'!$B$6:$F$1251,4,0)),"",VLOOKUP(B225,'START LİSTE'!$B$6:$F$1251,4,0))</f>
      </c>
      <c r="F225" s="36">
        <f>IF(ISERROR(VLOOKUP($B225,'START LİSTE'!$B$6:$F$1251,5,0)),"",VLOOKUP($B225,'START LİSTE'!$B$6:$F$1251,5,0))</f>
      </c>
      <c r="G225" s="104"/>
      <c r="H225" s="134">
        <f t="shared" si="7"/>
      </c>
    </row>
    <row r="226" spans="1:8" ht="17.25" customHeight="1">
      <c r="A226" s="33">
        <f t="shared" si="6"/>
      </c>
      <c r="B226" s="103"/>
      <c r="C226" s="34">
        <f>IF(ISERROR(VLOOKUP(B226,'START LİSTE'!$B$6:$F$1251,2,0)),"",VLOOKUP(B226,'START LİSTE'!$B$6:$F$1251,2,0))</f>
      </c>
      <c r="D226" s="34">
        <f>IF(ISERROR(VLOOKUP(B226,'START LİSTE'!$B$6:$F$1251,3,0)),"",VLOOKUP(B226,'START LİSTE'!$B$6:$F$1251,3,0))</f>
      </c>
      <c r="E226" s="35">
        <f>IF(ISERROR(VLOOKUP(B226,'START LİSTE'!$B$6:$F$1251,4,0)),"",VLOOKUP(B226,'START LİSTE'!$B$6:$F$1251,4,0))</f>
      </c>
      <c r="F226" s="36">
        <f>IF(ISERROR(VLOOKUP($B226,'START LİSTE'!$B$6:$F$1251,5,0)),"",VLOOKUP($B226,'START LİSTE'!$B$6:$F$1251,5,0))</f>
      </c>
      <c r="G226" s="104"/>
      <c r="H226" s="134">
        <f t="shared" si="7"/>
      </c>
    </row>
    <row r="227" spans="1:8" ht="17.25" customHeight="1">
      <c r="A227" s="33">
        <f t="shared" si="6"/>
      </c>
      <c r="B227" s="103"/>
      <c r="C227" s="34">
        <f>IF(ISERROR(VLOOKUP(B227,'START LİSTE'!$B$6:$F$1251,2,0)),"",VLOOKUP(B227,'START LİSTE'!$B$6:$F$1251,2,0))</f>
      </c>
      <c r="D227" s="34">
        <f>IF(ISERROR(VLOOKUP(B227,'START LİSTE'!$B$6:$F$1251,3,0)),"",VLOOKUP(B227,'START LİSTE'!$B$6:$F$1251,3,0))</f>
      </c>
      <c r="E227" s="35">
        <f>IF(ISERROR(VLOOKUP(B227,'START LİSTE'!$B$6:$F$1251,4,0)),"",VLOOKUP(B227,'START LİSTE'!$B$6:$F$1251,4,0))</f>
      </c>
      <c r="F227" s="36">
        <f>IF(ISERROR(VLOOKUP($B227,'START LİSTE'!$B$6:$F$1251,5,0)),"",VLOOKUP($B227,'START LİSTE'!$B$6:$F$1251,5,0))</f>
      </c>
      <c r="G227" s="104"/>
      <c r="H227" s="134">
        <f t="shared" si="7"/>
      </c>
    </row>
    <row r="228" spans="1:8" ht="17.25" customHeight="1">
      <c r="A228" s="33">
        <f t="shared" si="6"/>
      </c>
      <c r="B228" s="103"/>
      <c r="C228" s="34">
        <f>IF(ISERROR(VLOOKUP(B228,'START LİSTE'!$B$6:$F$1251,2,0)),"",VLOOKUP(B228,'START LİSTE'!$B$6:$F$1251,2,0))</f>
      </c>
      <c r="D228" s="34">
        <f>IF(ISERROR(VLOOKUP(B228,'START LİSTE'!$B$6:$F$1251,3,0)),"",VLOOKUP(B228,'START LİSTE'!$B$6:$F$1251,3,0))</f>
      </c>
      <c r="E228" s="35">
        <f>IF(ISERROR(VLOOKUP(B228,'START LİSTE'!$B$6:$F$1251,4,0)),"",VLOOKUP(B228,'START LİSTE'!$B$6:$F$1251,4,0))</f>
      </c>
      <c r="F228" s="36">
        <f>IF(ISERROR(VLOOKUP($B228,'START LİSTE'!$B$6:$F$1251,5,0)),"",VLOOKUP($B228,'START LİSTE'!$B$6:$F$1251,5,0))</f>
      </c>
      <c r="G228" s="104"/>
      <c r="H228" s="134">
        <f t="shared" si="7"/>
      </c>
    </row>
    <row r="229" spans="1:8" ht="17.25" customHeight="1">
      <c r="A229" s="33">
        <f t="shared" si="6"/>
      </c>
      <c r="B229" s="103"/>
      <c r="C229" s="34">
        <f>IF(ISERROR(VLOOKUP(B229,'START LİSTE'!$B$6:$F$1251,2,0)),"",VLOOKUP(B229,'START LİSTE'!$B$6:$F$1251,2,0))</f>
      </c>
      <c r="D229" s="34">
        <f>IF(ISERROR(VLOOKUP(B229,'START LİSTE'!$B$6:$F$1251,3,0)),"",VLOOKUP(B229,'START LİSTE'!$B$6:$F$1251,3,0))</f>
      </c>
      <c r="E229" s="35">
        <f>IF(ISERROR(VLOOKUP(B229,'START LİSTE'!$B$6:$F$1251,4,0)),"",VLOOKUP(B229,'START LİSTE'!$B$6:$F$1251,4,0))</f>
      </c>
      <c r="F229" s="36">
        <f>IF(ISERROR(VLOOKUP($B229,'START LİSTE'!$B$6:$F$1251,5,0)),"",VLOOKUP($B229,'START LİSTE'!$B$6:$F$1251,5,0))</f>
      </c>
      <c r="G229" s="104"/>
      <c r="H229" s="134">
        <f t="shared" si="7"/>
      </c>
    </row>
    <row r="230" spans="1:8" ht="17.25" customHeight="1">
      <c r="A230" s="33">
        <f t="shared" si="6"/>
      </c>
      <c r="B230" s="103"/>
      <c r="C230" s="34">
        <f>IF(ISERROR(VLOOKUP(B230,'START LİSTE'!$B$6:$F$1251,2,0)),"",VLOOKUP(B230,'START LİSTE'!$B$6:$F$1251,2,0))</f>
      </c>
      <c r="D230" s="34">
        <f>IF(ISERROR(VLOOKUP(B230,'START LİSTE'!$B$6:$F$1251,3,0)),"",VLOOKUP(B230,'START LİSTE'!$B$6:$F$1251,3,0))</f>
      </c>
      <c r="E230" s="35">
        <f>IF(ISERROR(VLOOKUP(B230,'START LİSTE'!$B$6:$F$1251,4,0)),"",VLOOKUP(B230,'START LİSTE'!$B$6:$F$1251,4,0))</f>
      </c>
      <c r="F230" s="36">
        <f>IF(ISERROR(VLOOKUP($B230,'START LİSTE'!$B$6:$F$1251,5,0)),"",VLOOKUP($B230,'START LİSTE'!$B$6:$F$1251,5,0))</f>
      </c>
      <c r="G230" s="104"/>
      <c r="H230" s="134">
        <f t="shared" si="7"/>
      </c>
    </row>
    <row r="231" spans="1:8" ht="17.25" customHeight="1">
      <c r="A231" s="33">
        <f t="shared" si="6"/>
      </c>
      <c r="B231" s="103"/>
      <c r="C231" s="34">
        <f>IF(ISERROR(VLOOKUP(B231,'START LİSTE'!$B$6:$F$1251,2,0)),"",VLOOKUP(B231,'START LİSTE'!$B$6:$F$1251,2,0))</f>
      </c>
      <c r="D231" s="34">
        <f>IF(ISERROR(VLOOKUP(B231,'START LİSTE'!$B$6:$F$1251,3,0)),"",VLOOKUP(B231,'START LİSTE'!$B$6:$F$1251,3,0))</f>
      </c>
      <c r="E231" s="35">
        <f>IF(ISERROR(VLOOKUP(B231,'START LİSTE'!$B$6:$F$1251,4,0)),"",VLOOKUP(B231,'START LİSTE'!$B$6:$F$1251,4,0))</f>
      </c>
      <c r="F231" s="36">
        <f>IF(ISERROR(VLOOKUP($B231,'START LİSTE'!$B$6:$F$1251,5,0)),"",VLOOKUP($B231,'START LİSTE'!$B$6:$F$1251,5,0))</f>
      </c>
      <c r="G231" s="104"/>
      <c r="H231" s="134">
        <f t="shared" si="7"/>
      </c>
    </row>
    <row r="232" spans="1:8" ht="17.25" customHeight="1">
      <c r="A232" s="33">
        <f t="shared" si="6"/>
      </c>
      <c r="B232" s="103"/>
      <c r="C232" s="34">
        <f>IF(ISERROR(VLOOKUP(B232,'START LİSTE'!$B$6:$F$1251,2,0)),"",VLOOKUP(B232,'START LİSTE'!$B$6:$F$1251,2,0))</f>
      </c>
      <c r="D232" s="34">
        <f>IF(ISERROR(VLOOKUP(B232,'START LİSTE'!$B$6:$F$1251,3,0)),"",VLOOKUP(B232,'START LİSTE'!$B$6:$F$1251,3,0))</f>
      </c>
      <c r="E232" s="35">
        <f>IF(ISERROR(VLOOKUP(B232,'START LİSTE'!$B$6:$F$1251,4,0)),"",VLOOKUP(B232,'START LİSTE'!$B$6:$F$1251,4,0))</f>
      </c>
      <c r="F232" s="36">
        <f>IF(ISERROR(VLOOKUP($B232,'START LİSTE'!$B$6:$F$1251,5,0)),"",VLOOKUP($B232,'START LİSTE'!$B$6:$F$1251,5,0))</f>
      </c>
      <c r="G232" s="104"/>
      <c r="H232" s="134">
        <f t="shared" si="7"/>
      </c>
    </row>
    <row r="233" spans="1:8" ht="17.25" customHeight="1">
      <c r="A233" s="33">
        <f t="shared" si="6"/>
      </c>
      <c r="B233" s="103"/>
      <c r="C233" s="34">
        <f>IF(ISERROR(VLOOKUP(B233,'START LİSTE'!$B$6:$F$1251,2,0)),"",VLOOKUP(B233,'START LİSTE'!$B$6:$F$1251,2,0))</f>
      </c>
      <c r="D233" s="34">
        <f>IF(ISERROR(VLOOKUP(B233,'START LİSTE'!$B$6:$F$1251,3,0)),"",VLOOKUP(B233,'START LİSTE'!$B$6:$F$1251,3,0))</f>
      </c>
      <c r="E233" s="35">
        <f>IF(ISERROR(VLOOKUP(B233,'START LİSTE'!$B$6:$F$1251,4,0)),"",VLOOKUP(B233,'START LİSTE'!$B$6:$F$1251,4,0))</f>
      </c>
      <c r="F233" s="36">
        <f>IF(ISERROR(VLOOKUP($B233,'START LİSTE'!$B$6:$F$1251,5,0)),"",VLOOKUP($B233,'START LİSTE'!$B$6:$F$1251,5,0))</f>
      </c>
      <c r="G233" s="104"/>
      <c r="H233" s="134">
        <f t="shared" si="7"/>
      </c>
    </row>
    <row r="234" spans="1:8" ht="17.25" customHeight="1">
      <c r="A234" s="33">
        <f t="shared" si="6"/>
      </c>
      <c r="B234" s="103"/>
      <c r="C234" s="34">
        <f>IF(ISERROR(VLOOKUP(B234,'START LİSTE'!$B$6:$F$1251,2,0)),"",VLOOKUP(B234,'START LİSTE'!$B$6:$F$1251,2,0))</f>
      </c>
      <c r="D234" s="34">
        <f>IF(ISERROR(VLOOKUP(B234,'START LİSTE'!$B$6:$F$1251,3,0)),"",VLOOKUP(B234,'START LİSTE'!$B$6:$F$1251,3,0))</f>
      </c>
      <c r="E234" s="35">
        <f>IF(ISERROR(VLOOKUP(B234,'START LİSTE'!$B$6:$F$1251,4,0)),"",VLOOKUP(B234,'START LİSTE'!$B$6:$F$1251,4,0))</f>
      </c>
      <c r="F234" s="36">
        <f>IF(ISERROR(VLOOKUP($B234,'START LİSTE'!$B$6:$F$1251,5,0)),"",VLOOKUP($B234,'START LİSTE'!$B$6:$F$1251,5,0))</f>
      </c>
      <c r="G234" s="104"/>
      <c r="H234" s="134">
        <f t="shared" si="7"/>
      </c>
    </row>
    <row r="235" spans="1:8" ht="17.25" customHeight="1">
      <c r="A235" s="33">
        <f t="shared" si="6"/>
      </c>
      <c r="B235" s="103"/>
      <c r="C235" s="34">
        <f>IF(ISERROR(VLOOKUP(B235,'START LİSTE'!$B$6:$F$1251,2,0)),"",VLOOKUP(B235,'START LİSTE'!$B$6:$F$1251,2,0))</f>
      </c>
      <c r="D235" s="34">
        <f>IF(ISERROR(VLOOKUP(B235,'START LİSTE'!$B$6:$F$1251,3,0)),"",VLOOKUP(B235,'START LİSTE'!$B$6:$F$1251,3,0))</f>
      </c>
      <c r="E235" s="35">
        <f>IF(ISERROR(VLOOKUP(B235,'START LİSTE'!$B$6:$F$1251,4,0)),"",VLOOKUP(B235,'START LİSTE'!$B$6:$F$1251,4,0))</f>
      </c>
      <c r="F235" s="36">
        <f>IF(ISERROR(VLOOKUP($B235,'START LİSTE'!$B$6:$F$1251,5,0)),"",VLOOKUP($B235,'START LİSTE'!$B$6:$F$1251,5,0))</f>
      </c>
      <c r="G235" s="104"/>
      <c r="H235" s="134">
        <f t="shared" si="7"/>
      </c>
    </row>
    <row r="236" spans="1:8" ht="17.25" customHeight="1">
      <c r="A236" s="33">
        <f t="shared" si="6"/>
      </c>
      <c r="B236" s="103"/>
      <c r="C236" s="34">
        <f>IF(ISERROR(VLOOKUP(B236,'START LİSTE'!$B$6:$F$1251,2,0)),"",VLOOKUP(B236,'START LİSTE'!$B$6:$F$1251,2,0))</f>
      </c>
      <c r="D236" s="34">
        <f>IF(ISERROR(VLOOKUP(B236,'START LİSTE'!$B$6:$F$1251,3,0)),"",VLOOKUP(B236,'START LİSTE'!$B$6:$F$1251,3,0))</f>
      </c>
      <c r="E236" s="35">
        <f>IF(ISERROR(VLOOKUP(B236,'START LİSTE'!$B$6:$F$1251,4,0)),"",VLOOKUP(B236,'START LİSTE'!$B$6:$F$1251,4,0))</f>
      </c>
      <c r="F236" s="36">
        <f>IF(ISERROR(VLOOKUP($B236,'START LİSTE'!$B$6:$F$1251,5,0)),"",VLOOKUP($B236,'START LİSTE'!$B$6:$F$1251,5,0))</f>
      </c>
      <c r="G236" s="104"/>
      <c r="H236" s="134">
        <f t="shared" si="7"/>
      </c>
    </row>
    <row r="237" spans="1:8" ht="17.25" customHeight="1">
      <c r="A237" s="33">
        <f t="shared" si="6"/>
      </c>
      <c r="B237" s="103"/>
      <c r="C237" s="34">
        <f>IF(ISERROR(VLOOKUP(B237,'START LİSTE'!$B$6:$F$1251,2,0)),"",VLOOKUP(B237,'START LİSTE'!$B$6:$F$1251,2,0))</f>
      </c>
      <c r="D237" s="34">
        <f>IF(ISERROR(VLOOKUP(B237,'START LİSTE'!$B$6:$F$1251,3,0)),"",VLOOKUP(B237,'START LİSTE'!$B$6:$F$1251,3,0))</f>
      </c>
      <c r="E237" s="35">
        <f>IF(ISERROR(VLOOKUP(B237,'START LİSTE'!$B$6:$F$1251,4,0)),"",VLOOKUP(B237,'START LİSTE'!$B$6:$F$1251,4,0))</f>
      </c>
      <c r="F237" s="36">
        <f>IF(ISERROR(VLOOKUP($B237,'START LİSTE'!$B$6:$F$1251,5,0)),"",VLOOKUP($B237,'START LİSTE'!$B$6:$F$1251,5,0))</f>
      </c>
      <c r="G237" s="104"/>
      <c r="H237" s="134">
        <f t="shared" si="7"/>
      </c>
    </row>
    <row r="238" spans="1:8" ht="17.25" customHeight="1">
      <c r="A238" s="33">
        <f t="shared" si="6"/>
      </c>
      <c r="B238" s="103"/>
      <c r="C238" s="34">
        <f>IF(ISERROR(VLOOKUP(B238,'START LİSTE'!$B$6:$F$1251,2,0)),"",VLOOKUP(B238,'START LİSTE'!$B$6:$F$1251,2,0))</f>
      </c>
      <c r="D238" s="34">
        <f>IF(ISERROR(VLOOKUP(B238,'START LİSTE'!$B$6:$F$1251,3,0)),"",VLOOKUP(B238,'START LİSTE'!$B$6:$F$1251,3,0))</f>
      </c>
      <c r="E238" s="35">
        <f>IF(ISERROR(VLOOKUP(B238,'START LİSTE'!$B$6:$F$1251,4,0)),"",VLOOKUP(B238,'START LİSTE'!$B$6:$F$1251,4,0))</f>
      </c>
      <c r="F238" s="36">
        <f>IF(ISERROR(VLOOKUP($B238,'START LİSTE'!$B$6:$F$1251,5,0)),"",VLOOKUP($B238,'START LİSTE'!$B$6:$F$1251,5,0))</f>
      </c>
      <c r="G238" s="104"/>
      <c r="H238" s="134">
        <f t="shared" si="7"/>
      </c>
    </row>
    <row r="239" spans="1:8" ht="17.25" customHeight="1">
      <c r="A239" s="33">
        <f t="shared" si="6"/>
      </c>
      <c r="B239" s="103"/>
      <c r="C239" s="34">
        <f>IF(ISERROR(VLOOKUP(B239,'START LİSTE'!$B$6:$F$1251,2,0)),"",VLOOKUP(B239,'START LİSTE'!$B$6:$F$1251,2,0))</f>
      </c>
      <c r="D239" s="34">
        <f>IF(ISERROR(VLOOKUP(B239,'START LİSTE'!$B$6:$F$1251,3,0)),"",VLOOKUP(B239,'START LİSTE'!$B$6:$F$1251,3,0))</f>
      </c>
      <c r="E239" s="35">
        <f>IF(ISERROR(VLOOKUP(B239,'START LİSTE'!$B$6:$F$1251,4,0)),"",VLOOKUP(B239,'START LİSTE'!$B$6:$F$1251,4,0))</f>
      </c>
      <c r="F239" s="36">
        <f>IF(ISERROR(VLOOKUP($B239,'START LİSTE'!$B$6:$F$1251,5,0)),"",VLOOKUP($B239,'START LİSTE'!$B$6:$F$1251,5,0))</f>
      </c>
      <c r="G239" s="104"/>
      <c r="H239" s="134">
        <f t="shared" si="7"/>
      </c>
    </row>
    <row r="240" spans="1:8" ht="17.25" customHeight="1">
      <c r="A240" s="33">
        <f t="shared" si="6"/>
      </c>
      <c r="B240" s="103"/>
      <c r="C240" s="34">
        <f>IF(ISERROR(VLOOKUP(B240,'START LİSTE'!$B$6:$F$1251,2,0)),"",VLOOKUP(B240,'START LİSTE'!$B$6:$F$1251,2,0))</f>
      </c>
      <c r="D240" s="34">
        <f>IF(ISERROR(VLOOKUP(B240,'START LİSTE'!$B$6:$F$1251,3,0)),"",VLOOKUP(B240,'START LİSTE'!$B$6:$F$1251,3,0))</f>
      </c>
      <c r="E240" s="35">
        <f>IF(ISERROR(VLOOKUP(B240,'START LİSTE'!$B$6:$F$1251,4,0)),"",VLOOKUP(B240,'START LİSTE'!$B$6:$F$1251,4,0))</f>
      </c>
      <c r="F240" s="36">
        <f>IF(ISERROR(VLOOKUP($B240,'START LİSTE'!$B$6:$F$1251,5,0)),"",VLOOKUP($B240,'START LİSTE'!$B$6:$F$1251,5,0))</f>
      </c>
      <c r="G240" s="104"/>
      <c r="H240" s="134">
        <f t="shared" si="7"/>
      </c>
    </row>
    <row r="241" spans="1:8" ht="17.25" customHeight="1">
      <c r="A241" s="33">
        <f t="shared" si="6"/>
      </c>
      <c r="B241" s="103"/>
      <c r="C241" s="34">
        <f>IF(ISERROR(VLOOKUP(B241,'START LİSTE'!$B$6:$F$1251,2,0)),"",VLOOKUP(B241,'START LİSTE'!$B$6:$F$1251,2,0))</f>
      </c>
      <c r="D241" s="34">
        <f>IF(ISERROR(VLOOKUP(B241,'START LİSTE'!$B$6:$F$1251,3,0)),"",VLOOKUP(B241,'START LİSTE'!$B$6:$F$1251,3,0))</f>
      </c>
      <c r="E241" s="35">
        <f>IF(ISERROR(VLOOKUP(B241,'START LİSTE'!$B$6:$F$1251,4,0)),"",VLOOKUP(B241,'START LİSTE'!$B$6:$F$1251,4,0))</f>
      </c>
      <c r="F241" s="36">
        <f>IF(ISERROR(VLOOKUP($B241,'START LİSTE'!$B$6:$F$1251,5,0)),"",VLOOKUP($B241,'START LİSTE'!$B$6:$F$1251,5,0))</f>
      </c>
      <c r="G241" s="104"/>
      <c r="H241" s="134">
        <f t="shared" si="7"/>
      </c>
    </row>
    <row r="242" spans="1:8" ht="17.25" customHeight="1">
      <c r="A242" s="33">
        <f t="shared" si="6"/>
      </c>
      <c r="B242" s="103"/>
      <c r="C242" s="34">
        <f>IF(ISERROR(VLOOKUP(B242,'START LİSTE'!$B$6:$F$1251,2,0)),"",VLOOKUP(B242,'START LİSTE'!$B$6:$F$1251,2,0))</f>
      </c>
      <c r="D242" s="34">
        <f>IF(ISERROR(VLOOKUP(B242,'START LİSTE'!$B$6:$F$1251,3,0)),"",VLOOKUP(B242,'START LİSTE'!$B$6:$F$1251,3,0))</f>
      </c>
      <c r="E242" s="35">
        <f>IF(ISERROR(VLOOKUP(B242,'START LİSTE'!$B$6:$F$1251,4,0)),"",VLOOKUP(B242,'START LİSTE'!$B$6:$F$1251,4,0))</f>
      </c>
      <c r="F242" s="36">
        <f>IF(ISERROR(VLOOKUP($B242,'START LİSTE'!$B$6:$F$1251,5,0)),"",VLOOKUP($B242,'START LİSTE'!$B$6:$F$1251,5,0))</f>
      </c>
      <c r="G242" s="104"/>
      <c r="H242" s="134">
        <f t="shared" si="7"/>
      </c>
    </row>
    <row r="243" spans="1:8" ht="17.25" customHeight="1">
      <c r="A243" s="33">
        <f t="shared" si="6"/>
      </c>
      <c r="B243" s="103"/>
      <c r="C243" s="34">
        <f>IF(ISERROR(VLOOKUP(B243,'START LİSTE'!$B$6:$F$1251,2,0)),"",VLOOKUP(B243,'START LİSTE'!$B$6:$F$1251,2,0))</f>
      </c>
      <c r="D243" s="34">
        <f>IF(ISERROR(VLOOKUP(B243,'START LİSTE'!$B$6:$F$1251,3,0)),"",VLOOKUP(B243,'START LİSTE'!$B$6:$F$1251,3,0))</f>
      </c>
      <c r="E243" s="35">
        <f>IF(ISERROR(VLOOKUP(B243,'START LİSTE'!$B$6:$F$1251,4,0)),"",VLOOKUP(B243,'START LİSTE'!$B$6:$F$1251,4,0))</f>
      </c>
      <c r="F243" s="36">
        <f>IF(ISERROR(VLOOKUP($B243,'START LİSTE'!$B$6:$F$1251,5,0)),"",VLOOKUP($B243,'START LİSTE'!$B$6:$F$1251,5,0))</f>
      </c>
      <c r="G243" s="104"/>
      <c r="H243" s="134">
        <f t="shared" si="7"/>
      </c>
    </row>
    <row r="244" spans="1:8" ht="17.25" customHeight="1">
      <c r="A244" s="33">
        <f t="shared" si="6"/>
      </c>
      <c r="B244" s="103"/>
      <c r="C244" s="34">
        <f>IF(ISERROR(VLOOKUP(B244,'START LİSTE'!$B$6:$F$1251,2,0)),"",VLOOKUP(B244,'START LİSTE'!$B$6:$F$1251,2,0))</f>
      </c>
      <c r="D244" s="34">
        <f>IF(ISERROR(VLOOKUP(B244,'START LİSTE'!$B$6:$F$1251,3,0)),"",VLOOKUP(B244,'START LİSTE'!$B$6:$F$1251,3,0))</f>
      </c>
      <c r="E244" s="35">
        <f>IF(ISERROR(VLOOKUP(B244,'START LİSTE'!$B$6:$F$1251,4,0)),"",VLOOKUP(B244,'START LİSTE'!$B$6:$F$1251,4,0))</f>
      </c>
      <c r="F244" s="36">
        <f>IF(ISERROR(VLOOKUP($B244,'START LİSTE'!$B$6:$F$1251,5,0)),"",VLOOKUP($B244,'START LİSTE'!$B$6:$F$1251,5,0))</f>
      </c>
      <c r="G244" s="104"/>
      <c r="H244" s="134">
        <f t="shared" si="7"/>
      </c>
    </row>
    <row r="245" spans="1:8" ht="17.25" customHeight="1">
      <c r="A245" s="33">
        <f t="shared" si="6"/>
      </c>
      <c r="B245" s="103"/>
      <c r="C245" s="34">
        <f>IF(ISERROR(VLOOKUP(B245,'START LİSTE'!$B$6:$F$1251,2,0)),"",VLOOKUP(B245,'START LİSTE'!$B$6:$F$1251,2,0))</f>
      </c>
      <c r="D245" s="34">
        <f>IF(ISERROR(VLOOKUP(B245,'START LİSTE'!$B$6:$F$1251,3,0)),"",VLOOKUP(B245,'START LİSTE'!$B$6:$F$1251,3,0))</f>
      </c>
      <c r="E245" s="35">
        <f>IF(ISERROR(VLOOKUP(B245,'START LİSTE'!$B$6:$F$1251,4,0)),"",VLOOKUP(B245,'START LİSTE'!$B$6:$F$1251,4,0))</f>
      </c>
      <c r="F245" s="36">
        <f>IF(ISERROR(VLOOKUP($B245,'START LİSTE'!$B$6:$F$1251,5,0)),"",VLOOKUP($B245,'START LİSTE'!$B$6:$F$1251,5,0))</f>
      </c>
      <c r="G245" s="104"/>
      <c r="H245" s="134">
        <f t="shared" si="7"/>
      </c>
    </row>
    <row r="246" spans="1:8" ht="17.25" customHeight="1">
      <c r="A246" s="33">
        <f t="shared" si="6"/>
      </c>
      <c r="B246" s="103"/>
      <c r="C246" s="34">
        <f>IF(ISERROR(VLOOKUP(B246,'START LİSTE'!$B$6:$F$1251,2,0)),"",VLOOKUP(B246,'START LİSTE'!$B$6:$F$1251,2,0))</f>
      </c>
      <c r="D246" s="34">
        <f>IF(ISERROR(VLOOKUP(B246,'START LİSTE'!$B$6:$F$1251,3,0)),"",VLOOKUP(B246,'START LİSTE'!$B$6:$F$1251,3,0))</f>
      </c>
      <c r="E246" s="35">
        <f>IF(ISERROR(VLOOKUP(B246,'START LİSTE'!$B$6:$F$1251,4,0)),"",VLOOKUP(B246,'START LİSTE'!$B$6:$F$1251,4,0))</f>
      </c>
      <c r="F246" s="36">
        <f>IF(ISERROR(VLOOKUP($B246,'START LİSTE'!$B$6:$F$1251,5,0)),"",VLOOKUP($B246,'START LİSTE'!$B$6:$F$1251,5,0))</f>
      </c>
      <c r="G246" s="104"/>
      <c r="H246" s="134">
        <f t="shared" si="7"/>
      </c>
    </row>
    <row r="247" spans="1:8" ht="17.25" customHeight="1">
      <c r="A247" s="33">
        <f t="shared" si="6"/>
      </c>
      <c r="B247" s="103"/>
      <c r="C247" s="34">
        <f>IF(ISERROR(VLOOKUP(B247,'START LİSTE'!$B$6:$F$1251,2,0)),"",VLOOKUP(B247,'START LİSTE'!$B$6:$F$1251,2,0))</f>
      </c>
      <c r="D247" s="34">
        <f>IF(ISERROR(VLOOKUP(B247,'START LİSTE'!$B$6:$F$1251,3,0)),"",VLOOKUP(B247,'START LİSTE'!$B$6:$F$1251,3,0))</f>
      </c>
      <c r="E247" s="35">
        <f>IF(ISERROR(VLOOKUP(B247,'START LİSTE'!$B$6:$F$1251,4,0)),"",VLOOKUP(B247,'START LİSTE'!$B$6:$F$1251,4,0))</f>
      </c>
      <c r="F247" s="36">
        <f>IF(ISERROR(VLOOKUP($B247,'START LİSTE'!$B$6:$F$1251,5,0)),"",VLOOKUP($B247,'START LİSTE'!$B$6:$F$1251,5,0))</f>
      </c>
      <c r="G247" s="104"/>
      <c r="H247" s="134">
        <f t="shared" si="7"/>
      </c>
    </row>
    <row r="248" spans="1:8" ht="17.25" customHeight="1">
      <c r="A248" s="33">
        <f t="shared" si="6"/>
      </c>
      <c r="B248" s="103"/>
      <c r="C248" s="34">
        <f>IF(ISERROR(VLOOKUP(B248,'START LİSTE'!$B$6:$F$1251,2,0)),"",VLOOKUP(B248,'START LİSTE'!$B$6:$F$1251,2,0))</f>
      </c>
      <c r="D248" s="34">
        <f>IF(ISERROR(VLOOKUP(B248,'START LİSTE'!$B$6:$F$1251,3,0)),"",VLOOKUP(B248,'START LİSTE'!$B$6:$F$1251,3,0))</f>
      </c>
      <c r="E248" s="35">
        <f>IF(ISERROR(VLOOKUP(B248,'START LİSTE'!$B$6:$F$1251,4,0)),"",VLOOKUP(B248,'START LİSTE'!$B$6:$F$1251,4,0))</f>
      </c>
      <c r="F248" s="36">
        <f>IF(ISERROR(VLOOKUP($B248,'START LİSTE'!$B$6:$F$1251,5,0)),"",VLOOKUP($B248,'START LİSTE'!$B$6:$F$1251,5,0))</f>
      </c>
      <c r="G248" s="104"/>
      <c r="H248" s="134">
        <f t="shared" si="7"/>
      </c>
    </row>
    <row r="249" spans="1:8" ht="17.25" customHeight="1">
      <c r="A249" s="33">
        <f t="shared" si="6"/>
      </c>
      <c r="B249" s="103"/>
      <c r="C249" s="34">
        <f>IF(ISERROR(VLOOKUP(B249,'START LİSTE'!$B$6:$F$1251,2,0)),"",VLOOKUP(B249,'START LİSTE'!$B$6:$F$1251,2,0))</f>
      </c>
      <c r="D249" s="34">
        <f>IF(ISERROR(VLOOKUP(B249,'START LİSTE'!$B$6:$F$1251,3,0)),"",VLOOKUP(B249,'START LİSTE'!$B$6:$F$1251,3,0))</f>
      </c>
      <c r="E249" s="35">
        <f>IF(ISERROR(VLOOKUP(B249,'START LİSTE'!$B$6:$F$1251,4,0)),"",VLOOKUP(B249,'START LİSTE'!$B$6:$F$1251,4,0))</f>
      </c>
      <c r="F249" s="36">
        <f>IF(ISERROR(VLOOKUP($B249,'START LİSTE'!$B$6:$F$1251,5,0)),"",VLOOKUP($B249,'START LİSTE'!$B$6:$F$1251,5,0))</f>
      </c>
      <c r="G249" s="104"/>
      <c r="H249" s="134">
        <f t="shared" si="7"/>
      </c>
    </row>
    <row r="250" spans="1:8" ht="17.25" customHeight="1">
      <c r="A250" s="33">
        <f t="shared" si="6"/>
      </c>
      <c r="B250" s="103"/>
      <c r="C250" s="34">
        <f>IF(ISERROR(VLOOKUP(B250,'START LİSTE'!$B$6:$F$1251,2,0)),"",VLOOKUP(B250,'START LİSTE'!$B$6:$F$1251,2,0))</f>
      </c>
      <c r="D250" s="34">
        <f>IF(ISERROR(VLOOKUP(B250,'START LİSTE'!$B$6:$F$1251,3,0)),"",VLOOKUP(B250,'START LİSTE'!$B$6:$F$1251,3,0))</f>
      </c>
      <c r="E250" s="35">
        <f>IF(ISERROR(VLOOKUP(B250,'START LİSTE'!$B$6:$F$1251,4,0)),"",VLOOKUP(B250,'START LİSTE'!$B$6:$F$1251,4,0))</f>
      </c>
      <c r="F250" s="36">
        <f>IF(ISERROR(VLOOKUP($B250,'START LİSTE'!$B$6:$F$1251,5,0)),"",VLOOKUP($B250,'START LİSTE'!$B$6:$F$1251,5,0))</f>
      </c>
      <c r="G250" s="104"/>
      <c r="H250" s="134">
        <f t="shared" si="7"/>
      </c>
    </row>
    <row r="251" spans="1:8" ht="17.25" customHeight="1">
      <c r="A251" s="33">
        <f t="shared" si="6"/>
      </c>
      <c r="B251" s="103"/>
      <c r="C251" s="34">
        <f>IF(ISERROR(VLOOKUP(B251,'START LİSTE'!$B$6:$F$1251,2,0)),"",VLOOKUP(B251,'START LİSTE'!$B$6:$F$1251,2,0))</f>
      </c>
      <c r="D251" s="34">
        <f>IF(ISERROR(VLOOKUP(B251,'START LİSTE'!$B$6:$F$1251,3,0)),"",VLOOKUP(B251,'START LİSTE'!$B$6:$F$1251,3,0))</f>
      </c>
      <c r="E251" s="35">
        <f>IF(ISERROR(VLOOKUP(B251,'START LİSTE'!$B$6:$F$1251,4,0)),"",VLOOKUP(B251,'START LİSTE'!$B$6:$F$1251,4,0))</f>
      </c>
      <c r="F251" s="36">
        <f>IF(ISERROR(VLOOKUP($B251,'START LİSTE'!$B$6:$F$1251,5,0)),"",VLOOKUP($B251,'START LİSTE'!$B$6:$F$1251,5,0))</f>
      </c>
      <c r="G251" s="104"/>
      <c r="H251" s="134">
        <f t="shared" si="7"/>
      </c>
    </row>
    <row r="252" spans="1:8" ht="17.25" customHeight="1">
      <c r="A252" s="33">
        <f t="shared" si="6"/>
      </c>
      <c r="B252" s="103"/>
      <c r="C252" s="34">
        <f>IF(ISERROR(VLOOKUP(B252,'START LİSTE'!$B$6:$F$1251,2,0)),"",VLOOKUP(B252,'START LİSTE'!$B$6:$F$1251,2,0))</f>
      </c>
      <c r="D252" s="34">
        <f>IF(ISERROR(VLOOKUP(B252,'START LİSTE'!$B$6:$F$1251,3,0)),"",VLOOKUP(B252,'START LİSTE'!$B$6:$F$1251,3,0))</f>
      </c>
      <c r="E252" s="35">
        <f>IF(ISERROR(VLOOKUP(B252,'START LİSTE'!$B$6:$F$1251,4,0)),"",VLOOKUP(B252,'START LİSTE'!$B$6:$F$1251,4,0))</f>
      </c>
      <c r="F252" s="36">
        <f>IF(ISERROR(VLOOKUP($B252,'START LİSTE'!$B$6:$F$1251,5,0)),"",VLOOKUP($B252,'START LİSTE'!$B$6:$F$1251,5,0))</f>
      </c>
      <c r="G252" s="104"/>
      <c r="H252" s="134">
        <f t="shared" si="7"/>
      </c>
    </row>
    <row r="253" spans="1:8" ht="17.25" customHeight="1">
      <c r="A253" s="33">
        <f t="shared" si="6"/>
      </c>
      <c r="B253" s="103"/>
      <c r="C253" s="34">
        <f>IF(ISERROR(VLOOKUP(B253,'START LİSTE'!$B$6:$F$1251,2,0)),"",VLOOKUP(B253,'START LİSTE'!$B$6:$F$1251,2,0))</f>
      </c>
      <c r="D253" s="34">
        <f>IF(ISERROR(VLOOKUP(B253,'START LİSTE'!$B$6:$F$1251,3,0)),"",VLOOKUP(B253,'START LİSTE'!$B$6:$F$1251,3,0))</f>
      </c>
      <c r="E253" s="35">
        <f>IF(ISERROR(VLOOKUP(B253,'START LİSTE'!$B$6:$F$1251,4,0)),"",VLOOKUP(B253,'START LİSTE'!$B$6:$F$1251,4,0))</f>
      </c>
      <c r="F253" s="36">
        <f>IF(ISERROR(VLOOKUP($B253,'START LİSTE'!$B$6:$F$1251,5,0)),"",VLOOKUP($B253,'START LİSTE'!$B$6:$F$1251,5,0))</f>
      </c>
      <c r="G253" s="104"/>
      <c r="H253" s="134">
        <f t="shared" si="7"/>
      </c>
    </row>
    <row r="254" spans="1:8" ht="17.25" customHeight="1">
      <c r="A254" s="33">
        <f t="shared" si="6"/>
      </c>
      <c r="B254" s="103"/>
      <c r="C254" s="34">
        <f>IF(ISERROR(VLOOKUP(B254,'START LİSTE'!$B$6:$F$1251,2,0)),"",VLOOKUP(B254,'START LİSTE'!$B$6:$F$1251,2,0))</f>
      </c>
      <c r="D254" s="34">
        <f>IF(ISERROR(VLOOKUP(B254,'START LİSTE'!$B$6:$F$1251,3,0)),"",VLOOKUP(B254,'START LİSTE'!$B$6:$F$1251,3,0))</f>
      </c>
      <c r="E254" s="35">
        <f>IF(ISERROR(VLOOKUP(B254,'START LİSTE'!$B$6:$F$1251,4,0)),"",VLOOKUP(B254,'START LİSTE'!$B$6:$F$1251,4,0))</f>
      </c>
      <c r="F254" s="36">
        <f>IF(ISERROR(VLOOKUP($B254,'START LİSTE'!$B$6:$F$1251,5,0)),"",VLOOKUP($B254,'START LİSTE'!$B$6:$F$1251,5,0))</f>
      </c>
      <c r="G254" s="104"/>
      <c r="H254" s="134">
        <f t="shared" si="7"/>
      </c>
    </row>
  </sheetData>
  <sheetProtection sheet="1"/>
  <mergeCells count="5">
    <mergeCell ref="A4:C4"/>
    <mergeCell ref="A1:H1"/>
    <mergeCell ref="A2:H2"/>
    <mergeCell ref="A3:H3"/>
    <mergeCell ref="F4:H4"/>
  </mergeCells>
  <conditionalFormatting sqref="H6:H254">
    <cfRule type="containsText" priority="5" dxfId="513" operator="containsText" stopIfTrue="1" text="$E$7=&quot;&quot;F&quot;&quot;">
      <formula>NOT(ISERROR(SEARCH("$E$7=""F""",H6)))</formula>
    </cfRule>
    <cfRule type="containsText" priority="7" dxfId="513" operator="containsText" stopIfTrue="1" text="F=E7">
      <formula>NOT(ISERROR(SEARCH("F=E7",H6)))</formula>
    </cfRule>
  </conditionalFormatting>
  <conditionalFormatting sqref="B61:B254">
    <cfRule type="duplicateValues" priority="186" dxfId="513" stopIfTrue="1">
      <formula>AND(COUNTIF($B$61:$B$254,B61)&gt;1,NOT(ISBLANK(B61)))</formula>
    </cfRule>
  </conditionalFormatting>
  <conditionalFormatting sqref="B61:B254">
    <cfRule type="duplicateValues" priority="3" dxfId="513" stopIfTrue="1">
      <formula>AND(COUNTIF($B$61:$B$254,B61)&gt;1,NOT(ISBLANK(B61)))</formula>
    </cfRule>
  </conditionalFormatting>
  <conditionalFormatting sqref="B6:B60">
    <cfRule type="duplicateValues" priority="2" dxfId="513" stopIfTrue="1">
      <formula>AND(COUNTIF($B$6:$B$60,B6)&gt;1,NOT(ISBLANK(B6)))</formula>
    </cfRule>
  </conditionalFormatting>
  <conditionalFormatting sqref="B6:B60">
    <cfRule type="duplicateValues" priority="1" dxfId="513" stopIfTrue="1">
      <formula>AND(COUNTIF($B$6:$B$60,B6)&gt;1,NOT(ISBLANK(B6)))</formula>
    </cfRule>
  </conditionalFormatting>
  <printOptions horizontalCentered="1"/>
  <pageMargins left="0.61" right="0.2362204724409449" top="0.47" bottom="0.41" header="0.3937007874015748" footer="0.29"/>
  <pageSetup fitToHeight="1" fitToWidth="1" horizontalDpi="300" verticalDpi="300" orientation="portrait" paperSize="9" scale="67"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77"/>
  <sheetViews>
    <sheetView view="pageBreakPreview" zoomScaleSheetLayoutView="100" zoomScalePageLayoutView="0" workbookViewId="0" topLeftCell="B1">
      <selection activeCell="G16" sqref="G16"/>
    </sheetView>
  </sheetViews>
  <sheetFormatPr defaultColWidth="9.00390625" defaultRowHeight="12.75"/>
  <cols>
    <col min="1" max="1" width="6.75390625" style="20" hidden="1" customWidth="1"/>
    <col min="2" max="2" width="6.375" style="26" customWidth="1"/>
    <col min="3" max="3" width="30.75390625" style="20" customWidth="1"/>
    <col min="4" max="4" width="6.125" style="20" customWidth="1"/>
    <col min="5" max="5" width="23.75390625" style="20" customWidth="1"/>
    <col min="6" max="6" width="6.75390625" style="20" customWidth="1"/>
    <col min="7" max="7" width="7.125" style="105" customWidth="1"/>
    <col min="8" max="8" width="5.75390625" style="20" hidden="1" customWidth="1"/>
    <col min="9" max="9" width="6.00390625" style="20" customWidth="1"/>
    <col min="10" max="10" width="5.375" style="20" hidden="1" customWidth="1"/>
    <col min="11" max="14" width="5.375" style="20" customWidth="1"/>
    <col min="15" max="15" width="6.25390625" style="26" customWidth="1"/>
    <col min="16" max="17" width="8.875" style="20" customWidth="1"/>
    <col min="18" max="57" width="9.125" style="20" customWidth="1"/>
    <col min="58" max="58" width="9.125" style="27" hidden="1" customWidth="1"/>
    <col min="59" max="16384" width="9.125" style="20" customWidth="1"/>
  </cols>
  <sheetData>
    <row r="1" spans="1:58" s="1" customFormat="1" ht="30" customHeight="1">
      <c r="A1" s="203" t="str">
        <f>KAPAK!A2</f>
        <v>Antalya Atletizm İl Temsilciliği</v>
      </c>
      <c r="B1" s="203"/>
      <c r="C1" s="203"/>
      <c r="D1" s="203"/>
      <c r="E1" s="203"/>
      <c r="F1" s="203"/>
      <c r="G1" s="203"/>
      <c r="H1" s="203"/>
      <c r="I1" s="203"/>
      <c r="J1" s="203"/>
      <c r="K1" s="203"/>
      <c r="L1" s="203"/>
      <c r="M1" s="203"/>
      <c r="N1" s="203"/>
      <c r="O1" s="203"/>
      <c r="BF1" s="2"/>
    </row>
    <row r="2" spans="1:58" s="1" customFormat="1" ht="18" customHeight="1">
      <c r="A2" s="204" t="str">
        <f>KAPAK!B24</f>
        <v>Küçükler ve Yıldızlar Bölgesel Kros Ligi 3.Kademe Yarışmaları</v>
      </c>
      <c r="B2" s="204"/>
      <c r="C2" s="204"/>
      <c r="D2" s="204"/>
      <c r="E2" s="204"/>
      <c r="F2" s="204"/>
      <c r="G2" s="204"/>
      <c r="H2" s="204"/>
      <c r="I2" s="204"/>
      <c r="J2" s="204"/>
      <c r="K2" s="204"/>
      <c r="L2" s="204"/>
      <c r="M2" s="204"/>
      <c r="N2" s="204"/>
      <c r="O2" s="204"/>
      <c r="BF2" s="2"/>
    </row>
    <row r="3" spans="1:58" s="1" customFormat="1" ht="14.25" customHeight="1">
      <c r="A3" s="205" t="str">
        <f>KAPAK!B27</f>
        <v>Antalya</v>
      </c>
      <c r="B3" s="205"/>
      <c r="C3" s="205"/>
      <c r="D3" s="205"/>
      <c r="E3" s="205"/>
      <c r="F3" s="205"/>
      <c r="G3" s="205"/>
      <c r="H3" s="205"/>
      <c r="I3" s="205"/>
      <c r="J3" s="205"/>
      <c r="K3" s="205"/>
      <c r="L3" s="205"/>
      <c r="M3" s="205"/>
      <c r="N3" s="205"/>
      <c r="O3" s="205"/>
      <c r="BF3" s="2"/>
    </row>
    <row r="4" spans="1:58" s="1" customFormat="1" ht="18" customHeight="1">
      <c r="A4" s="206" t="str">
        <f>KAPAK!B26</f>
        <v>Küçük Erkekler</v>
      </c>
      <c r="B4" s="206"/>
      <c r="C4" s="206"/>
      <c r="D4" s="201" t="str">
        <f>KAPAK!B25</f>
        <v>2 km.</v>
      </c>
      <c r="E4" s="201"/>
      <c r="F4" s="202">
        <f>KAPAK!B28</f>
        <v>41959.430555555555</v>
      </c>
      <c r="G4" s="202"/>
      <c r="H4" s="202"/>
      <c r="I4" s="202"/>
      <c r="J4" s="202"/>
      <c r="K4" s="202"/>
      <c r="L4" s="202"/>
      <c r="M4" s="202"/>
      <c r="N4" s="202"/>
      <c r="O4" s="202"/>
      <c r="BF4" s="2"/>
    </row>
    <row r="5" spans="1:58" s="4" customFormat="1" ht="26.25" customHeight="1">
      <c r="A5" s="91" t="s">
        <v>5</v>
      </c>
      <c r="B5" s="91" t="s">
        <v>5</v>
      </c>
      <c r="C5" s="92" t="s">
        <v>17</v>
      </c>
      <c r="D5" s="93" t="s">
        <v>1</v>
      </c>
      <c r="E5" s="92" t="s">
        <v>3</v>
      </c>
      <c r="F5" s="92" t="s">
        <v>8</v>
      </c>
      <c r="G5" s="94" t="s">
        <v>7</v>
      </c>
      <c r="H5" s="92" t="s">
        <v>9</v>
      </c>
      <c r="I5" s="92" t="s">
        <v>15</v>
      </c>
      <c r="J5" s="95" t="s">
        <v>14</v>
      </c>
      <c r="K5" s="112" t="s">
        <v>30</v>
      </c>
      <c r="L5" s="112" t="s">
        <v>31</v>
      </c>
      <c r="M5" s="112" t="s">
        <v>32</v>
      </c>
      <c r="N5" s="113" t="s">
        <v>34</v>
      </c>
      <c r="O5" s="92" t="s">
        <v>6</v>
      </c>
      <c r="P5" s="3"/>
      <c r="Q5" s="3"/>
      <c r="R5" s="3"/>
      <c r="S5" s="3"/>
      <c r="BF5" s="5"/>
    </row>
    <row r="6" spans="2:58" s="1" customFormat="1" ht="15" customHeight="1">
      <c r="B6" s="6"/>
      <c r="C6" s="7"/>
      <c r="D6" s="109">
        <v>111</v>
      </c>
      <c r="E6" s="8" t="str">
        <f>IF(ISERROR(VLOOKUP($D6,'START LİSTE'!$B$6:$F$834,2,0)),"",VLOOKUP($D6,'START LİSTE'!$B$6:$F$834,2,0))</f>
        <v>ORHAN GAZİ BAYRAM</v>
      </c>
      <c r="F6" s="9" t="str">
        <f>IF(ISERROR(VLOOKUP($D6,'START LİSTE'!$B$6:$F$834,4,0)),"",VLOOKUP($D6,'START LİSTE'!$B$6:$F$834,4,0))</f>
        <v>T</v>
      </c>
      <c r="G6" s="106">
        <f>IF(ISERROR(VLOOKUP($D6,'FERDİ SONUÇ'!$B$6:$H$962,6,0)),"",VLOOKUP($D6,'FERDİ SONUÇ'!$B$6:$H$962,6,0))</f>
        <v>629</v>
      </c>
      <c r="H6" s="10">
        <f>IF(OR(F6="",G6="DQ",G6="DNF",G6="DNS",G6=""),"-",VLOOKUP(D6,'FERDİ SONUÇ'!$B$6:$H$962,7,0))</f>
        <v>18</v>
      </c>
      <c r="I6" s="10">
        <f>IF(OR(F6="",F6="F",G6="DQ",G6="DNF",G6="DNS",G6=""),"-",VLOOKUP(D6,'FERDİ SONUÇ'!$B$6:$H$962,7,0))</f>
        <v>18</v>
      </c>
      <c r="J6" s="11">
        <f>IF(ISERROR(SMALL(I6:I9,1)),"-",SMALL(I6:I9,1))</f>
        <v>18</v>
      </c>
      <c r="K6" s="99"/>
      <c r="L6" s="99"/>
      <c r="M6" s="99"/>
      <c r="N6" s="99"/>
      <c r="O6" s="12"/>
      <c r="P6" s="3"/>
      <c r="BF6" s="2">
        <v>1000</v>
      </c>
    </row>
    <row r="7" spans="2:58" s="1" customFormat="1" ht="15" customHeight="1">
      <c r="B7" s="13"/>
      <c r="C7" s="14"/>
      <c r="D7" s="110">
        <v>112</v>
      </c>
      <c r="E7" s="15" t="str">
        <f>IF(ISERROR(VLOOKUP($D7,'START LİSTE'!$B$6:$F$834,2,0)),"",VLOOKUP($D7,'START LİSTE'!$B$6:$F$834,2,0))</f>
        <v>SERHAT AZUN</v>
      </c>
      <c r="F7" s="16" t="str">
        <f>IF(ISERROR(VLOOKUP($D7,'START LİSTE'!$B$6:$F$834,4,0)),"",VLOOKUP($D7,'START LİSTE'!$B$6:$F$834,4,0))</f>
        <v>T</v>
      </c>
      <c r="G7" s="107">
        <f>IF(ISERROR(VLOOKUP($D7,'FERDİ SONUÇ'!$B$6:$H$962,6,0)),"",VLOOKUP($D7,'FERDİ SONUÇ'!$B$6:$H$962,6,0))</f>
        <v>712</v>
      </c>
      <c r="H7" s="17">
        <f>IF(OR(F7="",G7="DQ",G7="DNF",G7="DNS",G7=""),"-",VLOOKUP(D7,'FERDİ SONUÇ'!$B$6:$H$962,7,0))</f>
        <v>40</v>
      </c>
      <c r="I7" s="17">
        <f>IF(OR(F7="",F7="F",G7="DQ",G7="DNF",G7="DNS",G7=""),"-",VLOOKUP(D7,'FERDİ SONUÇ'!$B$6:$H$962,7,0))</f>
        <v>40</v>
      </c>
      <c r="J7" s="18">
        <f>IF(ISERROR(SMALL(I6:I9,2)),"-",SMALL(I6:I9,2))</f>
        <v>39</v>
      </c>
      <c r="K7" s="100"/>
      <c r="L7" s="100"/>
      <c r="M7" s="100"/>
      <c r="N7" s="100"/>
      <c r="O7" s="19"/>
      <c r="P7" s="3"/>
      <c r="BF7" s="2">
        <v>1001</v>
      </c>
    </row>
    <row r="8" spans="1:58" s="1" customFormat="1" ht="15" customHeight="1">
      <c r="A8" s="102">
        <f>IF(AND(C8&lt;&gt;"",O8&lt;&gt;"DQ"),COUNT(O$6:O$1172)-(RANK(O8,O$6:O$1172)+COUNTIF(O$6:O8,O8))+2,IF(D6&lt;&gt;"",BF8,""))</f>
        <v>11</v>
      </c>
      <c r="B8" s="102">
        <f>IF(AND(C8&lt;&gt;"",N8&lt;&gt;"DQ"),COUNT(N$6:N$1172)-(RANK(N8,N$6:N$1172)+COUNTIF(N$6:N8,N8))+2,IF(D6&lt;&gt;"",BF8,""))</f>
        <v>11</v>
      </c>
      <c r="C8" s="14" t="str">
        <f>IF(ISERROR(VLOOKUP(D6,'START LİSTE'!$B$6:$F$834,3,0)),"",VLOOKUP(D6,'START LİSTE'!$B$6:$F$834,3,0))</f>
        <v>ANTALYA MURATPAŞA BLD KULÜBÜ</v>
      </c>
      <c r="D8" s="110">
        <v>113</v>
      </c>
      <c r="E8" s="15" t="str">
        <f>IF(ISERROR(VLOOKUP($D8,'START LİSTE'!$B$6:$F$834,2,0)),"",VLOOKUP($D8,'START LİSTE'!$B$6:$F$834,2,0))</f>
        <v>BAVER ATEŞ</v>
      </c>
      <c r="F8" s="16" t="str">
        <f>IF(ISERROR(VLOOKUP($D8,'START LİSTE'!$B$6:$F$834,4,0)),"",VLOOKUP($D8,'START LİSTE'!$B$6:$F$834,4,0))</f>
        <v>T</v>
      </c>
      <c r="G8" s="107">
        <f>IF(ISERROR(VLOOKUP($D8,'FERDİ SONUÇ'!$B$6:$H$962,6,0)),"",VLOOKUP($D8,'FERDİ SONUÇ'!$B$6:$H$962,6,0))</f>
        <v>710</v>
      </c>
      <c r="H8" s="17">
        <f>IF(OR(F8="",G8="DQ",G8="DNF",G8="DNS",G8=""),"-",VLOOKUP(D8,'FERDİ SONUÇ'!$B$6:$H$962,7,0))</f>
        <v>39</v>
      </c>
      <c r="I8" s="17">
        <f>IF(OR(F8="",F8="F",G8="DQ",G8="DNF",G8="DNS",G8=""),"-",VLOOKUP(D8,'FERDİ SONUÇ'!$B$6:$H$962,7,0))</f>
        <v>39</v>
      </c>
      <c r="J8" s="18">
        <f>IF(ISERROR(SMALL(I6:I9,3)),"-",SMALL(I6:I9,3))</f>
        <v>40</v>
      </c>
      <c r="K8" s="100">
        <v>89</v>
      </c>
      <c r="L8" s="150">
        <v>86.0038</v>
      </c>
      <c r="M8" s="150">
        <f>N8</f>
        <v>97.004</v>
      </c>
      <c r="N8" s="111">
        <f>_xlfn.IFERROR(IF(C8="","",IF(OR(J6="-",J7="-",J8="-"),"DQ",SUM(J6,J7,J8)))+(J8*0.0001),"DQ")</f>
        <v>97.004</v>
      </c>
      <c r="O8" s="111">
        <f>IF(C8="","",IF(OR(K8="DQ",L8="DQ",M8="DQ"),"DQ",SUM(K8,L8,M8)))</f>
        <v>272.00780000000003</v>
      </c>
      <c r="P8" s="3"/>
      <c r="BF8" s="2">
        <v>1002</v>
      </c>
    </row>
    <row r="9" spans="2:58" s="1" customFormat="1" ht="15" customHeight="1">
      <c r="B9" s="13"/>
      <c r="C9" s="14"/>
      <c r="D9" s="110">
        <v>114</v>
      </c>
      <c r="E9" s="15" t="str">
        <f>IF(ISERROR(VLOOKUP($D9,'START LİSTE'!$B$6:$F$834,2,0)),"",VLOOKUP($D9,'START LİSTE'!$B$6:$F$834,2,0))</f>
        <v>YASİN TUNCER</v>
      </c>
      <c r="F9" s="16" t="str">
        <f>IF(ISERROR(VLOOKUP($D9,'START LİSTE'!$B$6:$F$834,4,0)),"",VLOOKUP($D9,'START LİSTE'!$B$6:$F$834,4,0))</f>
        <v>T</v>
      </c>
      <c r="G9" s="107">
        <f>IF(ISERROR(VLOOKUP($D9,'FERDİ SONUÇ'!$B$6:$H$962,6,0)),"",VLOOKUP($D9,'FERDİ SONUÇ'!$B$6:$H$962,6,0))</f>
        <v>717</v>
      </c>
      <c r="H9" s="17">
        <f>IF(OR(F9="",G9="DQ",G9="DNF",G9="DNS",G9=""),"-",VLOOKUP(D9,'FERDİ SONUÇ'!$B$6:$H$962,7,0))</f>
        <v>41</v>
      </c>
      <c r="I9" s="17">
        <f>IF(OR(F9="",F9="F",G9="DQ",G9="DNF",G9="DNS",G9=""),"-",VLOOKUP(D9,'FERDİ SONUÇ'!$B$6:$H$962,7,0))</f>
        <v>41</v>
      </c>
      <c r="J9" s="18">
        <f>IF(ISERROR(SMALL(I6:I9,4)),"-",SMALL(I6:I9,4))</f>
        <v>41</v>
      </c>
      <c r="K9" s="100"/>
      <c r="L9" s="100"/>
      <c r="M9" s="100"/>
      <c r="N9" s="100"/>
      <c r="O9" s="19"/>
      <c r="P9" s="3"/>
      <c r="BF9" s="2">
        <v>1003</v>
      </c>
    </row>
    <row r="10" spans="2:58" ht="15" customHeight="1">
      <c r="B10" s="6"/>
      <c r="C10" s="7"/>
      <c r="D10" s="109">
        <v>115</v>
      </c>
      <c r="E10" s="8" t="str">
        <f>IF(ISERROR(VLOOKUP($D10,'START LİSTE'!$B$6:$F$834,2,0)),"",VLOOKUP($D10,'START LİSTE'!$B$6:$F$834,2,0))</f>
        <v>SUAT GÜVEN</v>
      </c>
      <c r="F10" s="9" t="str">
        <f>IF(ISERROR(VLOOKUP($D10,'START LİSTE'!$B$6:$F$834,4,0)),"",VLOOKUP($D10,'START LİSTE'!$B$6:$F$834,4,0))</f>
        <v>T</v>
      </c>
      <c r="G10" s="106">
        <f>IF(ISERROR(VLOOKUP($D10,'FERDİ SONUÇ'!$B$6:$H$962,6,0)),"",VLOOKUP($D10,'FERDİ SONUÇ'!$B$6:$H$962,6,0))</f>
        <v>648</v>
      </c>
      <c r="H10" s="10">
        <f>IF(OR(F10="",G10="DQ",G10="DNF",G10="DNS",G10=""),"-",VLOOKUP(D10,'FERDİ SONUÇ'!$B$6:$H$962,7,0))</f>
        <v>29</v>
      </c>
      <c r="I10" s="10">
        <f>IF(OR(F10="",F10="F",G10="DQ",G10="DNF",G10="DNS",G10=""),"-",VLOOKUP(D10,'FERDİ SONUÇ'!$B$6:$H$962,7,0))</f>
        <v>29</v>
      </c>
      <c r="J10" s="11">
        <f>IF(ISERROR(SMALL(I10:I13,1)),"-",SMALL(I10:I13,1))</f>
        <v>26</v>
      </c>
      <c r="K10" s="99"/>
      <c r="L10" s="99"/>
      <c r="M10" s="99"/>
      <c r="N10" s="99"/>
      <c r="O10" s="12"/>
      <c r="BF10" s="2">
        <v>1006</v>
      </c>
    </row>
    <row r="11" spans="2:58" ht="15" customHeight="1">
      <c r="B11" s="13"/>
      <c r="C11" s="14"/>
      <c r="D11" s="110">
        <v>116</v>
      </c>
      <c r="E11" s="15" t="str">
        <f>IF(ISERROR(VLOOKUP($D11,'START LİSTE'!$B$6:$F$834,2,0)),"",VLOOKUP($D11,'START LİSTE'!$B$6:$F$834,2,0))</f>
        <v>AHMET UĞUR BAHAR</v>
      </c>
      <c r="F11" s="16" t="str">
        <f>IF(ISERROR(VLOOKUP($D11,'START LİSTE'!$B$6:$F$834,4,0)),"",VLOOKUP($D11,'START LİSTE'!$B$6:$F$834,4,0))</f>
        <v>T</v>
      </c>
      <c r="G11" s="107">
        <f>IF(ISERROR(VLOOKUP($D11,'FERDİ SONUÇ'!$B$6:$H$962,6,0)),"",VLOOKUP($D11,'FERDİ SONUÇ'!$B$6:$H$962,6,0))</f>
        <v>645</v>
      </c>
      <c r="H11" s="17">
        <f>IF(OR(F11="",G11="DQ",G11="DNF",G11="DNS",G11=""),"-",VLOOKUP(D11,'FERDİ SONUÇ'!$B$6:$H$962,7,0))</f>
        <v>27</v>
      </c>
      <c r="I11" s="17">
        <f>IF(OR(F11="",F11="F",G11="DQ",G11="DNF",G11="DNS",G11=""),"-",VLOOKUP(D11,'FERDİ SONUÇ'!$B$6:$H$962,7,0))</f>
        <v>27</v>
      </c>
      <c r="J11" s="18">
        <f>IF(ISERROR(SMALL(I10:I13,2)),"-",SMALL(I10:I13,2))</f>
        <v>27</v>
      </c>
      <c r="K11" s="100"/>
      <c r="L11" s="100"/>
      <c r="M11" s="100"/>
      <c r="N11" s="100"/>
      <c r="O11" s="19"/>
      <c r="BF11" s="2">
        <v>1007</v>
      </c>
    </row>
    <row r="12" spans="1:58" ht="15" customHeight="1">
      <c r="A12" s="102">
        <f>IF(AND(C12&lt;&gt;"",O12&lt;&gt;"DQ"),COUNT(O$6:O$1172)-(RANK(O12,O$6:O$1172)+COUNTIF(O$6:O12,O12))+2,IF(D10&lt;&gt;"",BF12,""))</f>
        <v>9</v>
      </c>
      <c r="B12" s="102">
        <f>IF(AND(C12&lt;&gt;"",N12&lt;&gt;"DQ"),COUNT(N$6:N$1172)-(RANK(N12,N$6:N$1172)+COUNTIF(N$6:N12,N12))+2,IF(D10&lt;&gt;"",BF12,""))</f>
        <v>8</v>
      </c>
      <c r="C12" s="14" t="str">
        <f>IF(ISERROR(VLOOKUP(D10,'START LİSTE'!$B$6:$F$834,3,0)),"",VLOOKUP(D10,'START LİSTE'!$B$6:$F$834,3,0))</f>
        <v>ANTALYA-SANCAR BİÇİKÇİ GSK</v>
      </c>
      <c r="D12" s="110">
        <v>117</v>
      </c>
      <c r="E12" s="15" t="str">
        <f>IF(ISERROR(VLOOKUP($D12,'START LİSTE'!$B$6:$F$834,2,0)),"",VLOOKUP($D12,'START LİSTE'!$B$6:$F$834,2,0))</f>
        <v>MUHAMMED ASLAN</v>
      </c>
      <c r="F12" s="16" t="str">
        <f>IF(ISERROR(VLOOKUP($D12,'START LİSTE'!$B$6:$F$834,4,0)),"",VLOOKUP($D12,'START LİSTE'!$B$6:$F$834,4,0))</f>
        <v>T</v>
      </c>
      <c r="G12" s="107" t="str">
        <f>IF(ISERROR(VLOOKUP($D12,'FERDİ SONUÇ'!$B$6:$H$962,6,0)),"",VLOOKUP($D12,'FERDİ SONUÇ'!$B$6:$H$962,6,0))</f>
        <v>DNS</v>
      </c>
      <c r="H12" s="17" t="str">
        <f>IF(OR(F12="",G12="DQ",G12="DNF",G12="DNS",G12=""),"-",VLOOKUP(D12,'FERDİ SONUÇ'!$B$6:$H$962,7,0))</f>
        <v>-</v>
      </c>
      <c r="I12" s="17" t="str">
        <f>IF(OR(F12="",F12="F",G12="DQ",G12="DNF",G12="DNS",G12=""),"-",VLOOKUP(D12,'FERDİ SONUÇ'!$B$6:$H$962,7,0))</f>
        <v>-</v>
      </c>
      <c r="J12" s="18">
        <f>IF(ISERROR(SMALL(I10:I13,3)),"-",SMALL(I10:I13,3))</f>
        <v>29</v>
      </c>
      <c r="K12" s="100">
        <v>80</v>
      </c>
      <c r="L12" s="100">
        <v>92.0036</v>
      </c>
      <c r="M12" s="100">
        <f>N12</f>
        <v>82.0029</v>
      </c>
      <c r="N12" s="111">
        <f>_xlfn.IFERROR(IF(C12="","",IF(OR(J10="-",J11="-",J12="-"),"DQ",SUM(J10,J11,J12)))+(J12*0.0001),"DQ")</f>
        <v>82.0029</v>
      </c>
      <c r="O12" s="111">
        <f>IF(C12="","",IF(OR(K12="DQ",L12="DQ",M12="DQ"),"DQ",SUM(K12,L12,M12)))</f>
        <v>254.00650000000002</v>
      </c>
      <c r="BF12" s="2">
        <v>1008</v>
      </c>
    </row>
    <row r="13" spans="2:58" ht="15" customHeight="1">
      <c r="B13" s="13"/>
      <c r="C13" s="14"/>
      <c r="D13" s="110">
        <v>118</v>
      </c>
      <c r="E13" s="15" t="str">
        <f>IF(ISERROR(VLOOKUP($D13,'START LİSTE'!$B$6:$F$834,2,0)),"",VLOOKUP($D13,'START LİSTE'!$B$6:$F$834,2,0))</f>
        <v>EMRAH KILIÇ</v>
      </c>
      <c r="F13" s="16" t="str">
        <f>IF(ISERROR(VLOOKUP($D13,'START LİSTE'!$B$6:$F$834,4,0)),"",VLOOKUP($D13,'START LİSTE'!$B$6:$F$834,4,0))</f>
        <v>T</v>
      </c>
      <c r="G13" s="107">
        <f>IF(ISERROR(VLOOKUP($D13,'FERDİ SONUÇ'!$B$6:$H$962,6,0)),"",VLOOKUP($D13,'FERDİ SONUÇ'!$B$6:$H$962,6,0))</f>
        <v>642</v>
      </c>
      <c r="H13" s="17">
        <f>IF(OR(F13="",G13="DQ",G13="DNF",G13="DNS",G13=""),"-",VLOOKUP(D13,'FERDİ SONUÇ'!$B$6:$H$962,7,0))</f>
        <v>26</v>
      </c>
      <c r="I13" s="17">
        <f>IF(OR(F13="",F13="F",G13="DQ",G13="DNF",G13="DNS",G13=""),"-",VLOOKUP(D13,'FERDİ SONUÇ'!$B$6:$H$962,7,0))</f>
        <v>26</v>
      </c>
      <c r="J13" s="18" t="str">
        <f>IF(ISERROR(SMALL(I10:I13,4)),"-",SMALL(I10:I13,4))</f>
        <v>-</v>
      </c>
      <c r="K13" s="100"/>
      <c r="L13" s="100"/>
      <c r="M13" s="100"/>
      <c r="N13" s="100"/>
      <c r="O13" s="19"/>
      <c r="BF13" s="2">
        <v>1009</v>
      </c>
    </row>
    <row r="14" spans="2:58" ht="15" customHeight="1">
      <c r="B14" s="6"/>
      <c r="C14" s="7"/>
      <c r="D14" s="109">
        <v>119</v>
      </c>
      <c r="E14" s="8" t="str">
        <f>IF(ISERROR(VLOOKUP($D14,'START LİSTE'!$B$6:$F$834,2,0)),"",VLOOKUP($D14,'START LİSTE'!$B$6:$F$834,2,0))</f>
        <v>ALİ ÜSTÜN </v>
      </c>
      <c r="F14" s="9" t="str">
        <f>IF(ISERROR(VLOOKUP($D14,'START LİSTE'!$B$6:$F$834,4,0)),"",VLOOKUP($D14,'START LİSTE'!$B$6:$F$834,4,0))</f>
        <v>T</v>
      </c>
      <c r="G14" s="106">
        <f>IF(ISERROR(VLOOKUP($D14,'FERDİ SONUÇ'!$B$6:$H$962,6,0)),"",VLOOKUP($D14,'FERDİ SONUÇ'!$B$6:$H$962,6,0))</f>
        <v>636</v>
      </c>
      <c r="H14" s="10">
        <f>IF(OR(F14="",G14="DQ",G14="DNF",G14="DNS",G14=""),"-",VLOOKUP(D14,'FERDİ SONUÇ'!$B$6:$H$962,7,0))</f>
        <v>23</v>
      </c>
      <c r="I14" s="10">
        <f>IF(OR(F14="",F14="F",G14="DQ",G14="DNF",G14="DNS",G14=""),"-",VLOOKUP(D14,'FERDİ SONUÇ'!$B$6:$H$962,7,0))</f>
        <v>23</v>
      </c>
      <c r="J14" s="11">
        <f>IF(ISERROR(SMALL(I14:I17,1)),"-",SMALL(I14:I17,1))</f>
        <v>2</v>
      </c>
      <c r="K14" s="99"/>
      <c r="L14" s="99"/>
      <c r="M14" s="99"/>
      <c r="N14" s="99"/>
      <c r="O14" s="12"/>
      <c r="BF14" s="2">
        <v>1012</v>
      </c>
    </row>
    <row r="15" spans="2:58" ht="15" customHeight="1">
      <c r="B15" s="13"/>
      <c r="C15" s="14"/>
      <c r="D15" s="110">
        <v>120</v>
      </c>
      <c r="E15" s="15" t="str">
        <f>IF(ISERROR(VLOOKUP($D15,'START LİSTE'!$B$6:$F$834,2,0)),"",VLOOKUP($D15,'START LİSTE'!$B$6:$F$834,2,0))</f>
        <v>HÜSEYİN CAN</v>
      </c>
      <c r="F15" s="16" t="str">
        <f>IF(ISERROR(VLOOKUP($D15,'START LİSTE'!$B$6:$F$834,4,0)),"",VLOOKUP($D15,'START LİSTE'!$B$6:$F$834,4,0))</f>
        <v>T</v>
      </c>
      <c r="G15" s="107">
        <f>IF(ISERROR(VLOOKUP($D15,'FERDİ SONUÇ'!$B$6:$H$962,6,0)),"",VLOOKUP($D15,'FERDİ SONUÇ'!$B$6:$H$962,6,0))</f>
        <v>601</v>
      </c>
      <c r="H15" s="17">
        <f>IF(OR(F15="",G15="DQ",G15="DNF",G15="DNS",G15=""),"-",VLOOKUP(D15,'FERDİ SONUÇ'!$B$6:$H$962,7,0))</f>
        <v>2</v>
      </c>
      <c r="I15" s="17">
        <f>IF(OR(F15="",F15="F",G15="DQ",G15="DNF",G15="DNS",G15=""),"-",VLOOKUP(D15,'FERDİ SONUÇ'!$B$6:$H$962,7,0))</f>
        <v>2</v>
      </c>
      <c r="J15" s="18">
        <f>IF(ISERROR(SMALL(I14:I17,2)),"-",SMALL(I14:I17,2))</f>
        <v>6</v>
      </c>
      <c r="K15" s="100"/>
      <c r="L15" s="100"/>
      <c r="M15" s="100"/>
      <c r="N15" s="100"/>
      <c r="O15" s="19"/>
      <c r="BF15" s="2">
        <v>1013</v>
      </c>
    </row>
    <row r="16" spans="1:58" ht="15" customHeight="1">
      <c r="A16" s="102">
        <f>IF(AND(C16&lt;&gt;"",O16&lt;&gt;"DQ"),COUNT(O$6:O$1172)-(RANK(O16,O$6:O$1172)+COUNTIF(O$6:O16,O16))+2,IF(D14&lt;&gt;"",BF16,""))</f>
        <v>4</v>
      </c>
      <c r="B16" s="102">
        <f>IF(AND(C16&lt;&gt;"",N16&lt;&gt;"DQ"),COUNT(N$6:N$1172)-(RANK(N16,N$6:N$1172)+COUNTIF(N$6:N16,N16))+2,IF(D14&lt;&gt;"",BF16,""))</f>
        <v>2</v>
      </c>
      <c r="C16" s="14" t="str">
        <f>IF(ISERROR(VLOOKUP(D14,'START LİSTE'!$B$6:$F$834,3,0)),"",VLOOKUP(D14,'START LİSTE'!$B$6:$F$834,3,0))</f>
        <v>AYDIN AGHSK</v>
      </c>
      <c r="D16" s="110">
        <v>121</v>
      </c>
      <c r="E16" s="15" t="str">
        <f>IF(ISERROR(VLOOKUP($D16,'START LİSTE'!$B$6:$F$834,2,0)),"",VLOOKUP($D16,'START LİSTE'!$B$6:$F$834,2,0))</f>
        <v>MUHAMMET AYDIN</v>
      </c>
      <c r="F16" s="16" t="str">
        <f>IF(ISERROR(VLOOKUP($D16,'START LİSTE'!$B$6:$F$834,4,0)),"",VLOOKUP($D16,'START LİSTE'!$B$6:$F$834,4,0))</f>
        <v>T</v>
      </c>
      <c r="G16" s="107">
        <f>IF(ISERROR(VLOOKUP($D16,'FERDİ SONUÇ'!$B$6:$H$962,6,0)),"",VLOOKUP($D16,'FERDİ SONUÇ'!$B$6:$H$962,6,0))</f>
        <v>631</v>
      </c>
      <c r="H16" s="17">
        <f>IF(OR(F16="",G16="DQ",G16="DNF",G16="DNS",G16=""),"-",VLOOKUP(D16,'FERDİ SONUÇ'!$B$6:$H$962,7,0))</f>
        <v>19</v>
      </c>
      <c r="I16" s="17">
        <f>IF(OR(F16="",F16="F",G16="DQ",G16="DNF",G16="DNS",G16=""),"-",VLOOKUP(D16,'FERDİ SONUÇ'!$B$6:$H$962,7,0))</f>
        <v>19</v>
      </c>
      <c r="J16" s="18">
        <f>IF(ISERROR(SMALL(I14:I17,3)),"-",SMALL(I14:I17,3))</f>
        <v>19</v>
      </c>
      <c r="K16" s="100">
        <v>47</v>
      </c>
      <c r="L16" s="100">
        <v>33.0023</v>
      </c>
      <c r="M16" s="100">
        <f>N16</f>
        <v>27.0019</v>
      </c>
      <c r="N16" s="111">
        <f>_xlfn.IFERROR(IF(C16="","",IF(OR(J14="-",J15="-",J16="-"),"DQ",SUM(J14,J15,J16)))+(J16*0.0001),"DQ")</f>
        <v>27.0019</v>
      </c>
      <c r="O16" s="111">
        <f>IF(C16="","",IF(OR(K16="DQ",L16="DQ",M16="DQ"),"DQ",SUM(K16,L16,M16)))</f>
        <v>107.0042</v>
      </c>
      <c r="BF16" s="2">
        <v>1014</v>
      </c>
    </row>
    <row r="17" spans="2:58" ht="15" customHeight="1">
      <c r="B17" s="13"/>
      <c r="C17" s="14"/>
      <c r="D17" s="110">
        <v>122</v>
      </c>
      <c r="E17" s="15" t="str">
        <f>IF(ISERROR(VLOOKUP($D17,'START LİSTE'!$B$6:$F$834,2,0)),"",VLOOKUP($D17,'START LİSTE'!$B$6:$F$834,2,0))</f>
        <v>MUHAMMET TALHA ÇON</v>
      </c>
      <c r="F17" s="16" t="str">
        <f>IF(ISERROR(VLOOKUP($D17,'START LİSTE'!$B$6:$F$834,4,0)),"",VLOOKUP($D17,'START LİSTE'!$B$6:$F$834,4,0))</f>
        <v>T</v>
      </c>
      <c r="G17" s="107">
        <f>IF(ISERROR(VLOOKUP($D17,'FERDİ SONUÇ'!$B$6:$H$962,6,0)),"",VLOOKUP($D17,'FERDİ SONUÇ'!$B$6:$H$962,6,0))</f>
        <v>618</v>
      </c>
      <c r="H17" s="17">
        <f>IF(OR(F17="",G17="DQ",G17="DNF",G17="DNS",G17=""),"-",VLOOKUP(D17,'FERDİ SONUÇ'!$B$6:$H$962,7,0))</f>
        <v>6</v>
      </c>
      <c r="I17" s="17">
        <f>IF(OR(F17="",F17="F",G17="DQ",G17="DNF",G17="DNS",G17=""),"-",VLOOKUP(D17,'FERDİ SONUÇ'!$B$6:$H$962,7,0))</f>
        <v>6</v>
      </c>
      <c r="J17" s="18">
        <f>IF(ISERROR(SMALL(I14:I17,4)),"-",SMALL(I14:I17,4))</f>
        <v>23</v>
      </c>
      <c r="K17" s="100"/>
      <c r="L17" s="100"/>
      <c r="M17" s="100"/>
      <c r="N17" s="100"/>
      <c r="O17" s="19"/>
      <c r="BF17" s="2">
        <v>1015</v>
      </c>
    </row>
    <row r="18" spans="2:58" ht="15" customHeight="1">
      <c r="B18" s="6"/>
      <c r="C18" s="7"/>
      <c r="D18" s="109">
        <v>127</v>
      </c>
      <c r="E18" s="8" t="str">
        <f>IF(ISERROR(VLOOKUP($D18,'START LİSTE'!$B$6:$F$834,2,0)),"",VLOOKUP($D18,'START LİSTE'!$B$6:$F$834,2,0))</f>
        <v>BAYRAM SÜLEYMANOĞLU</v>
      </c>
      <c r="F18" s="9" t="str">
        <f>IF(ISERROR(VLOOKUP($D18,'START LİSTE'!$B$6:$F$834,4,0)),"",VLOOKUP($D18,'START LİSTE'!$B$6:$F$834,4,0))</f>
        <v>T</v>
      </c>
      <c r="G18" s="106">
        <f>IF(ISERROR(VLOOKUP($D18,'FERDİ SONUÇ'!$B$6:$H$962,6,0)),"",VLOOKUP($D18,'FERDİ SONUÇ'!$B$6:$H$962,6,0))</f>
        <v>553</v>
      </c>
      <c r="H18" s="9">
        <f>IF(OR(F18="",G18="DQ",G18="DNF",G18="DNS",G18=""),"-",VLOOKUP(D18,'FERDİ SONUÇ'!$B$6:$H$962,7,0))</f>
        <v>1</v>
      </c>
      <c r="I18" s="9">
        <f>IF(OR(F18="",F18="F",G18="DQ",G18="DNF",G18="DNS",G18=""),"-",VLOOKUP(D18,'FERDİ SONUÇ'!$B$6:$H$962,7,0))</f>
        <v>1</v>
      </c>
      <c r="J18" s="11">
        <f>IF(ISERROR(SMALL(I18:I21,1)),"-",SMALL(I18:I21,1))</f>
        <v>1</v>
      </c>
      <c r="K18" s="99"/>
      <c r="L18" s="99"/>
      <c r="M18" s="99"/>
      <c r="N18" s="99"/>
      <c r="O18" s="12"/>
      <c r="BF18" s="2">
        <v>1018</v>
      </c>
    </row>
    <row r="19" spans="2:58" ht="15" customHeight="1">
      <c r="B19" s="13"/>
      <c r="C19" s="14"/>
      <c r="D19" s="110">
        <v>128</v>
      </c>
      <c r="E19" s="15" t="str">
        <f>IF(ISERROR(VLOOKUP($D19,'START LİSTE'!$B$6:$F$834,2,0)),"",VLOOKUP($D19,'START LİSTE'!$B$6:$F$834,2,0))</f>
        <v>GÖRKEM HASIRCI</v>
      </c>
      <c r="F19" s="16" t="str">
        <f>IF(ISERROR(VLOOKUP($D19,'START LİSTE'!$B$6:$F$834,4,0)),"",VLOOKUP($D19,'START LİSTE'!$B$6:$F$834,4,0))</f>
        <v>T</v>
      </c>
      <c r="G19" s="107">
        <f>IF(ISERROR(VLOOKUP($D19,'FERDİ SONUÇ'!$B$6:$H$962,6,0)),"",VLOOKUP($D19,'FERDİ SONUÇ'!$B$6:$H$962,6,0))</f>
        <v>626</v>
      </c>
      <c r="H19" s="16">
        <f>IF(OR(F19="",G19="DQ",G19="DNF",G19="DNS",G19=""),"-",VLOOKUP(D19,'FERDİ SONUÇ'!$B$6:$H$962,7,0))</f>
        <v>14</v>
      </c>
      <c r="I19" s="16">
        <f>IF(OR(F19="",F19="F",G19="DQ",G19="DNF",G19="DNS",G19=""),"-",VLOOKUP(D19,'FERDİ SONUÇ'!$B$6:$H$962,7,0))</f>
        <v>14</v>
      </c>
      <c r="J19" s="18">
        <f>IF(ISERROR(SMALL(I18:I21,2)),"-",SMALL(I18:I21,2))</f>
        <v>14</v>
      </c>
      <c r="K19" s="100"/>
      <c r="L19" s="100"/>
      <c r="M19" s="100"/>
      <c r="N19" s="100"/>
      <c r="O19" s="19"/>
      <c r="BF19" s="2">
        <v>1019</v>
      </c>
    </row>
    <row r="20" spans="1:58" ht="15" customHeight="1">
      <c r="A20" s="102">
        <f>IF(AND(C20&lt;&gt;"",O20&lt;&gt;"DQ"),COUNT(O$6:O$1172)-(RANK(O20,O$6:O$1172)+COUNTIF(O$6:O20,O20))+2,IF(D18&lt;&gt;"",BF20,""))</f>
        <v>3</v>
      </c>
      <c r="B20" s="102">
        <f>IF(AND(C20&lt;&gt;"",N20&lt;&gt;"DQ"),COUNT(N$6:N$1172)-(RANK(N20,N$6:N$1172)+COUNTIF(N$6:N20,N20))+2,IF(D18&lt;&gt;"",BF20,""))</f>
        <v>4</v>
      </c>
      <c r="C20" s="14" t="str">
        <f>IF(ISERROR(VLOOKUP(D18,'START LİSTE'!$B$6:$F$834,3,0)),"",VLOOKUP(D18,'START LİSTE'!$B$6:$F$834,3,0))</f>
        <v>BALIKESİR B.S.K</v>
      </c>
      <c r="D20" s="110">
        <v>129</v>
      </c>
      <c r="E20" s="15" t="str">
        <f>IF(ISERROR(VLOOKUP($D20,'START LİSTE'!$B$6:$F$834,2,0)),"",VLOOKUP($D20,'START LİSTE'!$B$6:$F$834,2,0))</f>
        <v>UMUT DEMİR</v>
      </c>
      <c r="F20" s="16" t="str">
        <f>IF(ISERROR(VLOOKUP($D20,'START LİSTE'!$B$6:$F$834,4,0)),"",VLOOKUP($D20,'START LİSTE'!$B$6:$F$834,4,0))</f>
        <v>T</v>
      </c>
      <c r="G20" s="107">
        <f>IF(ISERROR(VLOOKUP($D20,'FERDİ SONUÇ'!$B$6:$H$962,6,0)),"",VLOOKUP($D20,'FERDİ SONUÇ'!$B$6:$H$962,6,0))</f>
        <v>635</v>
      </c>
      <c r="H20" s="16">
        <f>IF(OR(F20="",G20="DQ",G20="DNF",G20="DNS",G20=""),"-",VLOOKUP(D20,'FERDİ SONUÇ'!$B$6:$H$962,7,0))</f>
        <v>22</v>
      </c>
      <c r="I20" s="16">
        <f>IF(OR(F20="",F20="F",G20="DQ",G20="DNF",G20="DNS",G20=""),"-",VLOOKUP(D20,'FERDİ SONUÇ'!$B$6:$H$962,7,0))</f>
        <v>22</v>
      </c>
      <c r="J20" s="18">
        <f>IF(ISERROR(SMALL(I18:I21,3)),"-",SMALL(I18:I21,3))</f>
        <v>22</v>
      </c>
      <c r="K20" s="100">
        <v>28</v>
      </c>
      <c r="L20" s="100">
        <v>40.0027</v>
      </c>
      <c r="M20" s="100">
        <f>N20</f>
        <v>37.0022</v>
      </c>
      <c r="N20" s="111">
        <f>_xlfn.IFERROR(IF(C20="","",IF(OR(J18="-",J19="-",J20="-"),"DQ",SUM(J18,J19,J20)))+(J20*0.0001),"DQ")</f>
        <v>37.0022</v>
      </c>
      <c r="O20" s="111">
        <f>IF(C20="","",IF(OR(K20="DQ",L20="DQ",M20="DQ"),"DQ",SUM(K20,L20,M20)))</f>
        <v>105.0049</v>
      </c>
      <c r="BF20" s="2">
        <v>1020</v>
      </c>
    </row>
    <row r="21" spans="2:58" ht="15" customHeight="1">
      <c r="B21" s="13"/>
      <c r="C21" s="14"/>
      <c r="D21" s="110">
        <v>130</v>
      </c>
      <c r="E21" s="15" t="str">
        <f>IF(ISERROR(VLOOKUP($D21,'START LİSTE'!$B$6:$F$834,2,0)),"",VLOOKUP($D21,'START LİSTE'!$B$6:$F$834,2,0))</f>
        <v>ALİ KOŞAR</v>
      </c>
      <c r="F21" s="16" t="str">
        <f>IF(ISERROR(VLOOKUP($D21,'START LİSTE'!$B$6:$F$834,4,0)),"",VLOOKUP($D21,'START LİSTE'!$B$6:$F$834,4,0))</f>
        <v>T</v>
      </c>
      <c r="G21" s="107">
        <f>IF(ISERROR(VLOOKUP($D21,'FERDİ SONUÇ'!$B$6:$H$962,6,0)),"",VLOOKUP($D21,'FERDİ SONUÇ'!$B$6:$H$962,6,0))</f>
        <v>647</v>
      </c>
      <c r="H21" s="16">
        <f>IF(OR(F21="",G21="DQ",G21="DNF",G21="DNS",G21=""),"-",VLOOKUP(D21,'FERDİ SONUÇ'!$B$6:$H$962,7,0))</f>
        <v>28</v>
      </c>
      <c r="I21" s="16">
        <f>IF(OR(F21="",F21="F",G21="DQ",G21="DNF",G21="DNS",G21=""),"-",VLOOKUP(D21,'FERDİ SONUÇ'!$B$6:$H$962,7,0))</f>
        <v>28</v>
      </c>
      <c r="J21" s="18">
        <f>IF(ISERROR(SMALL(I18:I21,4)),"-",SMALL(I18:I21,4))</f>
        <v>28</v>
      </c>
      <c r="K21" s="100"/>
      <c r="L21" s="100"/>
      <c r="M21" s="100"/>
      <c r="N21" s="100"/>
      <c r="O21" s="19"/>
      <c r="BF21" s="2">
        <v>1021</v>
      </c>
    </row>
    <row r="22" spans="2:58" ht="15" customHeight="1">
      <c r="B22" s="6"/>
      <c r="C22" s="7"/>
      <c r="D22" s="109">
        <v>131</v>
      </c>
      <c r="E22" s="8" t="str">
        <f>IF(ISERROR(VLOOKUP($D22,'START LİSTE'!$B$6:$F$834,2,0)),"",VLOOKUP($D22,'START LİSTE'!$B$6:$F$834,2,0))</f>
        <v>MUHAMMET MUSTAFA ÖZDEMİR</v>
      </c>
      <c r="F22" s="9" t="str">
        <f>IF(ISERROR(VLOOKUP($D22,'START LİSTE'!$B$6:$F$834,4,0)),"",VLOOKUP($D22,'START LİSTE'!$B$6:$F$834,4,0))</f>
        <v>T</v>
      </c>
      <c r="G22" s="106">
        <f>IF(ISERROR(VLOOKUP($D22,'FERDİ SONUÇ'!$B$6:$H$962,6,0)),"",VLOOKUP($D22,'FERDİ SONUÇ'!$B$6:$H$962,6,0))</f>
        <v>654</v>
      </c>
      <c r="H22" s="9">
        <f>IF(OR(F22="",G22="DQ",G22="DNF",G22="DNS",G22=""),"-",VLOOKUP(D22,'FERDİ SONUÇ'!$B$6:$H$962,7,0))</f>
        <v>33</v>
      </c>
      <c r="I22" s="9">
        <f>IF(OR(F22="",F22="F",G22="DQ",G22="DNF",G22="DNS",G22=""),"-",VLOOKUP(D22,'FERDİ SONUÇ'!$B$6:$H$962,7,0))</f>
        <v>33</v>
      </c>
      <c r="J22" s="11">
        <f>IF(ISERROR(SMALL(I22:I25,1)),"-",SMALL(I22:I25,1))</f>
        <v>33</v>
      </c>
      <c r="K22" s="99"/>
      <c r="L22" s="99"/>
      <c r="M22" s="99"/>
      <c r="N22" s="99"/>
      <c r="O22" s="12"/>
      <c r="BF22" s="2">
        <v>1024</v>
      </c>
    </row>
    <row r="23" spans="2:58" ht="15" customHeight="1">
      <c r="B23" s="13"/>
      <c r="C23" s="14"/>
      <c r="D23" s="110">
        <v>132</v>
      </c>
      <c r="E23" s="15" t="str">
        <f>IF(ISERROR(VLOOKUP($D23,'START LİSTE'!$B$6:$F$834,2,0)),"",VLOOKUP($D23,'START LİSTE'!$B$6:$F$834,2,0))</f>
        <v>HALİL GÜNGÖR</v>
      </c>
      <c r="F23" s="16" t="str">
        <f>IF(ISERROR(VLOOKUP($D23,'START LİSTE'!$B$6:$F$834,4,0)),"",VLOOKUP($D23,'START LİSTE'!$B$6:$F$834,4,0))</f>
        <v>T</v>
      </c>
      <c r="G23" s="107">
        <f>IF(ISERROR(VLOOKUP($D23,'FERDİ SONUÇ'!$B$6:$H$962,6,0)),"",VLOOKUP($D23,'FERDİ SONUÇ'!$B$6:$H$962,6,0))</f>
        <v>658</v>
      </c>
      <c r="H23" s="16">
        <f>IF(OR(F23="",G23="DQ",G23="DNF",G23="DNS",G23=""),"-",VLOOKUP(D23,'FERDİ SONUÇ'!$B$6:$H$962,7,0))</f>
        <v>35</v>
      </c>
      <c r="I23" s="16">
        <f>IF(OR(F23="",F23="F",G23="DQ",G23="DNF",G23="DNS",G23=""),"-",VLOOKUP(D23,'FERDİ SONUÇ'!$B$6:$H$962,7,0))</f>
        <v>35</v>
      </c>
      <c r="J23" s="18">
        <f>IF(ISERROR(SMALL(I22:I25,2)),"-",SMALL(I22:I25,2))</f>
        <v>35</v>
      </c>
      <c r="K23" s="100"/>
      <c r="L23" s="100"/>
      <c r="M23" s="100"/>
      <c r="N23" s="100"/>
      <c r="O23" s="19"/>
      <c r="BF23" s="2">
        <v>1025</v>
      </c>
    </row>
    <row r="24" spans="1:58" ht="15" customHeight="1">
      <c r="A24" s="102">
        <f>IF(AND(C24&lt;&gt;"",O24&lt;&gt;"DQ"),COUNT(O$6:O$1172)-(RANK(O24,O$6:O$1172)+COUNTIF(O$6:O24,O24))+2,IF(D22&lt;&gt;"",BF24,""))</f>
        <v>12</v>
      </c>
      <c r="B24" s="102">
        <f>IF(AND(C24&lt;&gt;"",N24&lt;&gt;"DQ"),COUNT(N$6:N$1172)-(RANK(N24,N$6:N$1172)+COUNTIF(N$6:N24,N24))+2,IF(D22&lt;&gt;"",BF24,""))</f>
        <v>12</v>
      </c>
      <c r="C24" s="14" t="str">
        <f>IF(ISERROR(VLOOKUP(D22,'START LİSTE'!$B$6:$F$834,3,0)),"",VLOOKUP(D22,'START LİSTE'!$B$6:$F$834,3,0))</f>
        <v>DENİZLİ-ACIPAYAM HALK EĞİTİMİ GSK</v>
      </c>
      <c r="D24" s="110">
        <v>133</v>
      </c>
      <c r="E24" s="15" t="str">
        <f>IF(ISERROR(VLOOKUP($D24,'START LİSTE'!$B$6:$F$834,2,0)),"",VLOOKUP($D24,'START LİSTE'!$B$6:$F$834,2,0))</f>
        <v>OĞUZ ÇEVİK</v>
      </c>
      <c r="F24" s="16" t="str">
        <f>IF(ISERROR(VLOOKUP($D24,'START LİSTE'!$B$6:$F$834,4,0)),"",VLOOKUP($D24,'START LİSTE'!$B$6:$F$834,4,0))</f>
        <v>T</v>
      </c>
      <c r="G24" s="107">
        <f>IF(ISERROR(VLOOKUP($D24,'FERDİ SONUÇ'!$B$6:$H$962,6,0)),"",VLOOKUP($D24,'FERDİ SONUÇ'!$B$6:$H$962,6,0))</f>
        <v>843</v>
      </c>
      <c r="H24" s="16">
        <f>IF(OR(F24="",G24="DQ",G24="DNF",G24="DNS",G24=""),"-",VLOOKUP(D24,'FERDİ SONUÇ'!$B$6:$H$962,7,0))</f>
        <v>52</v>
      </c>
      <c r="I24" s="16">
        <f>IF(OR(F24="",F24="F",G24="DQ",G24="DNF",G24="DNS",G24=""),"-",VLOOKUP(D24,'FERDİ SONUÇ'!$B$6:$H$962,7,0))</f>
        <v>52</v>
      </c>
      <c r="J24" s="18">
        <f>IF(ISERROR(SMALL(I22:I25,3)),"-",SMALL(I22:I25,3))</f>
        <v>43</v>
      </c>
      <c r="K24" s="100">
        <v>121</v>
      </c>
      <c r="L24" s="100">
        <v>133.0048</v>
      </c>
      <c r="M24" s="100">
        <f>N24</f>
        <v>111.0043</v>
      </c>
      <c r="N24" s="111">
        <f>_xlfn.IFERROR(IF(C24="","",IF(OR(J22="-",J23="-",J24="-"),"DQ",SUM(J22,J23,J24)))+(J24*0.0001),"DQ")</f>
        <v>111.0043</v>
      </c>
      <c r="O24" s="111">
        <f>IF(C24="","",IF(OR(K24="DQ",L24="DQ",M24="DQ"),"DQ",SUM(K24,L24,M24)))</f>
        <v>365.0091</v>
      </c>
      <c r="BF24" s="2">
        <v>1026</v>
      </c>
    </row>
    <row r="25" spans="2:58" ht="15" customHeight="1">
      <c r="B25" s="13"/>
      <c r="C25" s="14"/>
      <c r="D25" s="110">
        <v>134</v>
      </c>
      <c r="E25" s="15" t="str">
        <f>IF(ISERROR(VLOOKUP($D25,'START LİSTE'!$B$6:$F$834,2,0)),"",VLOOKUP($D25,'START LİSTE'!$B$6:$F$834,2,0))</f>
        <v>NİMET SİPAHİ</v>
      </c>
      <c r="F25" s="16" t="str">
        <f>IF(ISERROR(VLOOKUP($D25,'START LİSTE'!$B$6:$F$834,4,0)),"",VLOOKUP($D25,'START LİSTE'!$B$6:$F$834,4,0))</f>
        <v>T</v>
      </c>
      <c r="G25" s="107">
        <f>IF(ISERROR(VLOOKUP($D25,'FERDİ SONUÇ'!$B$6:$H$962,6,0)),"",VLOOKUP($D25,'FERDİ SONUÇ'!$B$6:$H$962,6,0))</f>
        <v>729</v>
      </c>
      <c r="H25" s="16">
        <f>IF(OR(F25="",G25="DQ",G25="DNF",G25="DNS",G25=""),"-",VLOOKUP(D25,'FERDİ SONUÇ'!$B$6:$H$962,7,0))</f>
        <v>43</v>
      </c>
      <c r="I25" s="16">
        <f>IF(OR(F25="",F25="F",G25="DQ",G25="DNF",G25="DNS",G25=""),"-",VLOOKUP(D25,'FERDİ SONUÇ'!$B$6:$H$962,7,0))</f>
        <v>43</v>
      </c>
      <c r="J25" s="18">
        <f>IF(ISERROR(SMALL(I22:I25,4)),"-",SMALL(I22:I25,4))</f>
        <v>52</v>
      </c>
      <c r="K25" s="100"/>
      <c r="L25" s="100"/>
      <c r="M25" s="100"/>
      <c r="N25" s="100"/>
      <c r="O25" s="19"/>
      <c r="BF25" s="2">
        <v>1027</v>
      </c>
    </row>
    <row r="26" spans="2:58" ht="15" customHeight="1">
      <c r="B26" s="6"/>
      <c r="C26" s="7"/>
      <c r="D26" s="109">
        <v>212</v>
      </c>
      <c r="E26" s="8" t="str">
        <f>IF(ISERROR(VLOOKUP($D26,'START LİSTE'!$B$6:$F$834,2,0)),"",VLOOKUP($D26,'START LİSTE'!$B$6:$F$834,2,0))</f>
        <v>SÜLEYMAN YARENERİ</v>
      </c>
      <c r="F26" s="9" t="str">
        <f>IF(ISERROR(VLOOKUP($D26,'START LİSTE'!$B$6:$F$834,4,0)),"",VLOOKUP($D26,'START LİSTE'!$B$6:$F$834,4,0))</f>
        <v>T</v>
      </c>
      <c r="G26" s="106">
        <f>IF(ISERROR(VLOOKUP($D26,'FERDİ SONUÇ'!$B$6:$H$962,6,0)),"",VLOOKUP($D26,'FERDİ SONUÇ'!$B$6:$H$962,6,0))</f>
        <v>642</v>
      </c>
      <c r="H26" s="9">
        <f>IF(OR(F26="",G26="DQ",G26="DNF",G26="DNS",G26=""),"-",VLOOKUP(D26,'FERDİ SONUÇ'!$B$6:$H$962,7,0))</f>
        <v>25</v>
      </c>
      <c r="I26" s="9">
        <f>IF(OR(F26="",F26="F",G26="DQ",G26="DNF",G26="DNS",G26=""),"-",VLOOKUP(D26,'FERDİ SONUÇ'!$B$6:$H$962,7,0))</f>
        <v>25</v>
      </c>
      <c r="J26" s="11">
        <f>IF(ISERROR(SMALL(I26:I29,1)),"-",SMALL(I26:I29,1))</f>
        <v>21</v>
      </c>
      <c r="K26" s="99"/>
      <c r="L26" s="99"/>
      <c r="M26" s="99"/>
      <c r="N26" s="99"/>
      <c r="O26" s="12"/>
      <c r="BF26" s="2">
        <v>1030</v>
      </c>
    </row>
    <row r="27" spans="2:58" ht="15" customHeight="1">
      <c r="B27" s="13"/>
      <c r="C27" s="14"/>
      <c r="D27" s="110">
        <v>136</v>
      </c>
      <c r="E27" s="15" t="str">
        <f>IF(ISERROR(VLOOKUP($D27,'START LİSTE'!$B$6:$F$834,2,0)),"",VLOOKUP($D27,'START LİSTE'!$B$6:$F$834,2,0))</f>
        <v>BEHİÇ CAN ÜNAL</v>
      </c>
      <c r="F27" s="16" t="str">
        <f>IF(ISERROR(VLOOKUP($D27,'START LİSTE'!$B$6:$F$834,4,0)),"",VLOOKUP($D27,'START LİSTE'!$B$6:$F$834,4,0))</f>
        <v>T</v>
      </c>
      <c r="G27" s="107">
        <f>IF(ISERROR(VLOOKUP($D27,'FERDİ SONUÇ'!$B$6:$H$962,6,0)),"",VLOOKUP($D27,'FERDİ SONUÇ'!$B$6:$H$962,6,0))</f>
        <v>700</v>
      </c>
      <c r="H27" s="16">
        <f>IF(OR(F27="",G27="DQ",G27="DNF",G27="DNS",G27=""),"-",VLOOKUP(D27,'FERDİ SONUÇ'!$B$6:$H$962,7,0))</f>
        <v>36</v>
      </c>
      <c r="I27" s="16">
        <f>IF(OR(F27="",F27="F",G27="DQ",G27="DNF",G27="DNS",G27=""),"-",VLOOKUP(D27,'FERDİ SONUÇ'!$B$6:$H$962,7,0))</f>
        <v>36</v>
      </c>
      <c r="J27" s="18">
        <f>IF(ISERROR(SMALL(I26:I29,2)),"-",SMALL(I26:I29,2))</f>
        <v>25</v>
      </c>
      <c r="K27" s="100"/>
      <c r="L27" s="100"/>
      <c r="M27" s="100"/>
      <c r="N27" s="100"/>
      <c r="O27" s="19"/>
      <c r="BF27" s="2">
        <v>1031</v>
      </c>
    </row>
    <row r="28" spans="1:58" ht="15" customHeight="1">
      <c r="A28" s="102">
        <f>IF(AND(C28&lt;&gt;"",O28&lt;&gt;"DQ"),COUNT(O$6:O$1172)-(RANK(O28,O$6:O$1172)+COUNTIF(O$6:O28,O28))+2,IF(D26&lt;&gt;"",BF28,""))</f>
        <v>8</v>
      </c>
      <c r="B28" s="102">
        <f>IF(AND(C28&lt;&gt;"",N28&lt;&gt;"DQ"),COUNT(N$6:N$1172)-(RANK(N28,N$6:N$1172)+COUNTIF(N$6:N28,N28))+2,IF(D26&lt;&gt;"",BF28,""))</f>
        <v>9</v>
      </c>
      <c r="C28" s="14" t="str">
        <f>IF(ISERROR(VLOOKUP(D26,'START LİSTE'!$B$6:$F$834,3,0)),"",VLOOKUP(D26,'START LİSTE'!$B$6:$F$834,3,0))</f>
        <v>DENİZLİ-BÜYÜKŞEHİR BELEDİYE SK</v>
      </c>
      <c r="D28" s="110">
        <v>137</v>
      </c>
      <c r="E28" s="15" t="str">
        <f>IF(ISERROR(VLOOKUP($D28,'START LİSTE'!$B$6:$F$834,2,0)),"",VLOOKUP($D28,'START LİSTE'!$B$6:$F$834,2,0))</f>
        <v>EROL PINARBAŞ</v>
      </c>
      <c r="F28" s="16" t="str">
        <f>IF(ISERROR(VLOOKUP($D28,'START LİSTE'!$B$6:$F$834,4,0)),"",VLOOKUP($D28,'START LİSTE'!$B$6:$F$834,4,0))</f>
        <v>T</v>
      </c>
      <c r="G28" s="107">
        <f>IF(ISERROR(VLOOKUP($D28,'FERDİ SONUÇ'!$B$6:$H$962,6,0)),"",VLOOKUP($D28,'FERDİ SONUÇ'!$B$6:$H$962,6,0))</f>
        <v>632</v>
      </c>
      <c r="H28" s="16">
        <f>IF(OR(F28="",G28="DQ",G28="DNF",G28="DNS",G28=""),"-",VLOOKUP(D28,'FERDİ SONUÇ'!$B$6:$H$962,7,0))</f>
        <v>21</v>
      </c>
      <c r="I28" s="16">
        <f>IF(OR(F28="",F28="F",G28="DQ",G28="DNF",G28="DNS",G28=""),"-",VLOOKUP(D28,'FERDİ SONUÇ'!$B$6:$H$962,7,0))</f>
        <v>21</v>
      </c>
      <c r="J28" s="18">
        <f>IF(ISERROR(SMALL(I26:I29,3)),"-",SMALL(I26:I29,3))</f>
        <v>36</v>
      </c>
      <c r="K28" s="100">
        <v>51</v>
      </c>
      <c r="L28" s="100">
        <v>63.0025</v>
      </c>
      <c r="M28" s="100">
        <f>N28</f>
        <v>82.0036</v>
      </c>
      <c r="N28" s="111">
        <f>_xlfn.IFERROR(IF(C28="","",IF(OR(J26="-",J27="-",J28="-"),"DQ",SUM(J26,J27,J28)))+(J28*0.0001),"DQ")</f>
        <v>82.0036</v>
      </c>
      <c r="O28" s="111">
        <f>IF(C28="","",IF(OR(K28="DQ",L28="DQ",M28="DQ"),"DQ",SUM(K28,L28,M28)))</f>
        <v>196.0061</v>
      </c>
      <c r="BF28" s="2">
        <v>1032</v>
      </c>
    </row>
    <row r="29" spans="2:58" ht="15" customHeight="1">
      <c r="B29" s="13"/>
      <c r="C29" s="14"/>
      <c r="D29" s="110"/>
      <c r="E29" s="15">
        <f>IF(ISERROR(VLOOKUP($D29,'START LİSTE'!$B$6:$F$834,2,0)),"",VLOOKUP($D29,'START LİSTE'!$B$6:$F$834,2,0))</f>
      </c>
      <c r="F29" s="16">
        <f>IF(ISERROR(VLOOKUP($D29,'START LİSTE'!$B$6:$F$834,4,0)),"",VLOOKUP($D29,'START LİSTE'!$B$6:$F$834,4,0))</f>
      </c>
      <c r="G29" s="107">
        <f>IF(ISERROR(VLOOKUP($D29,'FERDİ SONUÇ'!$B$6:$H$962,6,0)),"",VLOOKUP($D29,'FERDİ SONUÇ'!$B$6:$H$962,6,0))</f>
      </c>
      <c r="H29" s="16" t="str">
        <f>IF(OR(F29="",G29="DQ",G29="DNF",G29="DNS",G29=""),"-",VLOOKUP(D29,'FERDİ SONUÇ'!$B$6:$H$962,7,0))</f>
        <v>-</v>
      </c>
      <c r="I29" s="16" t="str">
        <f>IF(OR(F29="",F29="F",G29="DQ",G29="DNF",G29="DNS",G29=""),"-",VLOOKUP(D29,'FERDİ SONUÇ'!$B$6:$H$962,7,0))</f>
        <v>-</v>
      </c>
      <c r="J29" s="18" t="str">
        <f>IF(ISERROR(SMALL(I26:I29,4)),"-",SMALL(I26:I29,4))</f>
        <v>-</v>
      </c>
      <c r="K29" s="100"/>
      <c r="L29" s="100"/>
      <c r="M29" s="100"/>
      <c r="N29" s="100"/>
      <c r="O29" s="19"/>
      <c r="BF29" s="2">
        <v>1033</v>
      </c>
    </row>
    <row r="30" spans="2:58" ht="15" customHeight="1">
      <c r="B30" s="6"/>
      <c r="C30" s="7"/>
      <c r="D30" s="109">
        <v>139</v>
      </c>
      <c r="E30" s="8" t="str">
        <f>IF(ISERROR(VLOOKUP($D30,'START LİSTE'!$B$6:$F$834,2,0)),"",VLOOKUP($D30,'START LİSTE'!$B$6:$F$834,2,0))</f>
        <v>ÖMER FARUK SONGÜL</v>
      </c>
      <c r="F30" s="9" t="str">
        <f>IF(ISERROR(VLOOKUP($D30,'START LİSTE'!$B$6:$F$834,4,0)),"",VLOOKUP($D30,'START LİSTE'!$B$6:$F$834,4,0))</f>
        <v>T</v>
      </c>
      <c r="G30" s="106">
        <f>IF(ISERROR(VLOOKUP($D30,'FERDİ SONUÇ'!$B$6:$H$962,6,0)),"",VLOOKUP($D30,'FERDİ SONUÇ'!$B$6:$H$962,6,0))</f>
        <v>623</v>
      </c>
      <c r="H30" s="9">
        <f>IF(OR(F30="",G30="DQ",G30="DNF",G30="DNS",G30=""),"-",VLOOKUP(D30,'FERDİ SONUÇ'!$B$6:$H$962,7,0))</f>
        <v>13</v>
      </c>
      <c r="I30" s="9">
        <f>IF(OR(F30="",F30="F",G30="DQ",G30="DNF",G30="DNS",G30=""),"-",VLOOKUP(D30,'FERDİ SONUÇ'!$B$6:$H$962,7,0))</f>
        <v>13</v>
      </c>
      <c r="J30" s="11">
        <f>IF(ISERROR(SMALL(I30:I33,1)),"-",SMALL(I30:I33,1))</f>
        <v>13</v>
      </c>
      <c r="K30" s="99"/>
      <c r="L30" s="99"/>
      <c r="M30" s="99"/>
      <c r="N30" s="99"/>
      <c r="O30" s="12"/>
      <c r="BF30" s="2">
        <v>1036</v>
      </c>
    </row>
    <row r="31" spans="2:58" ht="15" customHeight="1">
      <c r="B31" s="13"/>
      <c r="C31" s="14"/>
      <c r="D31" s="110">
        <v>140</v>
      </c>
      <c r="E31" s="15" t="str">
        <f>IF(ISERROR(VLOOKUP($D31,'START LİSTE'!$B$6:$F$834,2,0)),"",VLOOKUP($D31,'START LİSTE'!$B$6:$F$834,2,0))</f>
        <v>İSMAİL AKYOKUŞ</v>
      </c>
      <c r="F31" s="16" t="str">
        <f>IF(ISERROR(VLOOKUP($D31,'START LİSTE'!$B$6:$F$834,4,0)),"",VLOOKUP($D31,'START LİSTE'!$B$6:$F$834,4,0))</f>
        <v>T</v>
      </c>
      <c r="G31" s="107">
        <f>IF(ISERROR(VLOOKUP($D31,'FERDİ SONUÇ'!$B$6:$H$962,6,0)),"",VLOOKUP($D31,'FERDİ SONUÇ'!$B$6:$H$962,6,0))</f>
        <v>651</v>
      </c>
      <c r="H31" s="16">
        <f>IF(OR(F31="",G31="DQ",G31="DNF",G31="DNS",G31=""),"-",VLOOKUP(D31,'FERDİ SONUÇ'!$B$6:$H$962,7,0))</f>
        <v>31</v>
      </c>
      <c r="I31" s="16">
        <f>IF(OR(F31="",F31="F",G31="DQ",G31="DNF",G31="DNS",G31=""),"-",VLOOKUP(D31,'FERDİ SONUÇ'!$B$6:$H$962,7,0))</f>
        <v>31</v>
      </c>
      <c r="J31" s="18">
        <f>IF(ISERROR(SMALL(I30:I33,2)),"-",SMALL(I30:I33,2))</f>
        <v>31</v>
      </c>
      <c r="K31" s="100"/>
      <c r="L31" s="100"/>
      <c r="M31" s="100"/>
      <c r="N31" s="100"/>
      <c r="O31" s="19"/>
      <c r="BF31" s="2">
        <v>1037</v>
      </c>
    </row>
    <row r="32" spans="1:58" ht="15" customHeight="1">
      <c r="A32" s="102">
        <f>IF(AND(C32&lt;&gt;"",O32&lt;&gt;"DQ"),COUNT(O$6:O$1172)-(RANK(O32,O$6:O$1172)+COUNTIF(O$6:O32,O32))+2,IF(D30&lt;&gt;"",BF32,""))</f>
        <v>10</v>
      </c>
      <c r="B32" s="102">
        <f>IF(AND(C32&lt;&gt;"",N32&lt;&gt;"DQ"),COUNT(N$6:N$1172)-(RANK(N32,N$6:N$1172)+COUNTIF(N$6:N32,N32))+2,IF(D30&lt;&gt;"",BF32,""))</f>
        <v>10</v>
      </c>
      <c r="C32" s="14" t="str">
        <f>IF(ISERROR(VLOOKUP(D30,'START LİSTE'!$B$6:$F$834,3,0)),"",VLOOKUP(D30,'START LİSTE'!$B$6:$F$834,3,0))</f>
        <v>ISPARTA - HEKİMSPOR KULÜBÜ</v>
      </c>
      <c r="D32" s="110">
        <v>141</v>
      </c>
      <c r="E32" s="15" t="str">
        <f>IF(ISERROR(VLOOKUP($D32,'START LİSTE'!$B$6:$F$834,2,0)),"",VLOOKUP($D32,'START LİSTE'!$B$6:$F$834,2,0))</f>
        <v>ŞERİF DOĞAN</v>
      </c>
      <c r="F32" s="16" t="str">
        <f>IF(ISERROR(VLOOKUP($D32,'START LİSTE'!$B$6:$F$834,4,0)),"",VLOOKUP($D32,'START LİSTE'!$B$6:$F$834,4,0))</f>
        <v>T</v>
      </c>
      <c r="G32" s="107">
        <f>IF(ISERROR(VLOOKUP($D32,'FERDİ SONUÇ'!$B$6:$H$962,6,0)),"",VLOOKUP($D32,'FERDİ SONUÇ'!$B$6:$H$962,6,0))</f>
        <v>736</v>
      </c>
      <c r="H32" s="16">
        <f>IF(OR(F32="",G32="DQ",G32="DNF",G32="DNS",G32=""),"-",VLOOKUP(D32,'FERDİ SONUÇ'!$B$6:$H$962,7,0))</f>
        <v>45</v>
      </c>
      <c r="I32" s="16">
        <f>IF(OR(F32="",F32="F",G32="DQ",G32="DNF",G32="DNS",G32=""),"-",VLOOKUP(D32,'FERDİ SONUÇ'!$B$6:$H$962,7,0))</f>
        <v>45</v>
      </c>
      <c r="J32" s="18">
        <f>IF(ISERROR(SMALL(I30:I33,3)),"-",SMALL(I30:I33,3))</f>
        <v>45</v>
      </c>
      <c r="K32" s="100">
        <v>84</v>
      </c>
      <c r="L32" s="100">
        <v>86.0044</v>
      </c>
      <c r="M32" s="100">
        <f>N32</f>
        <v>89.0045</v>
      </c>
      <c r="N32" s="111">
        <f>_xlfn.IFERROR(IF(C32="","",IF(OR(J30="-",J31="-",J32="-"),"DQ",SUM(J30,J31,J32)))+(J32*0.0001),"DQ")</f>
        <v>89.0045</v>
      </c>
      <c r="O32" s="111">
        <f>IF(C32="","",IF(OR(K32="DQ",L32="DQ",M32="DQ"),"DQ",SUM(K32,L32,M32)))</f>
        <v>259.0089</v>
      </c>
      <c r="BF32" s="2">
        <v>1038</v>
      </c>
    </row>
    <row r="33" spans="2:58" ht="15" customHeight="1">
      <c r="B33" s="13"/>
      <c r="C33" s="14"/>
      <c r="D33" s="110"/>
      <c r="E33" s="15">
        <f>IF(ISERROR(VLOOKUP($D33,'START LİSTE'!$B$6:$F$834,2,0)),"",VLOOKUP($D33,'START LİSTE'!$B$6:$F$834,2,0))</f>
      </c>
      <c r="F33" s="16">
        <f>IF(ISERROR(VLOOKUP($D33,'START LİSTE'!$B$6:$F$834,4,0)),"",VLOOKUP($D33,'START LİSTE'!$B$6:$F$834,4,0))</f>
      </c>
      <c r="G33" s="107">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100"/>
      <c r="L33" s="100"/>
      <c r="M33" s="100"/>
      <c r="N33" s="100"/>
      <c r="O33" s="19"/>
      <c r="BF33" s="2">
        <v>1039</v>
      </c>
    </row>
    <row r="34" spans="2:58" ht="15" customHeight="1">
      <c r="B34" s="6"/>
      <c r="C34" s="7"/>
      <c r="D34" s="109">
        <v>143</v>
      </c>
      <c r="E34" s="8" t="str">
        <f>IF(ISERROR(VLOOKUP($D34,'START LİSTE'!$B$6:$F$834,2,0)),"",VLOOKUP($D34,'START LİSTE'!$B$6:$F$834,2,0))</f>
        <v>MEHMET ALİ ERDAL</v>
      </c>
      <c r="F34" s="9" t="str">
        <f>IF(ISERROR(VLOOKUP($D34,'START LİSTE'!$B$6:$F$834,4,0)),"",VLOOKUP($D34,'START LİSTE'!$B$6:$F$834,4,0))</f>
        <v>T</v>
      </c>
      <c r="G34" s="106">
        <f>IF(ISERROR(VLOOKUP($D34,'FERDİ SONUÇ'!$B$6:$H$962,6,0)),"",VLOOKUP($D34,'FERDİ SONUÇ'!$B$6:$H$962,6,0))</f>
        <v>622</v>
      </c>
      <c r="H34" s="9">
        <f>IF(OR(F34="",G34="DQ",G34="DNF",G34="DNS",G34=""),"-",VLOOKUP(D34,'FERDİ SONUÇ'!$B$6:$H$962,7,0))</f>
        <v>11</v>
      </c>
      <c r="I34" s="9">
        <f>IF(OR(F34="",F34="F",G34="DQ",G34="DNF",G34="DNS",G34=""),"-",VLOOKUP(D34,'FERDİ SONUÇ'!$B$6:$H$962,7,0))</f>
        <v>11</v>
      </c>
      <c r="J34" s="11">
        <f>IF(ISERROR(SMALL(I34:I37,1)),"-",SMALL(I34:I37,1))</f>
        <v>11</v>
      </c>
      <c r="K34" s="99"/>
      <c r="L34" s="99"/>
      <c r="M34" s="99"/>
      <c r="N34" s="99"/>
      <c r="O34" s="12"/>
      <c r="BF34" s="2">
        <v>1042</v>
      </c>
    </row>
    <row r="35" spans="2:58" ht="15" customHeight="1">
      <c r="B35" s="13"/>
      <c r="C35" s="14"/>
      <c r="D35" s="110">
        <v>144</v>
      </c>
      <c r="E35" s="15" t="str">
        <f>IF(ISERROR(VLOOKUP($D35,'START LİSTE'!$B$6:$F$834,2,0)),"",VLOOKUP($D35,'START LİSTE'!$B$6:$F$834,2,0))</f>
        <v>GÖKHAN BAYRAK</v>
      </c>
      <c r="F35" s="16" t="str">
        <f>IF(ISERROR(VLOOKUP($D35,'START LİSTE'!$B$6:$F$834,4,0)),"",VLOOKUP($D35,'START LİSTE'!$B$6:$F$834,4,0))</f>
        <v>T</v>
      </c>
      <c r="G35" s="107">
        <f>IF(ISERROR(VLOOKUP($D35,'FERDİ SONUÇ'!$B$6:$H$962,6,0)),"",VLOOKUP($D35,'FERDİ SONUÇ'!$B$6:$H$962,6,0))</f>
        <v>626</v>
      </c>
      <c r="H35" s="16">
        <f>IF(OR(F35="",G35="DQ",G35="DNF",G35="DNS",G35=""),"-",VLOOKUP(D35,'FERDİ SONUÇ'!$B$6:$H$962,7,0))</f>
        <v>15</v>
      </c>
      <c r="I35" s="16">
        <f>IF(OR(F35="",F35="F",G35="DQ",G35="DNF",G35="DNS",G35=""),"-",VLOOKUP(D35,'FERDİ SONUÇ'!$B$6:$H$962,7,0))</f>
        <v>15</v>
      </c>
      <c r="J35" s="18">
        <f>IF(ISERROR(SMALL(I34:I37,2)),"-",SMALL(I34:I37,2))</f>
        <v>15</v>
      </c>
      <c r="K35" s="100"/>
      <c r="L35" s="100"/>
      <c r="M35" s="100"/>
      <c r="N35" s="100"/>
      <c r="O35" s="19"/>
      <c r="BF35" s="2">
        <v>1043</v>
      </c>
    </row>
    <row r="36" spans="1:58" ht="15" customHeight="1">
      <c r="A36" s="102">
        <f>IF(AND(C36&lt;&gt;"",O36&lt;&gt;"DQ"),COUNT(O$6:O$1172)-(RANK(O36,O$6:O$1172)+COUNTIF(O$6:O36,O36))+2,IF(D34&lt;&gt;"",BF36,""))</f>
        <v>7</v>
      </c>
      <c r="B36" s="102">
        <f>IF(AND(C36&lt;&gt;"",N36&lt;&gt;"DQ"),COUNT(N$6:N$1172)-(RANK(N36,N$6:N$1172)+COUNTIF(N$6:N36,N36))+2,IF(D34&lt;&gt;"",BF36,""))</f>
        <v>7</v>
      </c>
      <c r="C36" s="14" t="str">
        <f>IF(ISERROR(VLOOKUP(D34,'START LİSTE'!$B$6:$F$834,3,0)),"",VLOOKUP(D34,'START LİSTE'!$B$6:$F$834,3,0))</f>
        <v>ISPARTA YALVAÇ ÇINAR GSK</v>
      </c>
      <c r="D36" s="110">
        <v>145</v>
      </c>
      <c r="E36" s="15" t="str">
        <f>IF(ISERROR(VLOOKUP($D36,'START LİSTE'!$B$6:$F$834,2,0)),"",VLOOKUP($D36,'START LİSTE'!$B$6:$F$834,2,0))</f>
        <v>BEDİRHAN DİKMEN </v>
      </c>
      <c r="F36" s="16" t="str">
        <f>IF(ISERROR(VLOOKUP($D36,'START LİSTE'!$B$6:$F$834,4,0)),"",VLOOKUP($D36,'START LİSTE'!$B$6:$F$834,4,0))</f>
        <v>T</v>
      </c>
      <c r="G36" s="107">
        <f>IF(ISERROR(VLOOKUP($D36,'FERDİ SONUÇ'!$B$6:$H$962,6,0)),"",VLOOKUP($D36,'FERDİ SONUÇ'!$B$6:$H$962,6,0))</f>
        <v>657</v>
      </c>
      <c r="H36" s="16">
        <f>IF(OR(F36="",G36="DQ",G36="DNF",G36="DNS",G36=""),"-",VLOOKUP(D36,'FERDİ SONUÇ'!$B$6:$H$962,7,0))</f>
        <v>34</v>
      </c>
      <c r="I36" s="16">
        <f>IF(OR(F36="",F36="F",G36="DQ",G36="DNF",G36="DNS",G36=""),"-",VLOOKUP(D36,'FERDİ SONUÇ'!$B$6:$H$962,7,0))</f>
        <v>34</v>
      </c>
      <c r="J36" s="18">
        <f>IF(ISERROR(SMALL(I34:I37,3)),"-",SMALL(I34:I37,3))</f>
        <v>34</v>
      </c>
      <c r="K36" s="100">
        <v>71</v>
      </c>
      <c r="L36" s="100">
        <v>63.0034</v>
      </c>
      <c r="M36" s="100">
        <f>N36</f>
        <v>60.0034</v>
      </c>
      <c r="N36" s="111">
        <f>_xlfn.IFERROR(IF(C36="","",IF(OR(J34="-",J35="-",J36="-"),"DQ",SUM(J34,J35,J36)))+(J36*0.0001),"DQ")</f>
        <v>60.0034</v>
      </c>
      <c r="O36" s="111">
        <f>IF(C36="","",IF(OR(K36="DQ",L36="DQ",M36="DQ"),"DQ",SUM(K36,L36,M36)))</f>
        <v>194.0068</v>
      </c>
      <c r="BF36" s="2">
        <v>1044</v>
      </c>
    </row>
    <row r="37" spans="2:58" ht="15" customHeight="1">
      <c r="B37" s="13"/>
      <c r="C37" s="14"/>
      <c r="D37" s="110">
        <v>146</v>
      </c>
      <c r="E37" s="15" t="str">
        <f>IF(ISERROR(VLOOKUP($D37,'START LİSTE'!$B$6:$F$834,2,0)),"",VLOOKUP($D37,'START LİSTE'!$B$6:$F$834,2,0))</f>
        <v>MEVLÜT DİKMEN </v>
      </c>
      <c r="F37" s="16" t="str">
        <f>IF(ISERROR(VLOOKUP($D37,'START LİSTE'!$B$6:$F$834,4,0)),"",VLOOKUP($D37,'START LİSTE'!$B$6:$F$834,4,0))</f>
        <v>T</v>
      </c>
      <c r="G37" s="107">
        <f>IF(ISERROR(VLOOKUP($D37,'FERDİ SONUÇ'!$B$6:$H$962,6,0)),"",VLOOKUP($D37,'FERDİ SONUÇ'!$B$6:$H$962,6,0))</f>
        <v>722</v>
      </c>
      <c r="H37" s="16">
        <f>IF(OR(F37="",G37="DQ",G37="DNF",G37="DNS",G37=""),"-",VLOOKUP(D37,'FERDİ SONUÇ'!$B$6:$H$962,7,0))</f>
        <v>42</v>
      </c>
      <c r="I37" s="16">
        <f>IF(OR(F37="",F37="F",G37="DQ",G37="DNF",G37="DNS",G37=""),"-",VLOOKUP(D37,'FERDİ SONUÇ'!$B$6:$H$962,7,0))</f>
        <v>42</v>
      </c>
      <c r="J37" s="18">
        <f>IF(ISERROR(SMALL(I34:I37,4)),"-",SMALL(I34:I37,4))</f>
        <v>42</v>
      </c>
      <c r="K37" s="100"/>
      <c r="L37" s="100"/>
      <c r="M37" s="100"/>
      <c r="N37" s="100"/>
      <c r="O37" s="19"/>
      <c r="BF37" s="2">
        <v>1045</v>
      </c>
    </row>
    <row r="38" spans="2:58" ht="15" customHeight="1">
      <c r="B38" s="6"/>
      <c r="C38" s="7"/>
      <c r="D38" s="109">
        <v>147</v>
      </c>
      <c r="E38" s="8" t="str">
        <f>IF(ISERROR(VLOOKUP($D38,'START LİSTE'!$B$6:$F$834,2,0)),"",VLOOKUP($D38,'START LİSTE'!$B$6:$F$834,2,0))</f>
        <v>MUSTAFA FİKRİ ÇOBAN</v>
      </c>
      <c r="F38" s="9" t="str">
        <f>IF(ISERROR(VLOOKUP($D38,'START LİSTE'!$B$6:$F$834,4,0)),"",VLOOKUP($D38,'START LİSTE'!$B$6:$F$834,4,0))</f>
        <v>T</v>
      </c>
      <c r="G38" s="106">
        <f>IF(ISERROR(VLOOKUP($D38,'FERDİ SONUÇ'!$B$6:$H$962,6,0)),"",VLOOKUP($D38,'FERDİ SONUÇ'!$B$6:$H$962,6,0))</f>
        <v>617</v>
      </c>
      <c r="H38" s="9">
        <f>IF(OR(F38="",G38="DQ",G38="DNF",G38="DNS",G38=""),"-",VLOOKUP(D38,'FERDİ SONUÇ'!$B$6:$H$962,7,0))</f>
        <v>5</v>
      </c>
      <c r="I38" s="9">
        <f>IF(OR(F38="",F38="F",G38="DQ",G38="DNF",G38="DNS",G38=""),"-",VLOOKUP(D38,'FERDİ SONUÇ'!$B$6:$H$962,7,0))</f>
        <v>5</v>
      </c>
      <c r="J38" s="11">
        <f>IF(ISERROR(SMALL(I38:I41,1)),"-",SMALL(I38:I41,1))</f>
        <v>5</v>
      </c>
      <c r="K38" s="99"/>
      <c r="L38" s="99"/>
      <c r="M38" s="99"/>
      <c r="N38" s="99"/>
      <c r="O38" s="12"/>
      <c r="BF38" s="2">
        <v>1048</v>
      </c>
    </row>
    <row r="39" spans="2:58" ht="15" customHeight="1">
      <c r="B39" s="13"/>
      <c r="C39" s="14"/>
      <c r="D39" s="110">
        <v>148</v>
      </c>
      <c r="E39" s="15" t="str">
        <f>IF(ISERROR(VLOOKUP($D39,'START LİSTE'!$B$6:$F$834,2,0)),"",VLOOKUP($D39,'START LİSTE'!$B$6:$F$834,2,0))</f>
        <v>ÜMİT KOÇUK</v>
      </c>
      <c r="F39" s="16" t="str">
        <f>IF(ISERROR(VLOOKUP($D39,'START LİSTE'!$B$6:$F$834,4,0)),"",VLOOKUP($D39,'START LİSTE'!$B$6:$F$834,4,0))</f>
        <v>T</v>
      </c>
      <c r="G39" s="107">
        <f>IF(ISERROR(VLOOKUP($D39,'FERDİ SONUÇ'!$B$6:$H$962,6,0)),"",VLOOKUP($D39,'FERDİ SONUÇ'!$B$6:$H$962,6,0))</f>
        <v>627</v>
      </c>
      <c r="H39" s="16">
        <f>IF(OR(F39="",G39="DQ",G39="DNF",G39="DNS",G39=""),"-",VLOOKUP(D39,'FERDİ SONUÇ'!$B$6:$H$962,7,0))</f>
        <v>16</v>
      </c>
      <c r="I39" s="16">
        <f>IF(OR(F39="",F39="F",G39="DQ",G39="DNF",G39="DNS",G39=""),"-",VLOOKUP(D39,'FERDİ SONUÇ'!$B$6:$H$962,7,0))</f>
        <v>16</v>
      </c>
      <c r="J39" s="18">
        <f>IF(ISERROR(SMALL(I38:I41,2)),"-",SMALL(I38:I41,2))</f>
        <v>16</v>
      </c>
      <c r="K39" s="100"/>
      <c r="L39" s="100"/>
      <c r="M39" s="100"/>
      <c r="N39" s="100"/>
      <c r="O39" s="19"/>
      <c r="BF39" s="2">
        <v>1049</v>
      </c>
    </row>
    <row r="40" spans="1:58" ht="15" customHeight="1">
      <c r="A40" s="102">
        <f>IF(AND(C40&lt;&gt;"",O40&lt;&gt;"DQ"),COUNT(O$6:O$1172)-(RANK(O40,O$6:O$1172)+COUNTIF(O$6:O40,O40))+2,IF(D38&lt;&gt;"",BF40,""))</f>
        <v>5</v>
      </c>
      <c r="B40" s="102">
        <f>IF(AND(C40&lt;&gt;"",N40&lt;&gt;"DQ"),COUNT(N$6:N$1172)-(RANK(N40,N$6:N$1172)+COUNTIF(N$6:N40,N40))+2,IF(D38&lt;&gt;"",BF40,""))</f>
        <v>5</v>
      </c>
      <c r="C40" s="14" t="str">
        <f>IF(ISERROR(VLOOKUP(D38,'START LİSTE'!$B$6:$F$834,3,0)),"",VLOOKUP(D38,'START LİSTE'!$B$6:$F$834,3,0))</f>
        <v>ISPARTA-BÖLGESPOR</v>
      </c>
      <c r="D40" s="110">
        <v>149</v>
      </c>
      <c r="E40" s="15" t="str">
        <f>IF(ISERROR(VLOOKUP($D40,'START LİSTE'!$B$6:$F$834,2,0)),"",VLOOKUP($D40,'START LİSTE'!$B$6:$F$834,2,0))</f>
        <v>RAMAZAN ARIK</v>
      </c>
      <c r="F40" s="16" t="str">
        <f>IF(ISERROR(VLOOKUP($D40,'START LİSTE'!$B$6:$F$834,4,0)),"",VLOOKUP($D40,'START LİSTE'!$B$6:$F$834,4,0))</f>
        <v>T</v>
      </c>
      <c r="G40" s="107">
        <f>IF(ISERROR(VLOOKUP($D40,'FERDİ SONUÇ'!$B$6:$H$962,6,0)),"",VLOOKUP($D40,'FERDİ SONUÇ'!$B$6:$H$962,6,0))</f>
        <v>632</v>
      </c>
      <c r="H40" s="16">
        <f>IF(OR(F40="",G40="DQ",G40="DNF",G40="DNS",G40=""),"-",VLOOKUP(D40,'FERDİ SONUÇ'!$B$6:$H$962,7,0))</f>
        <v>20</v>
      </c>
      <c r="I40" s="16">
        <f>IF(OR(F40="",F40="F",G40="DQ",G40="DNF",G40="DNS",G40=""),"-",VLOOKUP(D40,'FERDİ SONUÇ'!$B$6:$H$962,7,0))</f>
        <v>20</v>
      </c>
      <c r="J40" s="18">
        <f>IF(ISERROR(SMALL(I38:I41,3)),"-",SMALL(I38:I41,3))</f>
        <v>20</v>
      </c>
      <c r="K40" s="100">
        <v>40</v>
      </c>
      <c r="L40" s="100">
        <v>56.0021</v>
      </c>
      <c r="M40" s="100">
        <f>N40</f>
        <v>41.002</v>
      </c>
      <c r="N40" s="111">
        <f>_xlfn.IFERROR(IF(C40="","",IF(OR(J38="-",J39="-",J40="-"),"DQ",SUM(J38,J39,J40)))+(J40*0.0001),"DQ")</f>
        <v>41.002</v>
      </c>
      <c r="O40" s="111">
        <f>IF(C40="","",IF(OR(K40="DQ",L40="DQ",M40="DQ"),"DQ",SUM(K40,L40,M40)))</f>
        <v>137.0041</v>
      </c>
      <c r="BF40" s="2">
        <v>1050</v>
      </c>
    </row>
    <row r="41" spans="2:58" ht="15" customHeight="1">
      <c r="B41" s="13"/>
      <c r="C41" s="14"/>
      <c r="D41" s="110">
        <v>150</v>
      </c>
      <c r="E41" s="15" t="str">
        <f>IF(ISERROR(VLOOKUP($D41,'START LİSTE'!$B$6:$F$834,2,0)),"",VLOOKUP($D41,'START LİSTE'!$B$6:$F$834,2,0))</f>
        <v>SEZGİN FİL</v>
      </c>
      <c r="F41" s="16" t="str">
        <f>IF(ISERROR(VLOOKUP($D41,'START LİSTE'!$B$6:$F$834,4,0)),"",VLOOKUP($D41,'START LİSTE'!$B$6:$F$834,4,0))</f>
        <v>T</v>
      </c>
      <c r="G41" s="107">
        <f>IF(ISERROR(VLOOKUP($D41,'FERDİ SONUÇ'!$B$6:$H$962,6,0)),"",VLOOKUP($D41,'FERDİ SONUÇ'!$B$6:$H$962,6,0))</f>
        <v>639</v>
      </c>
      <c r="H41" s="16">
        <f>IF(OR(F41="",G41="DQ",G41="DNF",G41="DNS",G41=""),"-",VLOOKUP(D41,'FERDİ SONUÇ'!$B$6:$H$962,7,0))</f>
        <v>24</v>
      </c>
      <c r="I41" s="16">
        <f>IF(OR(F41="",F41="F",G41="DQ",G41="DNF",G41="DNS",G41=""),"-",VLOOKUP(D41,'FERDİ SONUÇ'!$B$6:$H$962,7,0))</f>
        <v>24</v>
      </c>
      <c r="J41" s="18">
        <f>IF(ISERROR(SMALL(I38:I41,4)),"-",SMALL(I38:I41,4))</f>
        <v>24</v>
      </c>
      <c r="K41" s="100"/>
      <c r="L41" s="100"/>
      <c r="M41" s="100"/>
      <c r="N41" s="100"/>
      <c r="O41" s="19"/>
      <c r="BF41" s="2">
        <v>1051</v>
      </c>
    </row>
    <row r="42" spans="2:58" ht="15" customHeight="1">
      <c r="B42" s="6"/>
      <c r="C42" s="7"/>
      <c r="D42" s="109">
        <v>151</v>
      </c>
      <c r="E42" s="8" t="str">
        <f>IF(ISERROR(VLOOKUP($D42,'START LİSTE'!$B$6:$F$834,2,0)),"",VLOOKUP($D42,'START LİSTE'!$B$6:$F$834,2,0))</f>
        <v>SERKAN ERDOĞAN</v>
      </c>
      <c r="F42" s="9" t="str">
        <f>IF(ISERROR(VLOOKUP($D42,'START LİSTE'!$B$6:$F$834,4,0)),"",VLOOKUP($D42,'START LİSTE'!$B$6:$F$834,4,0))</f>
        <v>T</v>
      </c>
      <c r="G42" s="106">
        <f>IF(ISERROR(VLOOKUP($D42,'FERDİ SONUÇ'!$B$6:$H$962,6,0)),"",VLOOKUP($D42,'FERDİ SONUÇ'!$B$6:$H$962,6,0))</f>
        <v>803</v>
      </c>
      <c r="H42" s="9">
        <f>IF(OR(F42="",G42="DQ",G42="DNF",G42="DNS",G42=""),"-",VLOOKUP(D42,'FERDİ SONUÇ'!$B$6:$H$962,7,0))</f>
        <v>49</v>
      </c>
      <c r="I42" s="9">
        <f>IF(OR(F42="",F42="F",G42="DQ",G42="DNF",G42="DNS",G42=""),"-",VLOOKUP(D42,'FERDİ SONUÇ'!$B$6:$H$962,7,0))</f>
        <v>49</v>
      </c>
      <c r="J42" s="11">
        <f>IF(ISERROR(SMALL(I42:I45,1)),"-",SMALL(I42:I45,1))</f>
        <v>47</v>
      </c>
      <c r="K42" s="99"/>
      <c r="L42" s="99"/>
      <c r="M42" s="99"/>
      <c r="N42" s="99"/>
      <c r="O42" s="12"/>
      <c r="BF42" s="2">
        <v>1054</v>
      </c>
    </row>
    <row r="43" spans="2:58" ht="15" customHeight="1">
      <c r="B43" s="13"/>
      <c r="C43" s="14"/>
      <c r="D43" s="110">
        <v>152</v>
      </c>
      <c r="E43" s="15" t="str">
        <f>IF(ISERROR(VLOOKUP($D43,'START LİSTE'!$B$6:$F$834,2,0)),"",VLOOKUP($D43,'START LİSTE'!$B$6:$F$834,2,0))</f>
        <v>ÖMER ÖZDEMİR</v>
      </c>
      <c r="F43" s="16" t="str">
        <f>IF(ISERROR(VLOOKUP($D43,'START LİSTE'!$B$6:$F$834,4,0)),"",VLOOKUP($D43,'START LİSTE'!$B$6:$F$834,4,0))</f>
        <v>T</v>
      </c>
      <c r="G43" s="107">
        <f>IF(ISERROR(VLOOKUP($D43,'FERDİ SONUÇ'!$B$6:$H$962,6,0)),"",VLOOKUP($D43,'FERDİ SONUÇ'!$B$6:$H$962,6,0))</f>
        <v>811</v>
      </c>
      <c r="H43" s="16">
        <f>IF(OR(F43="",G43="DQ",G43="DNF",G43="DNS",G43=""),"-",VLOOKUP(D43,'FERDİ SONUÇ'!$B$6:$H$962,7,0))</f>
        <v>50</v>
      </c>
      <c r="I43" s="16">
        <f>IF(OR(F43="",F43="F",G43="DQ",G43="DNF",G43="DNS",G43=""),"-",VLOOKUP(D43,'FERDİ SONUÇ'!$B$6:$H$962,7,0))</f>
        <v>50</v>
      </c>
      <c r="J43" s="18">
        <f>IF(ISERROR(SMALL(I42:I45,2)),"-",SMALL(I42:I45,2))</f>
        <v>49</v>
      </c>
      <c r="K43" s="100"/>
      <c r="L43" s="100"/>
      <c r="M43" s="100"/>
      <c r="N43" s="100"/>
      <c r="O43" s="19"/>
      <c r="BF43" s="2">
        <v>1055</v>
      </c>
    </row>
    <row r="44" spans="1:58" ht="15" customHeight="1">
      <c r="A44" s="102">
        <f>IF(AND(C44&lt;&gt;"",O44&lt;&gt;"DQ"),COUNT(O$6:O$1172)-(RANK(O44,O$6:O$1172)+COUNTIF(O$6:O44,O44))+2,IF(D42&lt;&gt;"",BF44,""))</f>
        <v>14</v>
      </c>
      <c r="B44" s="102">
        <f>IF(AND(C44&lt;&gt;"",N44&lt;&gt;"DQ"),COUNT(N$6:N$1172)-(RANK(N44,N$6:N$1172)+COUNTIF(N$6:N44,N44))+2,IF(D42&lt;&gt;"",BF44,""))</f>
        <v>14</v>
      </c>
      <c r="C44" s="14" t="str">
        <f>IF(ISERROR(VLOOKUP(D42,'START LİSTE'!$B$6:$F$834,3,0)),"",VLOOKUP(D42,'START LİSTE'!$B$6:$F$834,3,0))</f>
        <v>ISPARTA-YILDIZSPOR KULÜBÜ</v>
      </c>
      <c r="D44" s="110">
        <v>153</v>
      </c>
      <c r="E44" s="15" t="str">
        <f>IF(ISERROR(VLOOKUP($D44,'START LİSTE'!$B$6:$F$834,2,0)),"",VLOOKUP($D44,'START LİSTE'!$B$6:$F$834,2,0))</f>
        <v>BATUHAN DİNÇER</v>
      </c>
      <c r="F44" s="16" t="str">
        <f>IF(ISERROR(VLOOKUP($D44,'START LİSTE'!$B$6:$F$834,4,0)),"",VLOOKUP($D44,'START LİSTE'!$B$6:$F$834,4,0))</f>
        <v>T</v>
      </c>
      <c r="G44" s="107">
        <f>IF(ISERROR(VLOOKUP($D44,'FERDİ SONUÇ'!$B$6:$H$962,6,0)),"",VLOOKUP($D44,'FERDİ SONUÇ'!$B$6:$H$962,6,0))</f>
        <v>934</v>
      </c>
      <c r="H44" s="16">
        <f>IF(OR(F44="",G44="DQ",G44="DNF",G44="DNS",G44=""),"-",VLOOKUP(D44,'FERDİ SONUÇ'!$B$6:$H$962,7,0))</f>
        <v>53</v>
      </c>
      <c r="I44" s="16">
        <f>IF(OR(F44="",F44="F",G44="DQ",G44="DNF",G44="DNS",G44=""),"-",VLOOKUP(D44,'FERDİ SONUÇ'!$B$6:$H$962,7,0))</f>
        <v>53</v>
      </c>
      <c r="J44" s="18">
        <f>IF(ISERROR(SMALL(I42:I45,3)),"-",SMALL(I42:I45,3))</f>
        <v>50</v>
      </c>
      <c r="K44" s="100">
        <v>147</v>
      </c>
      <c r="L44" s="100">
        <v>146.0051</v>
      </c>
      <c r="M44" s="100">
        <f>N44</f>
        <v>146.005</v>
      </c>
      <c r="N44" s="111">
        <f>_xlfn.IFERROR(IF(C44="","",IF(OR(J42="-",J43="-",J44="-"),"DQ",SUM(J42,J43,J44)))+(J44*0.0001),"DQ")</f>
        <v>146.005</v>
      </c>
      <c r="O44" s="111">
        <f>IF(C44="","",IF(OR(K44="DQ",L44="DQ",M44="DQ"),"DQ",SUM(K44,L44,M44)))</f>
        <v>439.01009999999997</v>
      </c>
      <c r="BF44" s="2">
        <v>1056</v>
      </c>
    </row>
    <row r="45" spans="2:58" ht="15" customHeight="1">
      <c r="B45" s="13"/>
      <c r="C45" s="14"/>
      <c r="D45" s="110">
        <v>154</v>
      </c>
      <c r="E45" s="15" t="str">
        <f>IF(ISERROR(VLOOKUP($D45,'START LİSTE'!$B$6:$F$834,2,0)),"",VLOOKUP($D45,'START LİSTE'!$B$6:$F$834,2,0))</f>
        <v>SEBAHATTİN KURT</v>
      </c>
      <c r="F45" s="16" t="str">
        <f>IF(ISERROR(VLOOKUP($D45,'START LİSTE'!$B$6:$F$834,4,0)),"",VLOOKUP($D45,'START LİSTE'!$B$6:$F$834,4,0))</f>
        <v>T</v>
      </c>
      <c r="G45" s="107">
        <f>IF(ISERROR(VLOOKUP($D45,'FERDİ SONUÇ'!$B$6:$H$962,6,0)),"",VLOOKUP($D45,'FERDİ SONUÇ'!$B$6:$H$962,6,0))</f>
        <v>751</v>
      </c>
      <c r="H45" s="16">
        <f>IF(OR(F45="",G45="DQ",G45="DNF",G45="DNS",G45=""),"-",VLOOKUP(D45,'FERDİ SONUÇ'!$B$6:$H$962,7,0))</f>
        <v>47</v>
      </c>
      <c r="I45" s="16">
        <f>IF(OR(F45="",F45="F",G45="DQ",G45="DNF",G45="DNS",G45=""),"-",VLOOKUP(D45,'FERDİ SONUÇ'!$B$6:$H$962,7,0))</f>
        <v>47</v>
      </c>
      <c r="J45" s="18">
        <f>IF(ISERROR(SMALL(I42:I45,4)),"-",SMALL(I42:I45,4))</f>
        <v>53</v>
      </c>
      <c r="K45" s="100"/>
      <c r="L45" s="100"/>
      <c r="M45" s="100"/>
      <c r="N45" s="100"/>
      <c r="O45" s="19"/>
      <c r="BF45" s="2">
        <v>1057</v>
      </c>
    </row>
    <row r="46" spans="2:58" ht="15" customHeight="1">
      <c r="B46" s="6"/>
      <c r="C46" s="7"/>
      <c r="D46" s="109">
        <v>155</v>
      </c>
      <c r="E46" s="8" t="str">
        <f>IF(ISERROR(VLOOKUP($D46,'START LİSTE'!$B$6:$F$834,2,0)),"",VLOOKUP($D46,'START LİSTE'!$B$6:$F$834,2,0))</f>
        <v>İBRAHİM SUBAŞI</v>
      </c>
      <c r="F46" s="9" t="str">
        <f>IF(ISERROR(VLOOKUP($D46,'START LİSTE'!$B$6:$F$834,4,0)),"",VLOOKUP($D46,'START LİSTE'!$B$6:$F$834,4,0))</f>
        <v>T</v>
      </c>
      <c r="G46" s="106">
        <f>IF(ISERROR(VLOOKUP($D46,'FERDİ SONUÇ'!$B$6:$H$962,6,0)),"",VLOOKUP($D46,'FERDİ SONUÇ'!$B$6:$H$962,6,0))</f>
        <v>619</v>
      </c>
      <c r="H46" s="9">
        <f>IF(OR(F46="",G46="DQ",G46="DNF",G46="DNS",G46=""),"-",VLOOKUP(D46,'FERDİ SONUÇ'!$B$6:$H$962,7,0))</f>
        <v>8</v>
      </c>
      <c r="I46" s="9">
        <f>IF(OR(F46="",F46="F",G46="DQ",G46="DNF",G46="DNS",G46=""),"-",VLOOKUP(D46,'FERDİ SONUÇ'!$B$6:$H$962,7,0))</f>
        <v>8</v>
      </c>
      <c r="J46" s="11">
        <f>IF(ISERROR(SMALL(I46:I49,1)),"-",SMALL(I46:I49,1))</f>
        <v>8</v>
      </c>
      <c r="K46" s="99"/>
      <c r="L46" s="99"/>
      <c r="M46" s="99"/>
      <c r="N46" s="99"/>
      <c r="O46" s="12"/>
      <c r="BF46" s="2">
        <v>1060</v>
      </c>
    </row>
    <row r="47" spans="2:58" ht="15" customHeight="1">
      <c r="B47" s="13"/>
      <c r="C47" s="14"/>
      <c r="D47" s="110">
        <v>156</v>
      </c>
      <c r="E47" s="15" t="str">
        <f>IF(ISERROR(VLOOKUP($D47,'START LİSTE'!$B$6:$F$834,2,0)),"",VLOOKUP($D47,'START LİSTE'!$B$6:$F$834,2,0))</f>
        <v>HALİL SONKAYA</v>
      </c>
      <c r="F47" s="16" t="str">
        <f>IF(ISERROR(VLOOKUP($D47,'START LİSTE'!$B$6:$F$834,4,0)),"",VLOOKUP($D47,'START LİSTE'!$B$6:$F$834,4,0))</f>
        <v>T</v>
      </c>
      <c r="G47" s="107">
        <f>IF(ISERROR(VLOOKUP($D47,'FERDİ SONUÇ'!$B$6:$H$962,6,0)),"",VLOOKUP($D47,'FERDİ SONUÇ'!$B$6:$H$962,6,0))</f>
        <v>620</v>
      </c>
      <c r="H47" s="16">
        <f>IF(OR(F47="",G47="DQ",G47="DNF",G47="DNS",G47=""),"-",VLOOKUP(D47,'FERDİ SONUÇ'!$B$6:$H$962,7,0))</f>
        <v>10</v>
      </c>
      <c r="I47" s="16">
        <f>IF(OR(F47="",F47="F",G47="DQ",G47="DNF",G47="DNS",G47=""),"-",VLOOKUP(D47,'FERDİ SONUÇ'!$B$6:$H$962,7,0))</f>
        <v>10</v>
      </c>
      <c r="J47" s="18">
        <f>IF(ISERROR(SMALL(I46:I49,2)),"-",SMALL(I46:I49,2))</f>
        <v>10</v>
      </c>
      <c r="K47" s="100"/>
      <c r="L47" s="100"/>
      <c r="M47" s="100"/>
      <c r="N47" s="100"/>
      <c r="O47" s="19"/>
      <c r="BF47" s="2">
        <v>1061</v>
      </c>
    </row>
    <row r="48" spans="1:58" ht="15" customHeight="1">
      <c r="A48" s="102">
        <f>IF(AND(C48&lt;&gt;"",O48&lt;&gt;"DQ"),COUNT(O$6:O$1172)-(RANK(O48,O$6:O$1172)+COUNTIF(O$6:O48,O48))+2,IF(D46&lt;&gt;"",BF48,""))</f>
        <v>6</v>
      </c>
      <c r="B48" s="102">
        <f>IF(AND(C48&lt;&gt;"",N48&lt;&gt;"DQ"),COUNT(N$6:N$1172)-(RANK(N48,N$6:N$1172)+COUNTIF(N$6:N48,N48))+2,IF(D46&lt;&gt;"",BF48,""))</f>
        <v>6</v>
      </c>
      <c r="C48" s="14" t="str">
        <f>IF(ISERROR(VLOOKUP(D46,'START LİSTE'!$B$6:$F$834,3,0)),"",VLOOKUP(D46,'START LİSTE'!$B$6:$F$834,3,0))</f>
        <v>KÜTAHYA GENÇLİK VE SPOR KULÜBÜ</v>
      </c>
      <c r="D48" s="110">
        <v>157</v>
      </c>
      <c r="E48" s="15" t="str">
        <f>IF(ISERROR(VLOOKUP($D48,'START LİSTE'!$B$6:$F$834,2,0)),"",VLOOKUP($D48,'START LİSTE'!$B$6:$F$834,2,0))</f>
        <v>OĞUZ TÜRKER</v>
      </c>
      <c r="F48" s="16" t="str">
        <f>IF(ISERROR(VLOOKUP($D48,'START LİSTE'!$B$6:$F$834,4,0)),"",VLOOKUP($D48,'START LİSTE'!$B$6:$F$834,4,0))</f>
        <v>T</v>
      </c>
      <c r="G48" s="107">
        <f>IF(ISERROR(VLOOKUP($D48,'FERDİ SONUÇ'!$B$6:$H$962,6,0)),"",VLOOKUP($D48,'FERDİ SONUÇ'!$B$6:$H$962,6,0))</f>
        <v>651</v>
      </c>
      <c r="H48" s="16">
        <f>IF(OR(F48="",G48="DQ",G48="DNF",G48="DNS",G48=""),"-",VLOOKUP(D48,'FERDİ SONUÇ'!$B$6:$H$962,7,0))</f>
        <v>32</v>
      </c>
      <c r="I48" s="16">
        <f>IF(OR(F48="",F48="F",G48="DQ",G48="DNF",G48="DNS",G48=""),"-",VLOOKUP(D48,'FERDİ SONUÇ'!$B$6:$H$962,7,0))</f>
        <v>32</v>
      </c>
      <c r="J48" s="18">
        <f>IF(ISERROR(SMALL(I46:I49,3)),"-",SMALL(I46:I49,3))</f>
        <v>32</v>
      </c>
      <c r="K48" s="100">
        <v>53</v>
      </c>
      <c r="L48" s="100">
        <v>52.0028</v>
      </c>
      <c r="M48" s="100">
        <f>N48</f>
        <v>50.0032</v>
      </c>
      <c r="N48" s="111">
        <f>_xlfn.IFERROR(IF(C48="","",IF(OR(J46="-",J47="-",J48="-"),"DQ",SUM(J46,J47,J48)))+(J48*0.0001),"DQ")</f>
        <v>50.0032</v>
      </c>
      <c r="O48" s="111">
        <f>IF(C48="","",IF(OR(K48="DQ",L48="DQ",M48="DQ"),"DQ",SUM(K48,L48,M48)))</f>
        <v>155.006</v>
      </c>
      <c r="BF48" s="2">
        <v>1062</v>
      </c>
    </row>
    <row r="49" spans="2:58" ht="15" customHeight="1">
      <c r="B49" s="13"/>
      <c r="C49" s="14"/>
      <c r="D49" s="110">
        <v>158</v>
      </c>
      <c r="E49" s="15" t="str">
        <f>IF(ISERROR(VLOOKUP($D49,'START LİSTE'!$B$6:$F$834,2,0)),"",VLOOKUP($D49,'START LİSTE'!$B$6:$F$834,2,0))</f>
        <v>ERKAN GALİN</v>
      </c>
      <c r="F49" s="16" t="str">
        <f>IF(ISERROR(VLOOKUP($D49,'START LİSTE'!$B$6:$F$834,4,0)),"",VLOOKUP($D49,'START LİSTE'!$B$6:$F$834,4,0))</f>
        <v>T</v>
      </c>
      <c r="G49" s="107">
        <f>IF(ISERROR(VLOOKUP($D49,'FERDİ SONUÇ'!$B$6:$H$962,6,0)),"",VLOOKUP($D49,'FERDİ SONUÇ'!$B$6:$H$962,6,0))</f>
        <v>755</v>
      </c>
      <c r="H49" s="16">
        <f>IF(OR(F49="",G49="DQ",G49="DNF",G49="DNS",G49=""),"-",VLOOKUP(D49,'FERDİ SONUÇ'!$B$6:$H$962,7,0))</f>
        <v>48</v>
      </c>
      <c r="I49" s="16">
        <f>IF(OR(F49="",F49="F",G49="DQ",G49="DNF",G49="DNS",G49=""),"-",VLOOKUP(D49,'FERDİ SONUÇ'!$B$6:$H$962,7,0))</f>
        <v>48</v>
      </c>
      <c r="J49" s="18">
        <f>IF(ISERROR(SMALL(I46:I49,4)),"-",SMALL(I46:I49,4))</f>
        <v>48</v>
      </c>
      <c r="K49" s="100"/>
      <c r="L49" s="100"/>
      <c r="M49" s="100"/>
      <c r="N49" s="100"/>
      <c r="O49" s="19"/>
      <c r="BF49" s="2">
        <v>1063</v>
      </c>
    </row>
    <row r="50" spans="2:58" ht="15" customHeight="1">
      <c r="B50" s="6"/>
      <c r="C50" s="7"/>
      <c r="D50" s="109">
        <v>159</v>
      </c>
      <c r="E50" s="8" t="str">
        <f>IF(ISERROR(VLOOKUP($D50,'START LİSTE'!$B$6:$F$834,2,0)),"",VLOOKUP($D50,'START LİSTE'!$B$6:$F$834,2,0))</f>
        <v>ENES YÜKSEL</v>
      </c>
      <c r="F50" s="9" t="str">
        <f>IF(ISERROR(VLOOKUP($D50,'START LİSTE'!$B$6:$F$834,4,0)),"",VLOOKUP($D50,'START LİSTE'!$B$6:$F$834,4,0))</f>
        <v>T</v>
      </c>
      <c r="G50" s="106">
        <f>IF(ISERROR(VLOOKUP($D50,'FERDİ SONUÇ'!$B$6:$H$962,6,0)),"",VLOOKUP($D50,'FERDİ SONUÇ'!$B$6:$H$962,6,0))</f>
        <v>607</v>
      </c>
      <c r="H50" s="9">
        <f>IF(OR(F50="",G50="DQ",G50="DNF",G50="DNS",G50=""),"-",VLOOKUP(D50,'FERDİ SONUÇ'!$B$6:$H$962,7,0))</f>
        <v>3</v>
      </c>
      <c r="I50" s="9">
        <f>IF(OR(F50="",F50="F",G50="DQ",G50="DNF",G50="DNS",G50=""),"-",VLOOKUP(D50,'FERDİ SONUÇ'!$B$6:$H$962,7,0))</f>
        <v>3</v>
      </c>
      <c r="J50" s="11">
        <f>IF(ISERROR(SMALL(I50:I53,1)),"-",SMALL(I50:I53,1))</f>
        <v>3</v>
      </c>
      <c r="K50" s="99"/>
      <c r="L50" s="99"/>
      <c r="M50" s="99"/>
      <c r="N50" s="99"/>
      <c r="O50" s="12"/>
      <c r="BF50" s="2">
        <v>1066</v>
      </c>
    </row>
    <row r="51" spans="2:58" ht="15" customHeight="1">
      <c r="B51" s="13"/>
      <c r="C51" s="14"/>
      <c r="D51" s="110">
        <v>160</v>
      </c>
      <c r="E51" s="15" t="str">
        <f>IF(ISERROR(VLOOKUP($D51,'START LİSTE'!$B$6:$F$834,2,0)),"",VLOOKUP($D51,'START LİSTE'!$B$6:$F$834,2,0))</f>
        <v>SEFA ÖZDEMİR</v>
      </c>
      <c r="F51" s="16" t="str">
        <f>IF(ISERROR(VLOOKUP($D51,'START LİSTE'!$B$6:$F$834,4,0)),"",VLOOKUP($D51,'START LİSTE'!$B$6:$F$834,4,0))</f>
        <v>T</v>
      </c>
      <c r="G51" s="107">
        <f>IF(ISERROR(VLOOKUP($D51,'FERDİ SONUÇ'!$B$6:$H$962,6,0)),"",VLOOKUP($D51,'FERDİ SONUÇ'!$B$6:$H$962,6,0))</f>
        <v>622</v>
      </c>
      <c r="H51" s="16">
        <f>IF(OR(F51="",G51="DQ",G51="DNF",G51="DNS",G51=""),"-",VLOOKUP(D51,'FERDİ SONUÇ'!$B$6:$H$962,7,0))</f>
        <v>12</v>
      </c>
      <c r="I51" s="16">
        <f>IF(OR(F51="",F51="F",G51="DQ",G51="DNF",G51="DNS",G51=""),"-",VLOOKUP(D51,'FERDİ SONUÇ'!$B$6:$H$962,7,0))</f>
        <v>12</v>
      </c>
      <c r="J51" s="18">
        <f>IF(ISERROR(SMALL(I50:I53,2)),"-",SMALL(I50:I53,2))</f>
        <v>4</v>
      </c>
      <c r="K51" s="100"/>
      <c r="L51" s="100"/>
      <c r="M51" s="100"/>
      <c r="N51" s="100"/>
      <c r="O51" s="19"/>
      <c r="BF51" s="2">
        <v>1067</v>
      </c>
    </row>
    <row r="52" spans="1:58" ht="15" customHeight="1">
      <c r="A52" s="102">
        <f>IF(AND(C52&lt;&gt;"",O52&lt;&gt;"DQ"),COUNT(O$6:O$1172)-(RANK(O52,O$6:O$1172)+COUNTIF(O$6:O52,O52))+2,IF(D50&lt;&gt;"",BF52,""))</f>
        <v>1</v>
      </c>
      <c r="B52" s="102">
        <f>IF(AND(C52&lt;&gt;"",N52&lt;&gt;"DQ"),COUNT(N$6:N$1172)-(RANK(N52,N$6:N$1172)+COUNTIF(N$6:N52,N52))+2,IF(D50&lt;&gt;"",BF52,""))</f>
        <v>1</v>
      </c>
      <c r="C52" s="14" t="str">
        <f>IF(ISERROR(VLOOKUP(D50,'START LİSTE'!$B$6:$F$834,3,0)),"",VLOOKUP(D50,'START LİSTE'!$B$6:$F$834,3,0))</f>
        <v>KÜTAHYA-GENÇLİK MERKEZİ GSİM</v>
      </c>
      <c r="D52" s="110">
        <v>161</v>
      </c>
      <c r="E52" s="15" t="str">
        <f>IF(ISERROR(VLOOKUP($D52,'START LİSTE'!$B$6:$F$834,2,0)),"",VLOOKUP($D52,'START LİSTE'!$B$6:$F$834,2,0))</f>
        <v>MERTCAN KURT</v>
      </c>
      <c r="F52" s="16" t="str">
        <f>IF(ISERROR(VLOOKUP($D52,'START LİSTE'!$B$6:$F$834,4,0)),"",VLOOKUP($D52,'START LİSTE'!$B$6:$F$834,4,0))</f>
        <v>T</v>
      </c>
      <c r="G52" s="107">
        <f>IF(ISERROR(VLOOKUP($D52,'FERDİ SONUÇ'!$B$6:$H$962,6,0)),"",VLOOKUP($D52,'FERDİ SONUÇ'!$B$6:$H$962,6,0))</f>
        <v>615</v>
      </c>
      <c r="H52" s="16">
        <f>IF(OR(F52="",G52="DQ",G52="DNF",G52="DNS",G52=""),"-",VLOOKUP(D52,'FERDİ SONUÇ'!$B$6:$H$962,7,0))</f>
        <v>4</v>
      </c>
      <c r="I52" s="16">
        <f>IF(OR(F52="",F52="F",G52="DQ",G52="DNF",G52="DNS",G52=""),"-",VLOOKUP(D52,'FERDİ SONUÇ'!$B$6:$H$962,7,0))</f>
        <v>4</v>
      </c>
      <c r="J52" s="18">
        <f>IF(ISERROR(SMALL(I50:I53,3)),"-",SMALL(I50:I53,3))</f>
        <v>12</v>
      </c>
      <c r="K52" s="100">
        <v>24</v>
      </c>
      <c r="L52" s="100">
        <v>16.0009</v>
      </c>
      <c r="M52" s="100">
        <f>N52</f>
        <v>19.0012</v>
      </c>
      <c r="N52" s="111">
        <f>_xlfn.IFERROR(IF(C52="","",IF(OR(J50="-",J51="-",J52="-"),"DQ",SUM(J50,J51,J52)))+(J52*0.0001),"DQ")</f>
        <v>19.0012</v>
      </c>
      <c r="O52" s="111">
        <f>IF(C52="","",IF(OR(K52="DQ",L52="DQ",M52="DQ"),"DQ",SUM(K52,L52,M52)))</f>
        <v>59.0021</v>
      </c>
      <c r="BF52" s="2">
        <v>1068</v>
      </c>
    </row>
    <row r="53" spans="2:58" ht="15" customHeight="1">
      <c r="B53" s="13"/>
      <c r="C53" s="14"/>
      <c r="D53" s="110">
        <v>162</v>
      </c>
      <c r="E53" s="15" t="str">
        <f>IF(ISERROR(VLOOKUP($D53,'START LİSTE'!$B$6:$F$834,2,0)),"",VLOOKUP($D53,'START LİSTE'!$B$6:$F$834,2,0))</f>
        <v>SEDAT ÖZDEMİR</v>
      </c>
      <c r="F53" s="16" t="str">
        <f>IF(ISERROR(VLOOKUP($D53,'START LİSTE'!$B$6:$F$834,4,0)),"",VLOOKUP($D53,'START LİSTE'!$B$6:$F$834,4,0))</f>
        <v>T</v>
      </c>
      <c r="G53" s="107">
        <f>IF(ISERROR(VLOOKUP($D53,'FERDİ SONUÇ'!$B$6:$H$962,6,0)),"",VLOOKUP($D53,'FERDİ SONUÇ'!$B$6:$H$962,6,0))</f>
        <v>701</v>
      </c>
      <c r="H53" s="16">
        <f>IF(OR(F53="",G53="DQ",G53="DNF",G53="DNS",G53=""),"-",VLOOKUP(D53,'FERDİ SONUÇ'!$B$6:$H$962,7,0))</f>
        <v>37</v>
      </c>
      <c r="I53" s="16">
        <f>IF(OR(F53="",F53="F",G53="DQ",G53="DNF",G53="DNS",G53=""),"-",VLOOKUP(D53,'FERDİ SONUÇ'!$B$6:$H$962,7,0))</f>
        <v>37</v>
      </c>
      <c r="J53" s="18">
        <f>IF(ISERROR(SMALL(I50:I53,4)),"-",SMALL(I50:I53,4))</f>
        <v>37</v>
      </c>
      <c r="K53" s="100"/>
      <c r="L53" s="100"/>
      <c r="M53" s="100"/>
      <c r="N53" s="100"/>
      <c r="O53" s="19"/>
      <c r="BF53" s="2">
        <v>1069</v>
      </c>
    </row>
    <row r="54" spans="2:58" ht="15" customHeight="1">
      <c r="B54" s="6"/>
      <c r="C54" s="7"/>
      <c r="D54" s="109">
        <v>163</v>
      </c>
      <c r="E54" s="8" t="str">
        <f>IF(ISERROR(VLOOKUP($D54,'START LİSTE'!$B$6:$F$834,2,0)),"",VLOOKUP($D54,'START LİSTE'!$B$6:$F$834,2,0))</f>
        <v>VEDAT YILDIZ</v>
      </c>
      <c r="F54" s="9" t="str">
        <f>IF(ISERROR(VLOOKUP($D54,'START LİSTE'!$B$6:$F$834,4,0)),"",VLOOKUP($D54,'START LİSTE'!$B$6:$F$834,4,0))</f>
        <v>T</v>
      </c>
      <c r="G54" s="106">
        <f>IF(ISERROR(VLOOKUP($D54,'FERDİ SONUÇ'!$B$6:$H$962,6,0)),"",VLOOKUP($D54,'FERDİ SONUÇ'!$B$6:$H$962,6,0))</f>
        <v>650</v>
      </c>
      <c r="H54" s="9">
        <f>IF(OR(F54="",G54="DQ",G54="DNF",G54="DNS",G54=""),"-",VLOOKUP(D54,'FERDİ SONUÇ'!$B$6:$H$962,7,0))</f>
        <v>30</v>
      </c>
      <c r="I54" s="9">
        <f>IF(OR(F54="",F54="F",G54="DQ",G54="DNF",G54="DNS",G54=""),"-",VLOOKUP(D54,'FERDİ SONUÇ'!$B$6:$H$962,7,0))</f>
        <v>30</v>
      </c>
      <c r="J54" s="11">
        <f>IF(ISERROR(SMALL(I54:I57,1)),"-",SMALL(I54:I57,1))</f>
        <v>7</v>
      </c>
      <c r="K54" s="99"/>
      <c r="L54" s="99"/>
      <c r="M54" s="99"/>
      <c r="N54" s="99"/>
      <c r="O54" s="12"/>
      <c r="BF54" s="2">
        <v>1072</v>
      </c>
    </row>
    <row r="55" spans="2:58" ht="15" customHeight="1">
      <c r="B55" s="13"/>
      <c r="C55" s="14"/>
      <c r="D55" s="110">
        <v>164</v>
      </c>
      <c r="E55" s="15" t="str">
        <f>IF(ISERROR(VLOOKUP($D55,'START LİSTE'!$B$6:$F$834,2,0)),"",VLOOKUP($D55,'START LİSTE'!$B$6:$F$834,2,0))</f>
        <v>EYÜPHAN ÇUBAN</v>
      </c>
      <c r="F55" s="16" t="str">
        <f>IF(ISERROR(VLOOKUP($D55,'START LİSTE'!$B$6:$F$834,4,0)),"",VLOOKUP($D55,'START LİSTE'!$B$6:$F$834,4,0))</f>
        <v>T</v>
      </c>
      <c r="G55" s="107">
        <f>IF(ISERROR(VLOOKUP($D55,'FERDİ SONUÇ'!$B$6:$H$962,6,0)),"",VLOOKUP($D55,'FERDİ SONUÇ'!$B$6:$H$962,6,0))</f>
        <v>628</v>
      </c>
      <c r="H55" s="16">
        <f>IF(OR(F55="",G55="DQ",G55="DNF",G55="DNS",G55=""),"-",VLOOKUP(D55,'FERDİ SONUÇ'!$B$6:$H$962,7,0))</f>
        <v>17</v>
      </c>
      <c r="I55" s="16">
        <f>IF(OR(F55="",F55="F",G55="DQ",G55="DNF",G55="DNS",G55=""),"-",VLOOKUP(D55,'FERDİ SONUÇ'!$B$6:$H$962,7,0))</f>
        <v>17</v>
      </c>
      <c r="J55" s="18">
        <f>IF(ISERROR(SMALL(I54:I57,2)),"-",SMALL(I54:I57,2))</f>
        <v>9</v>
      </c>
      <c r="K55" s="100"/>
      <c r="L55" s="100"/>
      <c r="M55" s="100"/>
      <c r="N55" s="100"/>
      <c r="O55" s="19"/>
      <c r="BF55" s="2">
        <v>1073</v>
      </c>
    </row>
    <row r="56" spans="1:58" ht="15" customHeight="1">
      <c r="A56" s="102">
        <f>IF(AND(C56&lt;&gt;"",O56&lt;&gt;"DQ"),COUNT(O$6:O$1172)-(RANK(O56,O$6:O$1172)+COUNTIF(O$6:O56,O56))+2,IF(D54&lt;&gt;"",BF56,""))</f>
        <v>2</v>
      </c>
      <c r="B56" s="102">
        <f>IF(AND(C56&lt;&gt;"",N56&lt;&gt;"DQ"),COUNT(N$6:N$1172)-(RANK(N56,N$6:N$1172)+COUNTIF(N$6:N56,N56))+2,IF(D54&lt;&gt;"",BF56,""))</f>
        <v>3</v>
      </c>
      <c r="C56" s="14" t="str">
        <f>IF(ISERROR(VLOOKUP(D54,'START LİSTE'!$B$6:$F$834,3,0)),"",VLOOKUP(D54,'START LİSTE'!$B$6:$F$834,3,0))</f>
        <v>MANİSA - YUNUSEMRE BLD.SP.KLB</v>
      </c>
      <c r="D56" s="110">
        <v>165</v>
      </c>
      <c r="E56" s="15" t="str">
        <f>IF(ISERROR(VLOOKUP($D56,'START LİSTE'!$B$6:$F$834,2,0)),"",VLOOKUP($D56,'START LİSTE'!$B$6:$F$834,2,0))</f>
        <v>BAHADIR AYDIN</v>
      </c>
      <c r="F56" s="16" t="str">
        <f>IF(ISERROR(VLOOKUP($D56,'START LİSTE'!$B$6:$F$834,4,0)),"",VLOOKUP($D56,'START LİSTE'!$B$6:$F$834,4,0))</f>
        <v>T</v>
      </c>
      <c r="G56" s="107">
        <f>IF(ISERROR(VLOOKUP($D56,'FERDİ SONUÇ'!$B$6:$H$962,6,0)),"",VLOOKUP($D56,'FERDİ SONUÇ'!$B$6:$H$962,6,0))</f>
        <v>620</v>
      </c>
      <c r="H56" s="16">
        <f>IF(OR(F56="",G56="DQ",G56="DNF",G56="DNS",G56=""),"-",VLOOKUP(D56,'FERDİ SONUÇ'!$B$6:$H$962,7,0))</f>
        <v>9</v>
      </c>
      <c r="I56" s="16">
        <f>IF(OR(F56="",F56="F",G56="DQ",G56="DNF",G56="DNS",G56=""),"-",VLOOKUP(D56,'FERDİ SONUÇ'!$B$6:$H$962,7,0))</f>
        <v>9</v>
      </c>
      <c r="J56" s="18">
        <f>IF(ISERROR(SMALL(I54:I57,3)),"-",SMALL(I54:I57,3))</f>
        <v>17</v>
      </c>
      <c r="K56" s="100">
        <v>21</v>
      </c>
      <c r="L56" s="100">
        <v>34.0018</v>
      </c>
      <c r="M56" s="100">
        <f>N56</f>
        <v>33.0017</v>
      </c>
      <c r="N56" s="111">
        <f>_xlfn.IFERROR(IF(C56="","",IF(OR(J54="-",J55="-",J56="-"),"DQ",SUM(J54,J55,J56)))+(J56*0.0001),"DQ")</f>
        <v>33.0017</v>
      </c>
      <c r="O56" s="111">
        <f>IF(C56="","",IF(OR(K56="DQ",L56="DQ",M56="DQ"),"DQ",SUM(K56,L56,M56)))</f>
        <v>88.0035</v>
      </c>
      <c r="BF56" s="2">
        <v>1074</v>
      </c>
    </row>
    <row r="57" spans="2:58" ht="15" customHeight="1">
      <c r="B57" s="13"/>
      <c r="C57" s="14"/>
      <c r="D57" s="110">
        <v>166</v>
      </c>
      <c r="E57" s="15" t="str">
        <f>IF(ISERROR(VLOOKUP($D57,'START LİSTE'!$B$6:$F$834,2,0)),"",VLOOKUP($D57,'START LİSTE'!$B$6:$F$834,2,0))</f>
        <v>MEHMET ERKUL</v>
      </c>
      <c r="F57" s="16" t="str">
        <f>IF(ISERROR(VLOOKUP($D57,'START LİSTE'!$B$6:$F$834,4,0)),"",VLOOKUP($D57,'START LİSTE'!$B$6:$F$834,4,0))</f>
        <v>T</v>
      </c>
      <c r="G57" s="107">
        <f>IF(ISERROR(VLOOKUP($D57,'FERDİ SONUÇ'!$B$6:$H$962,6,0)),"",VLOOKUP($D57,'FERDİ SONUÇ'!$B$6:$H$962,6,0))</f>
        <v>619</v>
      </c>
      <c r="H57" s="16">
        <f>IF(OR(F57="",G57="DQ",G57="DNF",G57="DNS",G57=""),"-",VLOOKUP(D57,'FERDİ SONUÇ'!$B$6:$H$962,7,0))</f>
        <v>7</v>
      </c>
      <c r="I57" s="16">
        <f>IF(OR(F57="",F57="F",G57="DQ",G57="DNF",G57="DNS",G57=""),"-",VLOOKUP(D57,'FERDİ SONUÇ'!$B$6:$H$962,7,0))</f>
        <v>7</v>
      </c>
      <c r="J57" s="18">
        <f>IF(ISERROR(SMALL(I54:I57,4)),"-",SMALL(I54:I57,4))</f>
        <v>30</v>
      </c>
      <c r="K57" s="100"/>
      <c r="L57" s="100"/>
      <c r="M57" s="100"/>
      <c r="N57" s="100"/>
      <c r="O57" s="19"/>
      <c r="BF57" s="2">
        <v>1075</v>
      </c>
    </row>
    <row r="58" spans="2:58" ht="15" customHeight="1">
      <c r="B58" s="6"/>
      <c r="C58" s="7"/>
      <c r="D58" s="109">
        <v>167</v>
      </c>
      <c r="E58" s="8" t="str">
        <f>IF(ISERROR(VLOOKUP($D58,'START LİSTE'!$B$6:$F$834,2,0)),"",VLOOKUP($D58,'START LİSTE'!$B$6:$F$834,2,0))</f>
        <v>MERİÇ ATLI</v>
      </c>
      <c r="F58" s="9" t="str">
        <f>IF(ISERROR(VLOOKUP($D58,'START LİSTE'!$B$6:$F$834,4,0)),"",VLOOKUP($D58,'START LİSTE'!$B$6:$F$834,4,0))</f>
        <v>T</v>
      </c>
      <c r="G58" s="106">
        <f>IF(ISERROR(VLOOKUP($D58,'FERDİ SONUÇ'!$B$6:$H$962,6,0)),"",VLOOKUP($D58,'FERDİ SONUÇ'!$B$6:$H$962,6,0))</f>
        <v>814</v>
      </c>
      <c r="H58" s="9">
        <f>IF(OR(F58="",G58="DQ",G58="DNF",G58="DNS",G58=""),"-",VLOOKUP(D58,'FERDİ SONUÇ'!$B$6:$H$962,7,0))</f>
        <v>51</v>
      </c>
      <c r="I58" s="9">
        <f>IF(OR(F58="",F58="F",G58="DQ",G58="DNF",G58="DNS",G58=""),"-",VLOOKUP(D58,'FERDİ SONUÇ'!$B$6:$H$962,7,0))</f>
        <v>51</v>
      </c>
      <c r="J58" s="11">
        <f>IF(ISERROR(SMALL(I58:I61,1)),"-",SMALL(I58:I61,1))</f>
        <v>38</v>
      </c>
      <c r="K58" s="99"/>
      <c r="L58" s="99"/>
      <c r="M58" s="99"/>
      <c r="N58" s="99"/>
      <c r="O58" s="12"/>
      <c r="BF58" s="2">
        <v>1078</v>
      </c>
    </row>
    <row r="59" spans="2:58" ht="15" customHeight="1">
      <c r="B59" s="13"/>
      <c r="C59" s="14"/>
      <c r="D59" s="110">
        <v>168</v>
      </c>
      <c r="E59" s="15" t="str">
        <f>IF(ISERROR(VLOOKUP($D59,'START LİSTE'!$B$6:$F$834,2,0)),"",VLOOKUP($D59,'START LİSTE'!$B$6:$F$834,2,0))</f>
        <v>MERT ARSLA</v>
      </c>
      <c r="F59" s="16" t="str">
        <f>IF(ISERROR(VLOOKUP($D59,'START LİSTE'!$B$6:$F$834,4,0)),"",VLOOKUP($D59,'START LİSTE'!$B$6:$F$834,4,0))</f>
        <v>T</v>
      </c>
      <c r="G59" s="107">
        <f>IF(ISERROR(VLOOKUP($D59,'FERDİ SONUÇ'!$B$6:$H$962,6,0)),"",VLOOKUP($D59,'FERDİ SONUÇ'!$B$6:$H$962,6,0))</f>
        <v>735</v>
      </c>
      <c r="H59" s="16">
        <f>IF(OR(F59="",G59="DQ",G59="DNF",G59="DNS",G59=""),"-",VLOOKUP(D59,'FERDİ SONUÇ'!$B$6:$H$962,7,0))</f>
        <v>44</v>
      </c>
      <c r="I59" s="16">
        <f>IF(OR(F59="",F59="F",G59="DQ",G59="DNF",G59="DNS",G59=""),"-",VLOOKUP(D59,'FERDİ SONUÇ'!$B$6:$H$962,7,0))</f>
        <v>44</v>
      </c>
      <c r="J59" s="18">
        <f>IF(ISERROR(SMALL(I58:I61,2)),"-",SMALL(I58:I61,2))</f>
        <v>44</v>
      </c>
      <c r="K59" s="100"/>
      <c r="L59" s="100"/>
      <c r="M59" s="100"/>
      <c r="N59" s="100"/>
      <c r="O59" s="19"/>
      <c r="BF59" s="2">
        <v>1079</v>
      </c>
    </row>
    <row r="60" spans="1:58" ht="15" customHeight="1">
      <c r="A60" s="102">
        <f>IF(AND(C60&lt;&gt;"",O60&lt;&gt;"DQ"),COUNT(O$6:O$1172)-(RANK(O60,O$6:O$1172)+COUNTIF(O$6:O60,O60))+2,IF(D58&lt;&gt;"",BF60,""))</f>
        <v>13</v>
      </c>
      <c r="B60" s="102">
        <f>IF(AND(C60&lt;&gt;"",N60&lt;&gt;"DQ"),COUNT(N$6:N$1172)-(RANK(N60,N$6:N$1172)+COUNTIF(N$6:N60,N60))+2,IF(D58&lt;&gt;"",BF60,""))</f>
        <v>13</v>
      </c>
      <c r="C60" s="14" t="str">
        <f>IF(ISERROR(VLOOKUP(D58,'START LİSTE'!$B$6:$F$834,3,0)),"",VLOOKUP(D58,'START LİSTE'!$B$6:$F$834,3,0))</f>
        <v>BALIKESİ-AYVALIK JUDO Jİ JİTSU SPOR KULÜBÜ</v>
      </c>
      <c r="D60" s="110">
        <v>169</v>
      </c>
      <c r="E60" s="15" t="str">
        <f>IF(ISERROR(VLOOKUP($D60,'START LİSTE'!$B$6:$F$834,2,0)),"",VLOOKUP($D60,'START LİSTE'!$B$6:$F$834,2,0))</f>
        <v>EMİRKAN DENİZ</v>
      </c>
      <c r="F60" s="16" t="str">
        <f>IF(ISERROR(VLOOKUP($D60,'START LİSTE'!$B$6:$F$834,4,0)),"",VLOOKUP($D60,'START LİSTE'!$B$6:$F$834,4,0))</f>
        <v>T</v>
      </c>
      <c r="G60" s="107">
        <f>IF(ISERROR(VLOOKUP($D60,'FERDİ SONUÇ'!$B$6:$H$962,6,0)),"",VLOOKUP($D60,'FERDİ SONUÇ'!$B$6:$H$962,6,0))</f>
        <v>702</v>
      </c>
      <c r="H60" s="16">
        <f>IF(OR(F60="",G60="DQ",G60="DNF",G60="DNS",G60=""),"-",VLOOKUP(D60,'FERDİ SONUÇ'!$B$6:$H$962,7,0))</f>
        <v>38</v>
      </c>
      <c r="I60" s="16">
        <f>IF(OR(F60="",F60="F",G60="DQ",G60="DNF",G60="DNS",G60=""),"-",VLOOKUP(D60,'FERDİ SONUÇ'!$B$6:$H$962,7,0))</f>
        <v>38</v>
      </c>
      <c r="J60" s="18">
        <f>IF(ISERROR(SMALL(I58:I61,3)),"-",SMALL(I58:I61,3))</f>
        <v>46</v>
      </c>
      <c r="K60" s="100">
        <v>144</v>
      </c>
      <c r="L60" s="100">
        <v>132.0047</v>
      </c>
      <c r="M60" s="100">
        <f>N60</f>
        <v>128.0046</v>
      </c>
      <c r="N60" s="111">
        <f>_xlfn.IFERROR(IF(C60="","",IF(OR(J58="-",J59="-",J60="-"),"DQ",SUM(J58,J59,J60)))+(J60*0.0001),"DQ")</f>
        <v>128.0046</v>
      </c>
      <c r="O60" s="111">
        <f>IF(C60="","",IF(OR(K60="DQ",L60="DQ",M60="DQ"),"DQ",SUM(K60,L60,M60)))</f>
        <v>404.00930000000005</v>
      </c>
      <c r="BF60" s="2">
        <v>1080</v>
      </c>
    </row>
    <row r="61" spans="2:58" ht="15" customHeight="1">
      <c r="B61" s="13"/>
      <c r="C61" s="14"/>
      <c r="D61" s="110">
        <v>170</v>
      </c>
      <c r="E61" s="15" t="str">
        <f>IF(ISERROR(VLOOKUP($D61,'START LİSTE'!$B$6:$F$834,2,0)),"",VLOOKUP($D61,'START LİSTE'!$B$6:$F$834,2,0))</f>
        <v>SERHAT B. BABA</v>
      </c>
      <c r="F61" s="16" t="str">
        <f>IF(ISERROR(VLOOKUP($D61,'START LİSTE'!$B$6:$F$834,4,0)),"",VLOOKUP($D61,'START LİSTE'!$B$6:$F$834,4,0))</f>
        <v>T</v>
      </c>
      <c r="G61" s="107">
        <f>IF(ISERROR(VLOOKUP($D61,'FERDİ SONUÇ'!$B$6:$H$962,6,0)),"",VLOOKUP($D61,'FERDİ SONUÇ'!$B$6:$H$962,6,0))</f>
        <v>743</v>
      </c>
      <c r="H61" s="16">
        <f>IF(OR(F61="",G61="DQ",G61="DNF",G61="DNS",G61=""),"-",VLOOKUP(D61,'FERDİ SONUÇ'!$B$6:$H$962,7,0))</f>
        <v>46</v>
      </c>
      <c r="I61" s="16">
        <f>IF(OR(F61="",F61="F",G61="DQ",G61="DNF",G61="DNS",G61=""),"-",VLOOKUP(D61,'FERDİ SONUÇ'!$B$6:$H$962,7,0))</f>
        <v>46</v>
      </c>
      <c r="J61" s="18">
        <f>IF(ISERROR(SMALL(I58:I61,4)),"-",SMALL(I58:I61,4))</f>
        <v>51</v>
      </c>
      <c r="K61" s="100"/>
      <c r="L61" s="100"/>
      <c r="M61" s="100"/>
      <c r="N61" s="100"/>
      <c r="O61" s="19"/>
      <c r="BF61" s="2">
        <v>1081</v>
      </c>
    </row>
    <row r="62" spans="2:58" ht="15" customHeight="1">
      <c r="B62" s="6"/>
      <c r="C62" s="7"/>
      <c r="D62" s="109"/>
      <c r="E62" s="8">
        <f>IF(ISERROR(VLOOKUP($D62,'START LİSTE'!$B$6:$F$834,2,0)),"",VLOOKUP($D62,'START LİSTE'!$B$6:$F$834,2,0))</f>
      </c>
      <c r="F62" s="9">
        <f>IF(ISERROR(VLOOKUP($D62,'START LİSTE'!$B$6:$F$834,4,0)),"",VLOOKUP($D62,'START LİSTE'!$B$6:$F$834,4,0))</f>
      </c>
      <c r="G62" s="106">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99"/>
      <c r="L62" s="99"/>
      <c r="M62" s="99"/>
      <c r="N62" s="99"/>
      <c r="O62" s="12"/>
      <c r="BF62" s="2">
        <v>1084</v>
      </c>
    </row>
    <row r="63" spans="2:58" ht="15" customHeight="1">
      <c r="B63" s="13"/>
      <c r="C63" s="14"/>
      <c r="D63" s="110"/>
      <c r="E63" s="15">
        <f>IF(ISERROR(VLOOKUP($D63,'START LİSTE'!$B$6:$F$834,2,0)),"",VLOOKUP($D63,'START LİSTE'!$B$6:$F$834,2,0))</f>
      </c>
      <c r="F63" s="16">
        <f>IF(ISERROR(VLOOKUP($D63,'START LİSTE'!$B$6:$F$834,4,0)),"",VLOOKUP($D63,'START LİSTE'!$B$6:$F$834,4,0))</f>
      </c>
      <c r="G63" s="107">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00"/>
      <c r="L63" s="100"/>
      <c r="M63" s="100"/>
      <c r="N63" s="100"/>
      <c r="O63" s="19"/>
      <c r="BF63" s="2">
        <v>1085</v>
      </c>
    </row>
    <row r="64" spans="1:58" ht="15" customHeight="1">
      <c r="A64" s="102">
        <f>IF(AND(C64&lt;&gt;"",O64&lt;&gt;"DQ"),COUNT(O$6:O$1172)-(RANK(O64,O$6:O$1172)+COUNTIF(O$6:O64,O64))+2,IF(D62&lt;&gt;"",BF64,""))</f>
      </c>
      <c r="B64" s="102">
        <f>IF(AND(C64&lt;&gt;"",N64&lt;&gt;"DQ"),COUNT(N$6:N$1172)-(RANK(N64,N$6:N$1172)+COUNTIF(N$6:N64,N64))+2,IF(D62&lt;&gt;"",BF64,""))</f>
      </c>
      <c r="C64" s="14">
        <f>IF(ISERROR(VLOOKUP(D62,'START LİSTE'!$B$6:$F$834,3,0)),"",VLOOKUP(D62,'START LİSTE'!$B$6:$F$834,3,0))</f>
      </c>
      <c r="D64" s="110"/>
      <c r="E64" s="15">
        <f>IF(ISERROR(VLOOKUP($D64,'START LİSTE'!$B$6:$F$834,2,0)),"",VLOOKUP($D64,'START LİSTE'!$B$6:$F$834,2,0))</f>
      </c>
      <c r="F64" s="16">
        <f>IF(ISERROR(VLOOKUP($D64,'START LİSTE'!$B$6:$F$834,4,0)),"",VLOOKUP($D64,'START LİSTE'!$B$6:$F$834,4,0))</f>
      </c>
      <c r="G64" s="107">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00"/>
      <c r="L64" s="100" t="str">
        <f>N64</f>
        <v>DQ</v>
      </c>
      <c r="M64" s="100"/>
      <c r="N64" s="111" t="str">
        <f>_xlfn.IFERROR(IF(C64="","",IF(OR(J62="-",J63="-",J64="-"),"DQ",SUM(J62,J63,J64)))+(J64*0.0001),"DQ")</f>
        <v>DQ</v>
      </c>
      <c r="O64" s="111">
        <f>IF(C64="","",IF(OR(K64="DQ",L64="DQ",M64="DQ"),"DQ",SUM(K64,L64,M64)))</f>
      </c>
      <c r="BF64" s="2">
        <v>1086</v>
      </c>
    </row>
    <row r="65" spans="2:58" ht="15" customHeight="1">
      <c r="B65" s="13"/>
      <c r="C65" s="14"/>
      <c r="D65" s="110"/>
      <c r="E65" s="15">
        <f>IF(ISERROR(VLOOKUP($D65,'START LİSTE'!$B$6:$F$834,2,0)),"",VLOOKUP($D65,'START LİSTE'!$B$6:$F$834,2,0))</f>
      </c>
      <c r="F65" s="16">
        <f>IF(ISERROR(VLOOKUP($D65,'START LİSTE'!$B$6:$F$834,4,0)),"",VLOOKUP($D65,'START LİSTE'!$B$6:$F$834,4,0))</f>
      </c>
      <c r="G65" s="107">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00"/>
      <c r="L65" s="100"/>
      <c r="M65" s="100"/>
      <c r="N65" s="100"/>
      <c r="O65" s="19"/>
      <c r="BF65" s="2">
        <v>1087</v>
      </c>
    </row>
    <row r="66" ht="12.75">
      <c r="BF66" s="2"/>
    </row>
    <row r="67" ht="12.75">
      <c r="BF67" s="2"/>
    </row>
    <row r="68" ht="12.75">
      <c r="BF68" s="2"/>
    </row>
    <row r="69" ht="12.75">
      <c r="BF69" s="2"/>
    </row>
    <row r="70" ht="12.75">
      <c r="BF70" s="2"/>
    </row>
    <row r="71" ht="12.75">
      <c r="BF71" s="2"/>
    </row>
    <row r="72" ht="12.75">
      <c r="BF72" s="2"/>
    </row>
    <row r="73" ht="12.75">
      <c r="BF73" s="2"/>
    </row>
    <row r="74" ht="12.75">
      <c r="BF74" s="2"/>
    </row>
    <row r="75" ht="12.75">
      <c r="BF75" s="2"/>
    </row>
    <row r="76" ht="12.75">
      <c r="BF76" s="2"/>
    </row>
    <row r="77" ht="12.75">
      <c r="BF77" s="2"/>
    </row>
  </sheetData>
  <sheetProtection sheet="1"/>
  <mergeCells count="6">
    <mergeCell ref="D4:E4"/>
    <mergeCell ref="F4:O4"/>
    <mergeCell ref="A1:O1"/>
    <mergeCell ref="A2:O2"/>
    <mergeCell ref="A3:O3"/>
    <mergeCell ref="A4:C4"/>
  </mergeCells>
  <conditionalFormatting sqref="C5">
    <cfRule type="duplicateValues" priority="534" dxfId="513" stopIfTrue="1">
      <formula>AND(COUNTIF($C$5:$C$5,C5)&gt;1,NOT(ISBLANK(C5)))</formula>
    </cfRule>
  </conditionalFormatting>
  <conditionalFormatting sqref="B6:B7 B9:B11 B13:B15 B17:B19 B21:B23 B25:B27 B29:B31 B33:B35 B37:B39 B41:B43 B45:B47 B49:B51 B53:B55 B57:B59 B61:B63 B65">
    <cfRule type="cellIs" priority="524" dxfId="514" operator="greaterThan">
      <formula>1000</formula>
    </cfRule>
  </conditionalFormatting>
  <conditionalFormatting sqref="N8">
    <cfRule type="duplicateValues" priority="517" dxfId="0" stopIfTrue="1">
      <formula>AND(COUNTIF($N$8:$N$8,N8)&gt;1,NOT(ISBLANK(N8)))</formula>
    </cfRule>
  </conditionalFormatting>
  <conditionalFormatting sqref="N8">
    <cfRule type="duplicateValues" priority="515" dxfId="513">
      <formula>AND(COUNTIF($N$8:$N$8,N8)&gt;1,NOT(ISBLANK(N8)))</formula>
    </cfRule>
    <cfRule type="duplicateValues" priority="516" dxfId="0" stopIfTrue="1">
      <formula>AND(COUNTIF($N$8:$N$8,N8)&gt;1,NOT(ISBLANK(N8)))</formula>
    </cfRule>
  </conditionalFormatting>
  <conditionalFormatting sqref="N8">
    <cfRule type="duplicateValues" priority="514" dxfId="0" stopIfTrue="1">
      <formula>AND(COUNTIF($N$8:$N$8,N8)&gt;1,NOT(ISBLANK(N8)))</formula>
    </cfRule>
  </conditionalFormatting>
  <conditionalFormatting sqref="N8">
    <cfRule type="duplicateValues" priority="513" dxfId="0" stopIfTrue="1">
      <formula>AND(COUNTIF($N$8:$N$8,N8)&gt;1,NOT(ISBLANK(N8)))</formula>
    </cfRule>
  </conditionalFormatting>
  <conditionalFormatting sqref="N8">
    <cfRule type="duplicateValues" priority="512" dxfId="0" stopIfTrue="1">
      <formula>AND(COUNTIF($N$8:$N$8,N8)&gt;1,NOT(ISBLANK(N8)))</formula>
    </cfRule>
  </conditionalFormatting>
  <conditionalFormatting sqref="N8">
    <cfRule type="duplicateValues" priority="511" dxfId="0" stopIfTrue="1">
      <formula>AND(COUNTIF($N$8:$N$8,N8)&gt;1,NOT(ISBLANK(N8)))</formula>
    </cfRule>
  </conditionalFormatting>
  <conditionalFormatting sqref="N8">
    <cfRule type="duplicateValues" priority="510" dxfId="0" stopIfTrue="1">
      <formula>AND(COUNTIF($N$8:$N$8,N8)&gt;1,NOT(ISBLANK(N8)))</formula>
    </cfRule>
  </conditionalFormatting>
  <conditionalFormatting sqref="N8">
    <cfRule type="duplicateValues" priority="509" dxfId="0" stopIfTrue="1">
      <formula>AND(COUNTIF($N$8:$N$8,N8)&gt;1,NOT(ISBLANK(N8)))</formula>
    </cfRule>
  </conditionalFormatting>
  <conditionalFormatting sqref="N8">
    <cfRule type="duplicateValues" priority="508" dxfId="513" stopIfTrue="1">
      <formula>AND(COUNTIF($N$8:$N$8,N8)&gt;1,NOT(ISBLANK(N8)))</formula>
    </cfRule>
  </conditionalFormatting>
  <conditionalFormatting sqref="N8">
    <cfRule type="duplicateValues" priority="506" dxfId="513">
      <formula>AND(COUNTIF($N$8:$N$8,N8)&gt;1,NOT(ISBLANK(N8)))</formula>
    </cfRule>
    <cfRule type="duplicateValues" priority="507" dxfId="0" stopIfTrue="1">
      <formula>AND(COUNTIF($N$8:$N$8,N8)&gt;1,NOT(ISBLANK(N8)))</formula>
    </cfRule>
  </conditionalFormatting>
  <conditionalFormatting sqref="N8">
    <cfRule type="duplicateValues" priority="505" dxfId="0" stopIfTrue="1">
      <formula>AND(COUNTIF($N$8:$N$8,N8)&gt;1,NOT(ISBLANK(N8)))</formula>
    </cfRule>
  </conditionalFormatting>
  <conditionalFormatting sqref="N8">
    <cfRule type="duplicateValues" priority="504" dxfId="0" stopIfTrue="1">
      <formula>AND(COUNTIF($N$8:$N$8,N8)&gt;1,NOT(ISBLANK(N8)))</formula>
    </cfRule>
  </conditionalFormatting>
  <conditionalFormatting sqref="N8">
    <cfRule type="duplicateValues" priority="503" dxfId="0" stopIfTrue="1">
      <formula>AND(COUNTIF($N$8:$N$8,N8)&gt;1,NOT(ISBLANK(N8)))</formula>
    </cfRule>
  </conditionalFormatting>
  <conditionalFormatting sqref="N8">
    <cfRule type="duplicateValues" priority="502" dxfId="0" stopIfTrue="1">
      <formula>AND(COUNTIF($N$8:$N$8,N8)&gt;1,NOT(ISBLANK(N8)))</formula>
    </cfRule>
  </conditionalFormatting>
  <conditionalFormatting sqref="N8">
    <cfRule type="duplicateValues" priority="501" dxfId="0" stopIfTrue="1">
      <formula>AND(COUNTIF($N$8:$N$8,N8)&gt;1,NOT(ISBLANK(N8)))</formula>
    </cfRule>
  </conditionalFormatting>
  <conditionalFormatting sqref="N8">
    <cfRule type="duplicateValues" priority="500" dxfId="0" stopIfTrue="1">
      <formula>AND(COUNTIF($N$8:$N$8,N8)&gt;1,NOT(ISBLANK(N8)))</formula>
    </cfRule>
  </conditionalFormatting>
  <conditionalFormatting sqref="N8">
    <cfRule type="duplicateValues" priority="499" dxfId="513" stopIfTrue="1">
      <formula>AND(COUNTIF($N$8:$N$8,N8)&gt;1,NOT(ISBLANK(N8)))</formula>
    </cfRule>
  </conditionalFormatting>
  <conditionalFormatting sqref="N12">
    <cfRule type="duplicateValues" priority="498" dxfId="0" stopIfTrue="1">
      <formula>AND(COUNTIF($N$12:$N$12,N12)&gt;1,NOT(ISBLANK(N12)))</formula>
    </cfRule>
  </conditionalFormatting>
  <conditionalFormatting sqref="N12">
    <cfRule type="duplicateValues" priority="496" dxfId="513">
      <formula>AND(COUNTIF($N$12:$N$12,N12)&gt;1,NOT(ISBLANK(N12)))</formula>
    </cfRule>
    <cfRule type="duplicateValues" priority="497" dxfId="0" stopIfTrue="1">
      <formula>AND(COUNTIF($N$12:$N$12,N12)&gt;1,NOT(ISBLANK(N12)))</formula>
    </cfRule>
  </conditionalFormatting>
  <conditionalFormatting sqref="N12">
    <cfRule type="duplicateValues" priority="495" dxfId="0" stopIfTrue="1">
      <formula>AND(COUNTIF($N$12:$N$12,N12)&gt;1,NOT(ISBLANK(N12)))</formula>
    </cfRule>
  </conditionalFormatting>
  <conditionalFormatting sqref="N12">
    <cfRule type="duplicateValues" priority="494" dxfId="0" stopIfTrue="1">
      <formula>AND(COUNTIF($N$12:$N$12,N12)&gt;1,NOT(ISBLANK(N12)))</formula>
    </cfRule>
  </conditionalFormatting>
  <conditionalFormatting sqref="N12">
    <cfRule type="duplicateValues" priority="493" dxfId="0" stopIfTrue="1">
      <formula>AND(COUNTIF($N$12:$N$12,N12)&gt;1,NOT(ISBLANK(N12)))</formula>
    </cfRule>
  </conditionalFormatting>
  <conditionalFormatting sqref="N12">
    <cfRule type="duplicateValues" priority="492" dxfId="0" stopIfTrue="1">
      <formula>AND(COUNTIF($N$12:$N$12,N12)&gt;1,NOT(ISBLANK(N12)))</formula>
    </cfRule>
  </conditionalFormatting>
  <conditionalFormatting sqref="N12">
    <cfRule type="duplicateValues" priority="491" dxfId="0" stopIfTrue="1">
      <formula>AND(COUNTIF($N$12:$N$12,N12)&gt;1,NOT(ISBLANK(N12)))</formula>
    </cfRule>
  </conditionalFormatting>
  <conditionalFormatting sqref="N12">
    <cfRule type="duplicateValues" priority="490" dxfId="0" stopIfTrue="1">
      <formula>AND(COUNTIF($N$12:$N$12,N12)&gt;1,NOT(ISBLANK(N12)))</formula>
    </cfRule>
  </conditionalFormatting>
  <conditionalFormatting sqref="N12">
    <cfRule type="duplicateValues" priority="489" dxfId="513" stopIfTrue="1">
      <formula>AND(COUNTIF($N$12:$N$12,N12)&gt;1,NOT(ISBLANK(N12)))</formula>
    </cfRule>
  </conditionalFormatting>
  <conditionalFormatting sqref="N12">
    <cfRule type="duplicateValues" priority="487" dxfId="513">
      <formula>AND(COUNTIF($N$12:$N$12,N12)&gt;1,NOT(ISBLANK(N12)))</formula>
    </cfRule>
    <cfRule type="duplicateValues" priority="488" dxfId="0" stopIfTrue="1">
      <formula>AND(COUNTIF($N$12:$N$12,N12)&gt;1,NOT(ISBLANK(N12)))</formula>
    </cfRule>
  </conditionalFormatting>
  <conditionalFormatting sqref="N12">
    <cfRule type="duplicateValues" priority="486" dxfId="0" stopIfTrue="1">
      <formula>AND(COUNTIF($N$12:$N$12,N12)&gt;1,NOT(ISBLANK(N12)))</formula>
    </cfRule>
  </conditionalFormatting>
  <conditionalFormatting sqref="N12">
    <cfRule type="duplicateValues" priority="485" dxfId="0" stopIfTrue="1">
      <formula>AND(COUNTIF($N$12:$N$12,N12)&gt;1,NOT(ISBLANK(N12)))</formula>
    </cfRule>
  </conditionalFormatting>
  <conditionalFormatting sqref="N12">
    <cfRule type="duplicateValues" priority="484" dxfId="0" stopIfTrue="1">
      <formula>AND(COUNTIF($N$12:$N$12,N12)&gt;1,NOT(ISBLANK(N12)))</formula>
    </cfRule>
  </conditionalFormatting>
  <conditionalFormatting sqref="N12">
    <cfRule type="duplicateValues" priority="483" dxfId="0" stopIfTrue="1">
      <formula>AND(COUNTIF($N$12:$N$12,N12)&gt;1,NOT(ISBLANK(N12)))</formula>
    </cfRule>
  </conditionalFormatting>
  <conditionalFormatting sqref="N12">
    <cfRule type="duplicateValues" priority="482" dxfId="0" stopIfTrue="1">
      <formula>AND(COUNTIF($N$12:$N$12,N12)&gt;1,NOT(ISBLANK(N12)))</formula>
    </cfRule>
  </conditionalFormatting>
  <conditionalFormatting sqref="N12">
    <cfRule type="duplicateValues" priority="481" dxfId="0" stopIfTrue="1">
      <formula>AND(COUNTIF($N$12:$N$12,N12)&gt;1,NOT(ISBLANK(N12)))</formula>
    </cfRule>
  </conditionalFormatting>
  <conditionalFormatting sqref="N12">
    <cfRule type="duplicateValues" priority="480" dxfId="513" stopIfTrue="1">
      <formula>AND(COUNTIF($N$12:$N$12,N12)&gt;1,NOT(ISBLANK(N12)))</formula>
    </cfRule>
  </conditionalFormatting>
  <conditionalFormatting sqref="N16">
    <cfRule type="duplicateValues" priority="479" dxfId="0" stopIfTrue="1">
      <formula>AND(COUNTIF($N$16:$N$16,N16)&gt;1,NOT(ISBLANK(N16)))</formula>
    </cfRule>
  </conditionalFormatting>
  <conditionalFormatting sqref="N16">
    <cfRule type="duplicateValues" priority="477" dxfId="513">
      <formula>AND(COUNTIF($N$16:$N$16,N16)&gt;1,NOT(ISBLANK(N16)))</formula>
    </cfRule>
    <cfRule type="duplicateValues" priority="478" dxfId="0" stopIfTrue="1">
      <formula>AND(COUNTIF($N$16:$N$16,N16)&gt;1,NOT(ISBLANK(N16)))</formula>
    </cfRule>
  </conditionalFormatting>
  <conditionalFormatting sqref="N16">
    <cfRule type="duplicateValues" priority="476" dxfId="0" stopIfTrue="1">
      <formula>AND(COUNTIF($N$16:$N$16,N16)&gt;1,NOT(ISBLANK(N16)))</formula>
    </cfRule>
  </conditionalFormatting>
  <conditionalFormatting sqref="N16">
    <cfRule type="duplicateValues" priority="475" dxfId="0" stopIfTrue="1">
      <formula>AND(COUNTIF($N$16:$N$16,N16)&gt;1,NOT(ISBLANK(N16)))</formula>
    </cfRule>
  </conditionalFormatting>
  <conditionalFormatting sqref="N16">
    <cfRule type="duplicateValues" priority="474" dxfId="0" stopIfTrue="1">
      <formula>AND(COUNTIF($N$16:$N$16,N16)&gt;1,NOT(ISBLANK(N16)))</formula>
    </cfRule>
  </conditionalFormatting>
  <conditionalFormatting sqref="N16">
    <cfRule type="duplicateValues" priority="473" dxfId="0" stopIfTrue="1">
      <formula>AND(COUNTIF($N$16:$N$16,N16)&gt;1,NOT(ISBLANK(N16)))</formula>
    </cfRule>
  </conditionalFormatting>
  <conditionalFormatting sqref="N16">
    <cfRule type="duplicateValues" priority="472" dxfId="0" stopIfTrue="1">
      <formula>AND(COUNTIF($N$16:$N$16,N16)&gt;1,NOT(ISBLANK(N16)))</formula>
    </cfRule>
  </conditionalFormatting>
  <conditionalFormatting sqref="N16">
    <cfRule type="duplicateValues" priority="471" dxfId="0" stopIfTrue="1">
      <formula>AND(COUNTIF($N$16:$N$16,N16)&gt;1,NOT(ISBLANK(N16)))</formula>
    </cfRule>
  </conditionalFormatting>
  <conditionalFormatting sqref="N16">
    <cfRule type="duplicateValues" priority="470" dxfId="513" stopIfTrue="1">
      <formula>AND(COUNTIF($N$16:$N$16,N16)&gt;1,NOT(ISBLANK(N16)))</formula>
    </cfRule>
  </conditionalFormatting>
  <conditionalFormatting sqref="N16">
    <cfRule type="duplicateValues" priority="468" dxfId="513">
      <formula>AND(COUNTIF($N$16:$N$16,N16)&gt;1,NOT(ISBLANK(N16)))</formula>
    </cfRule>
    <cfRule type="duplicateValues" priority="469" dxfId="0" stopIfTrue="1">
      <formula>AND(COUNTIF($N$16:$N$16,N16)&gt;1,NOT(ISBLANK(N16)))</formula>
    </cfRule>
  </conditionalFormatting>
  <conditionalFormatting sqref="N16">
    <cfRule type="duplicateValues" priority="467" dxfId="0" stopIfTrue="1">
      <formula>AND(COUNTIF($N$16:$N$16,N16)&gt;1,NOT(ISBLANK(N16)))</formula>
    </cfRule>
  </conditionalFormatting>
  <conditionalFormatting sqref="N16">
    <cfRule type="duplicateValues" priority="466" dxfId="0" stopIfTrue="1">
      <formula>AND(COUNTIF($N$16:$N$16,N16)&gt;1,NOT(ISBLANK(N16)))</formula>
    </cfRule>
  </conditionalFormatting>
  <conditionalFormatting sqref="N16">
    <cfRule type="duplicateValues" priority="465" dxfId="0" stopIfTrue="1">
      <formula>AND(COUNTIF($N$16:$N$16,N16)&gt;1,NOT(ISBLANK(N16)))</formula>
    </cfRule>
  </conditionalFormatting>
  <conditionalFormatting sqref="N16">
    <cfRule type="duplicateValues" priority="464" dxfId="0" stopIfTrue="1">
      <formula>AND(COUNTIF($N$16:$N$16,N16)&gt;1,NOT(ISBLANK(N16)))</formula>
    </cfRule>
  </conditionalFormatting>
  <conditionalFormatting sqref="N16">
    <cfRule type="duplicateValues" priority="463" dxfId="0" stopIfTrue="1">
      <formula>AND(COUNTIF($N$16:$N$16,N16)&gt;1,NOT(ISBLANK(N16)))</formula>
    </cfRule>
  </conditionalFormatting>
  <conditionalFormatting sqref="N16">
    <cfRule type="duplicateValues" priority="462" dxfId="0" stopIfTrue="1">
      <formula>AND(COUNTIF($N$16:$N$16,N16)&gt;1,NOT(ISBLANK(N16)))</formula>
    </cfRule>
  </conditionalFormatting>
  <conditionalFormatting sqref="N16">
    <cfRule type="duplicateValues" priority="461" dxfId="513" stopIfTrue="1">
      <formula>AND(COUNTIF($N$16:$N$16,N16)&gt;1,NOT(ISBLANK(N16)))</formula>
    </cfRule>
  </conditionalFormatting>
  <conditionalFormatting sqref="N20">
    <cfRule type="duplicateValues" priority="460" dxfId="0" stopIfTrue="1">
      <formula>AND(COUNTIF($N$20:$N$20,N20)&gt;1,NOT(ISBLANK(N20)))</formula>
    </cfRule>
  </conditionalFormatting>
  <conditionalFormatting sqref="N20">
    <cfRule type="duplicateValues" priority="458" dxfId="513">
      <formula>AND(COUNTIF($N$20:$N$20,N20)&gt;1,NOT(ISBLANK(N20)))</formula>
    </cfRule>
    <cfRule type="duplicateValues" priority="459" dxfId="0" stopIfTrue="1">
      <formula>AND(COUNTIF($N$20:$N$20,N20)&gt;1,NOT(ISBLANK(N20)))</formula>
    </cfRule>
  </conditionalFormatting>
  <conditionalFormatting sqref="N20">
    <cfRule type="duplicateValues" priority="457" dxfId="0" stopIfTrue="1">
      <formula>AND(COUNTIF($N$20:$N$20,N20)&gt;1,NOT(ISBLANK(N20)))</formula>
    </cfRule>
  </conditionalFormatting>
  <conditionalFormatting sqref="N20">
    <cfRule type="duplicateValues" priority="456" dxfId="0" stopIfTrue="1">
      <formula>AND(COUNTIF($N$20:$N$20,N20)&gt;1,NOT(ISBLANK(N20)))</formula>
    </cfRule>
  </conditionalFormatting>
  <conditionalFormatting sqref="N20">
    <cfRule type="duplicateValues" priority="455" dxfId="0" stopIfTrue="1">
      <formula>AND(COUNTIF($N$20:$N$20,N20)&gt;1,NOT(ISBLANK(N20)))</formula>
    </cfRule>
  </conditionalFormatting>
  <conditionalFormatting sqref="N20">
    <cfRule type="duplicateValues" priority="454" dxfId="0" stopIfTrue="1">
      <formula>AND(COUNTIF($N$20:$N$20,N20)&gt;1,NOT(ISBLANK(N20)))</formula>
    </cfRule>
  </conditionalFormatting>
  <conditionalFormatting sqref="N20">
    <cfRule type="duplicateValues" priority="453" dxfId="0" stopIfTrue="1">
      <formula>AND(COUNTIF($N$20:$N$20,N20)&gt;1,NOT(ISBLANK(N20)))</formula>
    </cfRule>
  </conditionalFormatting>
  <conditionalFormatting sqref="N20">
    <cfRule type="duplicateValues" priority="452" dxfId="0" stopIfTrue="1">
      <formula>AND(COUNTIF($N$20:$N$20,N20)&gt;1,NOT(ISBLANK(N20)))</formula>
    </cfRule>
  </conditionalFormatting>
  <conditionalFormatting sqref="N20">
    <cfRule type="duplicateValues" priority="451" dxfId="513" stopIfTrue="1">
      <formula>AND(COUNTIF($N$20:$N$20,N20)&gt;1,NOT(ISBLANK(N20)))</formula>
    </cfRule>
  </conditionalFormatting>
  <conditionalFormatting sqref="N20">
    <cfRule type="duplicateValues" priority="449" dxfId="513">
      <formula>AND(COUNTIF($N$20:$N$20,N20)&gt;1,NOT(ISBLANK(N20)))</formula>
    </cfRule>
    <cfRule type="duplicateValues" priority="450" dxfId="0" stopIfTrue="1">
      <formula>AND(COUNTIF($N$20:$N$20,N20)&gt;1,NOT(ISBLANK(N20)))</formula>
    </cfRule>
  </conditionalFormatting>
  <conditionalFormatting sqref="N20">
    <cfRule type="duplicateValues" priority="448" dxfId="0" stopIfTrue="1">
      <formula>AND(COUNTIF($N$20:$N$20,N20)&gt;1,NOT(ISBLANK(N20)))</formula>
    </cfRule>
  </conditionalFormatting>
  <conditionalFormatting sqref="N20">
    <cfRule type="duplicateValues" priority="447" dxfId="0" stopIfTrue="1">
      <formula>AND(COUNTIF($N$20:$N$20,N20)&gt;1,NOT(ISBLANK(N20)))</formula>
    </cfRule>
  </conditionalFormatting>
  <conditionalFormatting sqref="N20">
    <cfRule type="duplicateValues" priority="446" dxfId="0" stopIfTrue="1">
      <formula>AND(COUNTIF($N$20:$N$20,N20)&gt;1,NOT(ISBLANK(N20)))</formula>
    </cfRule>
  </conditionalFormatting>
  <conditionalFormatting sqref="N20">
    <cfRule type="duplicateValues" priority="445" dxfId="0" stopIfTrue="1">
      <formula>AND(COUNTIF($N$20:$N$20,N20)&gt;1,NOT(ISBLANK(N20)))</formula>
    </cfRule>
  </conditionalFormatting>
  <conditionalFormatting sqref="N20">
    <cfRule type="duplicateValues" priority="444" dxfId="0" stopIfTrue="1">
      <formula>AND(COUNTIF($N$20:$N$20,N20)&gt;1,NOT(ISBLANK(N20)))</formula>
    </cfRule>
  </conditionalFormatting>
  <conditionalFormatting sqref="N20">
    <cfRule type="duplicateValues" priority="443" dxfId="0" stopIfTrue="1">
      <formula>AND(COUNTIF($N$20:$N$20,N20)&gt;1,NOT(ISBLANK(N20)))</formula>
    </cfRule>
  </conditionalFormatting>
  <conditionalFormatting sqref="N20">
    <cfRule type="duplicateValues" priority="442" dxfId="513" stopIfTrue="1">
      <formula>AND(COUNTIF($N$20:$N$20,N20)&gt;1,NOT(ISBLANK(N20)))</formula>
    </cfRule>
  </conditionalFormatting>
  <conditionalFormatting sqref="N24">
    <cfRule type="duplicateValues" priority="441" dxfId="0" stopIfTrue="1">
      <formula>AND(COUNTIF($N$24:$N$24,N24)&gt;1,NOT(ISBLANK(N24)))</formula>
    </cfRule>
  </conditionalFormatting>
  <conditionalFormatting sqref="N24">
    <cfRule type="duplicateValues" priority="439" dxfId="513">
      <formula>AND(COUNTIF($N$24:$N$24,N24)&gt;1,NOT(ISBLANK(N24)))</formula>
    </cfRule>
    <cfRule type="duplicateValues" priority="440" dxfId="0" stopIfTrue="1">
      <formula>AND(COUNTIF($N$24:$N$24,N24)&gt;1,NOT(ISBLANK(N24)))</formula>
    </cfRule>
  </conditionalFormatting>
  <conditionalFormatting sqref="N24">
    <cfRule type="duplicateValues" priority="438" dxfId="0" stopIfTrue="1">
      <formula>AND(COUNTIF($N$24:$N$24,N24)&gt;1,NOT(ISBLANK(N24)))</formula>
    </cfRule>
  </conditionalFormatting>
  <conditionalFormatting sqref="N24">
    <cfRule type="duplicateValues" priority="437" dxfId="0" stopIfTrue="1">
      <formula>AND(COUNTIF($N$24:$N$24,N24)&gt;1,NOT(ISBLANK(N24)))</formula>
    </cfRule>
  </conditionalFormatting>
  <conditionalFormatting sqref="N24">
    <cfRule type="duplicateValues" priority="436" dxfId="0" stopIfTrue="1">
      <formula>AND(COUNTIF($N$24:$N$24,N24)&gt;1,NOT(ISBLANK(N24)))</formula>
    </cfRule>
  </conditionalFormatting>
  <conditionalFormatting sqref="N24">
    <cfRule type="duplicateValues" priority="435" dxfId="0" stopIfTrue="1">
      <formula>AND(COUNTIF($N$24:$N$24,N24)&gt;1,NOT(ISBLANK(N24)))</formula>
    </cfRule>
  </conditionalFormatting>
  <conditionalFormatting sqref="N24">
    <cfRule type="duplicateValues" priority="434" dxfId="0" stopIfTrue="1">
      <formula>AND(COUNTIF($N$24:$N$24,N24)&gt;1,NOT(ISBLANK(N24)))</formula>
    </cfRule>
  </conditionalFormatting>
  <conditionalFormatting sqref="N24">
    <cfRule type="duplicateValues" priority="433" dxfId="0" stopIfTrue="1">
      <formula>AND(COUNTIF($N$24:$N$24,N24)&gt;1,NOT(ISBLANK(N24)))</formula>
    </cfRule>
  </conditionalFormatting>
  <conditionalFormatting sqref="N24">
    <cfRule type="duplicateValues" priority="432" dxfId="513" stopIfTrue="1">
      <formula>AND(COUNTIF($N$24:$N$24,N24)&gt;1,NOT(ISBLANK(N24)))</formula>
    </cfRule>
  </conditionalFormatting>
  <conditionalFormatting sqref="N24">
    <cfRule type="duplicateValues" priority="430" dxfId="513">
      <formula>AND(COUNTIF($N$24:$N$24,N24)&gt;1,NOT(ISBLANK(N24)))</formula>
    </cfRule>
    <cfRule type="duplicateValues" priority="431" dxfId="0" stopIfTrue="1">
      <formula>AND(COUNTIF($N$24:$N$24,N24)&gt;1,NOT(ISBLANK(N24)))</formula>
    </cfRule>
  </conditionalFormatting>
  <conditionalFormatting sqref="N24">
    <cfRule type="duplicateValues" priority="429" dxfId="0" stopIfTrue="1">
      <formula>AND(COUNTIF($N$24:$N$24,N24)&gt;1,NOT(ISBLANK(N24)))</formula>
    </cfRule>
  </conditionalFormatting>
  <conditionalFormatting sqref="N24">
    <cfRule type="duplicateValues" priority="428" dxfId="0" stopIfTrue="1">
      <formula>AND(COUNTIF($N$24:$N$24,N24)&gt;1,NOT(ISBLANK(N24)))</formula>
    </cfRule>
  </conditionalFormatting>
  <conditionalFormatting sqref="N24">
    <cfRule type="duplicateValues" priority="427" dxfId="0" stopIfTrue="1">
      <formula>AND(COUNTIF($N$24:$N$24,N24)&gt;1,NOT(ISBLANK(N24)))</formula>
    </cfRule>
  </conditionalFormatting>
  <conditionalFormatting sqref="N24">
    <cfRule type="duplicateValues" priority="426" dxfId="0" stopIfTrue="1">
      <formula>AND(COUNTIF($N$24:$N$24,N24)&gt;1,NOT(ISBLANK(N24)))</formula>
    </cfRule>
  </conditionalFormatting>
  <conditionalFormatting sqref="N24">
    <cfRule type="duplicateValues" priority="425" dxfId="0" stopIfTrue="1">
      <formula>AND(COUNTIF($N$24:$N$24,N24)&gt;1,NOT(ISBLANK(N24)))</formula>
    </cfRule>
  </conditionalFormatting>
  <conditionalFormatting sqref="N24">
    <cfRule type="duplicateValues" priority="424" dxfId="0" stopIfTrue="1">
      <formula>AND(COUNTIF($N$24:$N$24,N24)&gt;1,NOT(ISBLANK(N24)))</formula>
    </cfRule>
  </conditionalFormatting>
  <conditionalFormatting sqref="N24">
    <cfRule type="duplicateValues" priority="423" dxfId="513" stopIfTrue="1">
      <formula>AND(COUNTIF($N$24:$N$24,N24)&gt;1,NOT(ISBLANK(N24)))</formula>
    </cfRule>
  </conditionalFormatting>
  <conditionalFormatting sqref="N28">
    <cfRule type="duplicateValues" priority="422" dxfId="0" stopIfTrue="1">
      <formula>AND(COUNTIF($N$28:$N$28,N28)&gt;1,NOT(ISBLANK(N28)))</formula>
    </cfRule>
  </conditionalFormatting>
  <conditionalFormatting sqref="N28">
    <cfRule type="duplicateValues" priority="420" dxfId="513">
      <formula>AND(COUNTIF($N$28:$N$28,N28)&gt;1,NOT(ISBLANK(N28)))</formula>
    </cfRule>
    <cfRule type="duplicateValues" priority="421" dxfId="0" stopIfTrue="1">
      <formula>AND(COUNTIF($N$28:$N$28,N28)&gt;1,NOT(ISBLANK(N28)))</formula>
    </cfRule>
  </conditionalFormatting>
  <conditionalFormatting sqref="N28">
    <cfRule type="duplicateValues" priority="419" dxfId="0" stopIfTrue="1">
      <formula>AND(COUNTIF($N$28:$N$28,N28)&gt;1,NOT(ISBLANK(N28)))</formula>
    </cfRule>
  </conditionalFormatting>
  <conditionalFormatting sqref="N28">
    <cfRule type="duplicateValues" priority="418" dxfId="0" stopIfTrue="1">
      <formula>AND(COUNTIF($N$28:$N$28,N28)&gt;1,NOT(ISBLANK(N28)))</formula>
    </cfRule>
  </conditionalFormatting>
  <conditionalFormatting sqref="N28">
    <cfRule type="duplicateValues" priority="417" dxfId="0" stopIfTrue="1">
      <formula>AND(COUNTIF($N$28:$N$28,N28)&gt;1,NOT(ISBLANK(N28)))</formula>
    </cfRule>
  </conditionalFormatting>
  <conditionalFormatting sqref="N28">
    <cfRule type="duplicateValues" priority="416" dxfId="0" stopIfTrue="1">
      <formula>AND(COUNTIF($N$28:$N$28,N28)&gt;1,NOT(ISBLANK(N28)))</formula>
    </cfRule>
  </conditionalFormatting>
  <conditionalFormatting sqref="N28">
    <cfRule type="duplicateValues" priority="415" dxfId="0" stopIfTrue="1">
      <formula>AND(COUNTIF($N$28:$N$28,N28)&gt;1,NOT(ISBLANK(N28)))</formula>
    </cfRule>
  </conditionalFormatting>
  <conditionalFormatting sqref="N28">
    <cfRule type="duplicateValues" priority="414" dxfId="0" stopIfTrue="1">
      <formula>AND(COUNTIF($N$28:$N$28,N28)&gt;1,NOT(ISBLANK(N28)))</formula>
    </cfRule>
  </conditionalFormatting>
  <conditionalFormatting sqref="N28">
    <cfRule type="duplicateValues" priority="413" dxfId="513" stopIfTrue="1">
      <formula>AND(COUNTIF($N$28:$N$28,N28)&gt;1,NOT(ISBLANK(N28)))</formula>
    </cfRule>
  </conditionalFormatting>
  <conditionalFormatting sqref="N28">
    <cfRule type="duplicateValues" priority="411" dxfId="513">
      <formula>AND(COUNTIF($N$28:$N$28,N28)&gt;1,NOT(ISBLANK(N28)))</formula>
    </cfRule>
    <cfRule type="duplicateValues" priority="412" dxfId="0" stopIfTrue="1">
      <formula>AND(COUNTIF($N$28:$N$28,N28)&gt;1,NOT(ISBLANK(N28)))</formula>
    </cfRule>
  </conditionalFormatting>
  <conditionalFormatting sqref="N28">
    <cfRule type="duplicateValues" priority="410" dxfId="0" stopIfTrue="1">
      <formula>AND(COUNTIF($N$28:$N$28,N28)&gt;1,NOT(ISBLANK(N28)))</formula>
    </cfRule>
  </conditionalFormatting>
  <conditionalFormatting sqref="N28">
    <cfRule type="duplicateValues" priority="409" dxfId="0" stopIfTrue="1">
      <formula>AND(COUNTIF($N$28:$N$28,N28)&gt;1,NOT(ISBLANK(N28)))</formula>
    </cfRule>
  </conditionalFormatting>
  <conditionalFormatting sqref="N28">
    <cfRule type="duplicateValues" priority="408" dxfId="0" stopIfTrue="1">
      <formula>AND(COUNTIF($N$28:$N$28,N28)&gt;1,NOT(ISBLANK(N28)))</formula>
    </cfRule>
  </conditionalFormatting>
  <conditionalFormatting sqref="N28">
    <cfRule type="duplicateValues" priority="407" dxfId="0" stopIfTrue="1">
      <formula>AND(COUNTIF($N$28:$N$28,N28)&gt;1,NOT(ISBLANK(N28)))</formula>
    </cfRule>
  </conditionalFormatting>
  <conditionalFormatting sqref="N28">
    <cfRule type="duplicateValues" priority="406" dxfId="0" stopIfTrue="1">
      <formula>AND(COUNTIF($N$28:$N$28,N28)&gt;1,NOT(ISBLANK(N28)))</formula>
    </cfRule>
  </conditionalFormatting>
  <conditionalFormatting sqref="N28">
    <cfRule type="duplicateValues" priority="405" dxfId="0" stopIfTrue="1">
      <formula>AND(COUNTIF($N$28:$N$28,N28)&gt;1,NOT(ISBLANK(N28)))</formula>
    </cfRule>
  </conditionalFormatting>
  <conditionalFormatting sqref="N28">
    <cfRule type="duplicateValues" priority="404" dxfId="513" stopIfTrue="1">
      <formula>AND(COUNTIF($N$28:$N$28,N28)&gt;1,NOT(ISBLANK(N28)))</formula>
    </cfRule>
  </conditionalFormatting>
  <conditionalFormatting sqref="N32">
    <cfRule type="duplicateValues" priority="403" dxfId="0" stopIfTrue="1">
      <formula>AND(COUNTIF($N$32:$N$32,N32)&gt;1,NOT(ISBLANK(N32)))</formula>
    </cfRule>
  </conditionalFormatting>
  <conditionalFormatting sqref="N32">
    <cfRule type="duplicateValues" priority="401" dxfId="513">
      <formula>AND(COUNTIF($N$32:$N$32,N32)&gt;1,NOT(ISBLANK(N32)))</formula>
    </cfRule>
    <cfRule type="duplicateValues" priority="402" dxfId="0" stopIfTrue="1">
      <formula>AND(COUNTIF($N$32:$N$32,N32)&gt;1,NOT(ISBLANK(N32)))</formula>
    </cfRule>
  </conditionalFormatting>
  <conditionalFormatting sqref="N32">
    <cfRule type="duplicateValues" priority="400" dxfId="0" stopIfTrue="1">
      <formula>AND(COUNTIF($N$32:$N$32,N32)&gt;1,NOT(ISBLANK(N32)))</formula>
    </cfRule>
  </conditionalFormatting>
  <conditionalFormatting sqref="N32">
    <cfRule type="duplicateValues" priority="399" dxfId="0" stopIfTrue="1">
      <formula>AND(COUNTIF($N$32:$N$32,N32)&gt;1,NOT(ISBLANK(N32)))</formula>
    </cfRule>
  </conditionalFormatting>
  <conditionalFormatting sqref="N32">
    <cfRule type="duplicateValues" priority="398" dxfId="0" stopIfTrue="1">
      <formula>AND(COUNTIF($N$32:$N$32,N32)&gt;1,NOT(ISBLANK(N32)))</formula>
    </cfRule>
  </conditionalFormatting>
  <conditionalFormatting sqref="N32">
    <cfRule type="duplicateValues" priority="397" dxfId="0" stopIfTrue="1">
      <formula>AND(COUNTIF($N$32:$N$32,N32)&gt;1,NOT(ISBLANK(N32)))</formula>
    </cfRule>
  </conditionalFormatting>
  <conditionalFormatting sqref="N32">
    <cfRule type="duplicateValues" priority="396" dxfId="0" stopIfTrue="1">
      <formula>AND(COUNTIF($N$32:$N$32,N32)&gt;1,NOT(ISBLANK(N32)))</formula>
    </cfRule>
  </conditionalFormatting>
  <conditionalFormatting sqref="N32">
    <cfRule type="duplicateValues" priority="395" dxfId="0" stopIfTrue="1">
      <formula>AND(COUNTIF($N$32:$N$32,N32)&gt;1,NOT(ISBLANK(N32)))</formula>
    </cfRule>
  </conditionalFormatting>
  <conditionalFormatting sqref="N32">
    <cfRule type="duplicateValues" priority="394" dxfId="513" stopIfTrue="1">
      <formula>AND(COUNTIF($N$32:$N$32,N32)&gt;1,NOT(ISBLANK(N32)))</formula>
    </cfRule>
  </conditionalFormatting>
  <conditionalFormatting sqref="N32">
    <cfRule type="duplicateValues" priority="392" dxfId="513">
      <formula>AND(COUNTIF($N$32:$N$32,N32)&gt;1,NOT(ISBLANK(N32)))</formula>
    </cfRule>
    <cfRule type="duplicateValues" priority="393" dxfId="0" stopIfTrue="1">
      <formula>AND(COUNTIF($N$32:$N$32,N32)&gt;1,NOT(ISBLANK(N32)))</formula>
    </cfRule>
  </conditionalFormatting>
  <conditionalFormatting sqref="N32">
    <cfRule type="duplicateValues" priority="391" dxfId="0" stopIfTrue="1">
      <formula>AND(COUNTIF($N$32:$N$32,N32)&gt;1,NOT(ISBLANK(N32)))</formula>
    </cfRule>
  </conditionalFormatting>
  <conditionalFormatting sqref="N32">
    <cfRule type="duplicateValues" priority="390" dxfId="0" stopIfTrue="1">
      <formula>AND(COUNTIF($N$32:$N$32,N32)&gt;1,NOT(ISBLANK(N32)))</formula>
    </cfRule>
  </conditionalFormatting>
  <conditionalFormatting sqref="N32">
    <cfRule type="duplicateValues" priority="389" dxfId="0" stopIfTrue="1">
      <formula>AND(COUNTIF($N$32:$N$32,N32)&gt;1,NOT(ISBLANK(N32)))</formula>
    </cfRule>
  </conditionalFormatting>
  <conditionalFormatting sqref="N32">
    <cfRule type="duplicateValues" priority="388" dxfId="0" stopIfTrue="1">
      <formula>AND(COUNTIF($N$32:$N$32,N32)&gt;1,NOT(ISBLANK(N32)))</formula>
    </cfRule>
  </conditionalFormatting>
  <conditionalFormatting sqref="N32">
    <cfRule type="duplicateValues" priority="387" dxfId="0" stopIfTrue="1">
      <formula>AND(COUNTIF($N$32:$N$32,N32)&gt;1,NOT(ISBLANK(N32)))</formula>
    </cfRule>
  </conditionalFormatting>
  <conditionalFormatting sqref="N32">
    <cfRule type="duplicateValues" priority="386" dxfId="0" stopIfTrue="1">
      <formula>AND(COUNTIF($N$32:$N$32,N32)&gt;1,NOT(ISBLANK(N32)))</formula>
    </cfRule>
  </conditionalFormatting>
  <conditionalFormatting sqref="N32">
    <cfRule type="duplicateValues" priority="385" dxfId="513" stopIfTrue="1">
      <formula>AND(COUNTIF($N$32:$N$32,N32)&gt;1,NOT(ISBLANK(N32)))</formula>
    </cfRule>
  </conditionalFormatting>
  <conditionalFormatting sqref="N36">
    <cfRule type="duplicateValues" priority="384" dxfId="0" stopIfTrue="1">
      <formula>AND(COUNTIF($N$36:$N$36,N36)&gt;1,NOT(ISBLANK(N36)))</formula>
    </cfRule>
  </conditionalFormatting>
  <conditionalFormatting sqref="N36">
    <cfRule type="duplicateValues" priority="382" dxfId="513">
      <formula>AND(COUNTIF($N$36:$N$36,N36)&gt;1,NOT(ISBLANK(N36)))</formula>
    </cfRule>
    <cfRule type="duplicateValues" priority="383" dxfId="0" stopIfTrue="1">
      <formula>AND(COUNTIF($N$36:$N$36,N36)&gt;1,NOT(ISBLANK(N36)))</formula>
    </cfRule>
  </conditionalFormatting>
  <conditionalFormatting sqref="N36">
    <cfRule type="duplicateValues" priority="381" dxfId="0" stopIfTrue="1">
      <formula>AND(COUNTIF($N$36:$N$36,N36)&gt;1,NOT(ISBLANK(N36)))</formula>
    </cfRule>
  </conditionalFormatting>
  <conditionalFormatting sqref="N36">
    <cfRule type="duplicateValues" priority="380" dxfId="0" stopIfTrue="1">
      <formula>AND(COUNTIF($N$36:$N$36,N36)&gt;1,NOT(ISBLANK(N36)))</formula>
    </cfRule>
  </conditionalFormatting>
  <conditionalFormatting sqref="N36">
    <cfRule type="duplicateValues" priority="379" dxfId="0" stopIfTrue="1">
      <formula>AND(COUNTIF($N$36:$N$36,N36)&gt;1,NOT(ISBLANK(N36)))</formula>
    </cfRule>
  </conditionalFormatting>
  <conditionalFormatting sqref="N36">
    <cfRule type="duplicateValues" priority="378" dxfId="0" stopIfTrue="1">
      <formula>AND(COUNTIF($N$36:$N$36,N36)&gt;1,NOT(ISBLANK(N36)))</formula>
    </cfRule>
  </conditionalFormatting>
  <conditionalFormatting sqref="N36">
    <cfRule type="duplicateValues" priority="377" dxfId="0" stopIfTrue="1">
      <formula>AND(COUNTIF($N$36:$N$36,N36)&gt;1,NOT(ISBLANK(N36)))</formula>
    </cfRule>
  </conditionalFormatting>
  <conditionalFormatting sqref="N36">
    <cfRule type="duplicateValues" priority="376" dxfId="0" stopIfTrue="1">
      <formula>AND(COUNTIF($N$36:$N$36,N36)&gt;1,NOT(ISBLANK(N36)))</formula>
    </cfRule>
  </conditionalFormatting>
  <conditionalFormatting sqref="N36">
    <cfRule type="duplicateValues" priority="375" dxfId="513" stopIfTrue="1">
      <formula>AND(COUNTIF($N$36:$N$36,N36)&gt;1,NOT(ISBLANK(N36)))</formula>
    </cfRule>
  </conditionalFormatting>
  <conditionalFormatting sqref="N36">
    <cfRule type="duplicateValues" priority="373" dxfId="513">
      <formula>AND(COUNTIF($N$36:$N$36,N36)&gt;1,NOT(ISBLANK(N36)))</formula>
    </cfRule>
    <cfRule type="duplicateValues" priority="374" dxfId="0" stopIfTrue="1">
      <formula>AND(COUNTIF($N$36:$N$36,N36)&gt;1,NOT(ISBLANK(N36)))</formula>
    </cfRule>
  </conditionalFormatting>
  <conditionalFormatting sqref="N36">
    <cfRule type="duplicateValues" priority="372" dxfId="0" stopIfTrue="1">
      <formula>AND(COUNTIF($N$36:$N$36,N36)&gt;1,NOT(ISBLANK(N36)))</formula>
    </cfRule>
  </conditionalFormatting>
  <conditionalFormatting sqref="N36">
    <cfRule type="duplicateValues" priority="371" dxfId="0" stopIfTrue="1">
      <formula>AND(COUNTIF($N$36:$N$36,N36)&gt;1,NOT(ISBLANK(N36)))</formula>
    </cfRule>
  </conditionalFormatting>
  <conditionalFormatting sqref="N36">
    <cfRule type="duplicateValues" priority="370" dxfId="0" stopIfTrue="1">
      <formula>AND(COUNTIF($N$36:$N$36,N36)&gt;1,NOT(ISBLANK(N36)))</formula>
    </cfRule>
  </conditionalFormatting>
  <conditionalFormatting sqref="N36">
    <cfRule type="duplicateValues" priority="369" dxfId="0" stopIfTrue="1">
      <formula>AND(COUNTIF($N$36:$N$36,N36)&gt;1,NOT(ISBLANK(N36)))</formula>
    </cfRule>
  </conditionalFormatting>
  <conditionalFormatting sqref="N36">
    <cfRule type="duplicateValues" priority="368" dxfId="0" stopIfTrue="1">
      <formula>AND(COUNTIF($N$36:$N$36,N36)&gt;1,NOT(ISBLANK(N36)))</formula>
    </cfRule>
  </conditionalFormatting>
  <conditionalFormatting sqref="N36">
    <cfRule type="duplicateValues" priority="367" dxfId="0" stopIfTrue="1">
      <formula>AND(COUNTIF($N$36:$N$36,N36)&gt;1,NOT(ISBLANK(N36)))</formula>
    </cfRule>
  </conditionalFormatting>
  <conditionalFormatting sqref="N36">
    <cfRule type="duplicateValues" priority="366" dxfId="513" stopIfTrue="1">
      <formula>AND(COUNTIF($N$36:$N$36,N36)&gt;1,NOT(ISBLANK(N36)))</formula>
    </cfRule>
  </conditionalFormatting>
  <conditionalFormatting sqref="N40">
    <cfRule type="duplicateValues" priority="365" dxfId="0" stopIfTrue="1">
      <formula>AND(COUNTIF($N$40:$N$40,N40)&gt;1,NOT(ISBLANK(N40)))</formula>
    </cfRule>
  </conditionalFormatting>
  <conditionalFormatting sqref="N40">
    <cfRule type="duplicateValues" priority="363" dxfId="513">
      <formula>AND(COUNTIF($N$40:$N$40,N40)&gt;1,NOT(ISBLANK(N40)))</formula>
    </cfRule>
    <cfRule type="duplicateValues" priority="364" dxfId="0" stopIfTrue="1">
      <formula>AND(COUNTIF($N$40:$N$40,N40)&gt;1,NOT(ISBLANK(N40)))</formula>
    </cfRule>
  </conditionalFormatting>
  <conditionalFormatting sqref="N40">
    <cfRule type="duplicateValues" priority="362" dxfId="0" stopIfTrue="1">
      <formula>AND(COUNTIF($N$40:$N$40,N40)&gt;1,NOT(ISBLANK(N40)))</formula>
    </cfRule>
  </conditionalFormatting>
  <conditionalFormatting sqref="N40">
    <cfRule type="duplicateValues" priority="361" dxfId="0" stopIfTrue="1">
      <formula>AND(COUNTIF($N$40:$N$40,N40)&gt;1,NOT(ISBLANK(N40)))</formula>
    </cfRule>
  </conditionalFormatting>
  <conditionalFormatting sqref="N40">
    <cfRule type="duplicateValues" priority="360" dxfId="0" stopIfTrue="1">
      <formula>AND(COUNTIF($N$40:$N$40,N40)&gt;1,NOT(ISBLANK(N40)))</formula>
    </cfRule>
  </conditionalFormatting>
  <conditionalFormatting sqref="N40">
    <cfRule type="duplicateValues" priority="359" dxfId="0" stopIfTrue="1">
      <formula>AND(COUNTIF($N$40:$N$40,N40)&gt;1,NOT(ISBLANK(N40)))</formula>
    </cfRule>
  </conditionalFormatting>
  <conditionalFormatting sqref="N40">
    <cfRule type="duplicateValues" priority="358" dxfId="0" stopIfTrue="1">
      <formula>AND(COUNTIF($N$40:$N$40,N40)&gt;1,NOT(ISBLANK(N40)))</formula>
    </cfRule>
  </conditionalFormatting>
  <conditionalFormatting sqref="N40">
    <cfRule type="duplicateValues" priority="357" dxfId="0" stopIfTrue="1">
      <formula>AND(COUNTIF($N$40:$N$40,N40)&gt;1,NOT(ISBLANK(N40)))</formula>
    </cfRule>
  </conditionalFormatting>
  <conditionalFormatting sqref="N40">
    <cfRule type="duplicateValues" priority="356" dxfId="513" stopIfTrue="1">
      <formula>AND(COUNTIF($N$40:$N$40,N40)&gt;1,NOT(ISBLANK(N40)))</formula>
    </cfRule>
  </conditionalFormatting>
  <conditionalFormatting sqref="N40">
    <cfRule type="duplicateValues" priority="354" dxfId="513">
      <formula>AND(COUNTIF($N$40:$N$40,N40)&gt;1,NOT(ISBLANK(N40)))</formula>
    </cfRule>
    <cfRule type="duplicateValues" priority="355" dxfId="0" stopIfTrue="1">
      <formula>AND(COUNTIF($N$40:$N$40,N40)&gt;1,NOT(ISBLANK(N40)))</formula>
    </cfRule>
  </conditionalFormatting>
  <conditionalFormatting sqref="N40">
    <cfRule type="duplicateValues" priority="353" dxfId="0" stopIfTrue="1">
      <formula>AND(COUNTIF($N$40:$N$40,N40)&gt;1,NOT(ISBLANK(N40)))</formula>
    </cfRule>
  </conditionalFormatting>
  <conditionalFormatting sqref="N40">
    <cfRule type="duplicateValues" priority="352" dxfId="0" stopIfTrue="1">
      <formula>AND(COUNTIF($N$40:$N$40,N40)&gt;1,NOT(ISBLANK(N40)))</formula>
    </cfRule>
  </conditionalFormatting>
  <conditionalFormatting sqref="N40">
    <cfRule type="duplicateValues" priority="351" dxfId="0" stopIfTrue="1">
      <formula>AND(COUNTIF($N$40:$N$40,N40)&gt;1,NOT(ISBLANK(N40)))</formula>
    </cfRule>
  </conditionalFormatting>
  <conditionalFormatting sqref="N40">
    <cfRule type="duplicateValues" priority="350" dxfId="0" stopIfTrue="1">
      <formula>AND(COUNTIF($N$40:$N$40,N40)&gt;1,NOT(ISBLANK(N40)))</formula>
    </cfRule>
  </conditionalFormatting>
  <conditionalFormatting sqref="N40">
    <cfRule type="duplicateValues" priority="349" dxfId="0" stopIfTrue="1">
      <formula>AND(COUNTIF($N$40:$N$40,N40)&gt;1,NOT(ISBLANK(N40)))</formula>
    </cfRule>
  </conditionalFormatting>
  <conditionalFormatting sqref="N40">
    <cfRule type="duplicateValues" priority="348" dxfId="0" stopIfTrue="1">
      <formula>AND(COUNTIF($N$40:$N$40,N40)&gt;1,NOT(ISBLANK(N40)))</formula>
    </cfRule>
  </conditionalFormatting>
  <conditionalFormatting sqref="N40">
    <cfRule type="duplicateValues" priority="347" dxfId="513" stopIfTrue="1">
      <formula>AND(COUNTIF($N$40:$N$40,N40)&gt;1,NOT(ISBLANK(N40)))</formula>
    </cfRule>
  </conditionalFormatting>
  <conditionalFormatting sqref="N44">
    <cfRule type="duplicateValues" priority="346" dxfId="0" stopIfTrue="1">
      <formula>AND(COUNTIF($N$44:$N$44,N44)&gt;1,NOT(ISBLANK(N44)))</formula>
    </cfRule>
  </conditionalFormatting>
  <conditionalFormatting sqref="N44">
    <cfRule type="duplicateValues" priority="344" dxfId="513">
      <formula>AND(COUNTIF($N$44:$N$44,N44)&gt;1,NOT(ISBLANK(N44)))</formula>
    </cfRule>
    <cfRule type="duplicateValues" priority="345" dxfId="0" stopIfTrue="1">
      <formula>AND(COUNTIF($N$44:$N$44,N44)&gt;1,NOT(ISBLANK(N44)))</formula>
    </cfRule>
  </conditionalFormatting>
  <conditionalFormatting sqref="N44">
    <cfRule type="duplicateValues" priority="343" dxfId="0" stopIfTrue="1">
      <formula>AND(COUNTIF($N$44:$N$44,N44)&gt;1,NOT(ISBLANK(N44)))</formula>
    </cfRule>
  </conditionalFormatting>
  <conditionalFormatting sqref="N44">
    <cfRule type="duplicateValues" priority="342" dxfId="0" stopIfTrue="1">
      <formula>AND(COUNTIF($N$44:$N$44,N44)&gt;1,NOT(ISBLANK(N44)))</formula>
    </cfRule>
  </conditionalFormatting>
  <conditionalFormatting sqref="N44">
    <cfRule type="duplicateValues" priority="341" dxfId="0" stopIfTrue="1">
      <formula>AND(COUNTIF($N$44:$N$44,N44)&gt;1,NOT(ISBLANK(N44)))</formula>
    </cfRule>
  </conditionalFormatting>
  <conditionalFormatting sqref="N44">
    <cfRule type="duplicateValues" priority="340" dxfId="0" stopIfTrue="1">
      <formula>AND(COUNTIF($N$44:$N$44,N44)&gt;1,NOT(ISBLANK(N44)))</formula>
    </cfRule>
  </conditionalFormatting>
  <conditionalFormatting sqref="N44">
    <cfRule type="duplicateValues" priority="339" dxfId="0" stopIfTrue="1">
      <formula>AND(COUNTIF($N$44:$N$44,N44)&gt;1,NOT(ISBLANK(N44)))</formula>
    </cfRule>
  </conditionalFormatting>
  <conditionalFormatting sqref="N44">
    <cfRule type="duplicateValues" priority="338" dxfId="0" stopIfTrue="1">
      <formula>AND(COUNTIF($N$44:$N$44,N44)&gt;1,NOT(ISBLANK(N44)))</formula>
    </cfRule>
  </conditionalFormatting>
  <conditionalFormatting sqref="N44">
    <cfRule type="duplicateValues" priority="337" dxfId="513" stopIfTrue="1">
      <formula>AND(COUNTIF($N$44:$N$44,N44)&gt;1,NOT(ISBLANK(N44)))</formula>
    </cfRule>
  </conditionalFormatting>
  <conditionalFormatting sqref="N44">
    <cfRule type="duplicateValues" priority="335" dxfId="513">
      <formula>AND(COUNTIF($N$44:$N$44,N44)&gt;1,NOT(ISBLANK(N44)))</formula>
    </cfRule>
    <cfRule type="duplicateValues" priority="336" dxfId="0" stopIfTrue="1">
      <formula>AND(COUNTIF($N$44:$N$44,N44)&gt;1,NOT(ISBLANK(N44)))</formula>
    </cfRule>
  </conditionalFormatting>
  <conditionalFormatting sqref="N44">
    <cfRule type="duplicateValues" priority="334" dxfId="0" stopIfTrue="1">
      <formula>AND(COUNTIF($N$44:$N$44,N44)&gt;1,NOT(ISBLANK(N44)))</formula>
    </cfRule>
  </conditionalFormatting>
  <conditionalFormatting sqref="N44">
    <cfRule type="duplicateValues" priority="333" dxfId="0" stopIfTrue="1">
      <formula>AND(COUNTIF($N$44:$N$44,N44)&gt;1,NOT(ISBLANK(N44)))</formula>
    </cfRule>
  </conditionalFormatting>
  <conditionalFormatting sqref="N44">
    <cfRule type="duplicateValues" priority="332" dxfId="0" stopIfTrue="1">
      <formula>AND(COUNTIF($N$44:$N$44,N44)&gt;1,NOT(ISBLANK(N44)))</formula>
    </cfRule>
  </conditionalFormatting>
  <conditionalFormatting sqref="N44">
    <cfRule type="duplicateValues" priority="331" dxfId="0" stopIfTrue="1">
      <formula>AND(COUNTIF($N$44:$N$44,N44)&gt;1,NOT(ISBLANK(N44)))</formula>
    </cfRule>
  </conditionalFormatting>
  <conditionalFormatting sqref="N44">
    <cfRule type="duplicateValues" priority="330" dxfId="0" stopIfTrue="1">
      <formula>AND(COUNTIF($N$44:$N$44,N44)&gt;1,NOT(ISBLANK(N44)))</formula>
    </cfRule>
  </conditionalFormatting>
  <conditionalFormatting sqref="N44">
    <cfRule type="duplicateValues" priority="329" dxfId="0" stopIfTrue="1">
      <formula>AND(COUNTIF($N$44:$N$44,N44)&gt;1,NOT(ISBLANK(N44)))</formula>
    </cfRule>
  </conditionalFormatting>
  <conditionalFormatting sqref="N44">
    <cfRule type="duplicateValues" priority="328" dxfId="513" stopIfTrue="1">
      <formula>AND(COUNTIF($N$44:$N$44,N44)&gt;1,NOT(ISBLANK(N44)))</formula>
    </cfRule>
  </conditionalFormatting>
  <conditionalFormatting sqref="N48">
    <cfRule type="duplicateValues" priority="327" dxfId="0" stopIfTrue="1">
      <formula>AND(COUNTIF($N$48:$N$48,N48)&gt;1,NOT(ISBLANK(N48)))</formula>
    </cfRule>
  </conditionalFormatting>
  <conditionalFormatting sqref="N48">
    <cfRule type="duplicateValues" priority="325" dxfId="513">
      <formula>AND(COUNTIF($N$48:$N$48,N48)&gt;1,NOT(ISBLANK(N48)))</formula>
    </cfRule>
    <cfRule type="duplicateValues" priority="326" dxfId="0" stopIfTrue="1">
      <formula>AND(COUNTIF($N$48:$N$48,N48)&gt;1,NOT(ISBLANK(N48)))</formula>
    </cfRule>
  </conditionalFormatting>
  <conditionalFormatting sqref="N48">
    <cfRule type="duplicateValues" priority="324" dxfId="0" stopIfTrue="1">
      <formula>AND(COUNTIF($N$48:$N$48,N48)&gt;1,NOT(ISBLANK(N48)))</formula>
    </cfRule>
  </conditionalFormatting>
  <conditionalFormatting sqref="N48">
    <cfRule type="duplicateValues" priority="323" dxfId="0" stopIfTrue="1">
      <formula>AND(COUNTIF($N$48:$N$48,N48)&gt;1,NOT(ISBLANK(N48)))</formula>
    </cfRule>
  </conditionalFormatting>
  <conditionalFormatting sqref="N48">
    <cfRule type="duplicateValues" priority="322" dxfId="0" stopIfTrue="1">
      <formula>AND(COUNTIF($N$48:$N$48,N48)&gt;1,NOT(ISBLANK(N48)))</formula>
    </cfRule>
  </conditionalFormatting>
  <conditionalFormatting sqref="N48">
    <cfRule type="duplicateValues" priority="321" dxfId="0" stopIfTrue="1">
      <formula>AND(COUNTIF($N$48:$N$48,N48)&gt;1,NOT(ISBLANK(N48)))</formula>
    </cfRule>
  </conditionalFormatting>
  <conditionalFormatting sqref="N48">
    <cfRule type="duplicateValues" priority="320" dxfId="0" stopIfTrue="1">
      <formula>AND(COUNTIF($N$48:$N$48,N48)&gt;1,NOT(ISBLANK(N48)))</formula>
    </cfRule>
  </conditionalFormatting>
  <conditionalFormatting sqref="N48">
    <cfRule type="duplicateValues" priority="319" dxfId="0" stopIfTrue="1">
      <formula>AND(COUNTIF($N$48:$N$48,N48)&gt;1,NOT(ISBLANK(N48)))</formula>
    </cfRule>
  </conditionalFormatting>
  <conditionalFormatting sqref="N48">
    <cfRule type="duplicateValues" priority="318" dxfId="513" stopIfTrue="1">
      <formula>AND(COUNTIF($N$48:$N$48,N48)&gt;1,NOT(ISBLANK(N48)))</formula>
    </cfRule>
  </conditionalFormatting>
  <conditionalFormatting sqref="N48">
    <cfRule type="duplicateValues" priority="316" dxfId="513">
      <formula>AND(COUNTIF($N$48:$N$48,N48)&gt;1,NOT(ISBLANK(N48)))</formula>
    </cfRule>
    <cfRule type="duplicateValues" priority="317" dxfId="0" stopIfTrue="1">
      <formula>AND(COUNTIF($N$48:$N$48,N48)&gt;1,NOT(ISBLANK(N48)))</formula>
    </cfRule>
  </conditionalFormatting>
  <conditionalFormatting sqref="N48">
    <cfRule type="duplicateValues" priority="315" dxfId="0" stopIfTrue="1">
      <formula>AND(COUNTIF($N$48:$N$48,N48)&gt;1,NOT(ISBLANK(N48)))</formula>
    </cfRule>
  </conditionalFormatting>
  <conditionalFormatting sqref="N48">
    <cfRule type="duplicateValues" priority="314" dxfId="0" stopIfTrue="1">
      <formula>AND(COUNTIF($N$48:$N$48,N48)&gt;1,NOT(ISBLANK(N48)))</formula>
    </cfRule>
  </conditionalFormatting>
  <conditionalFormatting sqref="N48">
    <cfRule type="duplicateValues" priority="313" dxfId="0" stopIfTrue="1">
      <formula>AND(COUNTIF($N$48:$N$48,N48)&gt;1,NOT(ISBLANK(N48)))</formula>
    </cfRule>
  </conditionalFormatting>
  <conditionalFormatting sqref="N48">
    <cfRule type="duplicateValues" priority="312" dxfId="0" stopIfTrue="1">
      <formula>AND(COUNTIF($N$48:$N$48,N48)&gt;1,NOT(ISBLANK(N48)))</formula>
    </cfRule>
  </conditionalFormatting>
  <conditionalFormatting sqref="N48">
    <cfRule type="duplicateValues" priority="311" dxfId="0" stopIfTrue="1">
      <formula>AND(COUNTIF($N$48:$N$48,N48)&gt;1,NOT(ISBLANK(N48)))</formula>
    </cfRule>
  </conditionalFormatting>
  <conditionalFormatting sqref="N48">
    <cfRule type="duplicateValues" priority="310" dxfId="0" stopIfTrue="1">
      <formula>AND(COUNTIF($N$48:$N$48,N48)&gt;1,NOT(ISBLANK(N48)))</formula>
    </cfRule>
  </conditionalFormatting>
  <conditionalFormatting sqref="N48">
    <cfRule type="duplicateValues" priority="309" dxfId="513" stopIfTrue="1">
      <formula>AND(COUNTIF($N$48:$N$48,N48)&gt;1,NOT(ISBLANK(N48)))</formula>
    </cfRule>
  </conditionalFormatting>
  <conditionalFormatting sqref="N52">
    <cfRule type="duplicateValues" priority="308" dxfId="0" stopIfTrue="1">
      <formula>AND(COUNTIF($N$52:$N$52,N52)&gt;1,NOT(ISBLANK(N52)))</formula>
    </cfRule>
  </conditionalFormatting>
  <conditionalFormatting sqref="N52">
    <cfRule type="duplicateValues" priority="306" dxfId="513">
      <formula>AND(COUNTIF($N$52:$N$52,N52)&gt;1,NOT(ISBLANK(N52)))</formula>
    </cfRule>
    <cfRule type="duplicateValues" priority="307" dxfId="0" stopIfTrue="1">
      <formula>AND(COUNTIF($N$52:$N$52,N52)&gt;1,NOT(ISBLANK(N52)))</formula>
    </cfRule>
  </conditionalFormatting>
  <conditionalFormatting sqref="N52">
    <cfRule type="duplicateValues" priority="305" dxfId="0" stopIfTrue="1">
      <formula>AND(COUNTIF($N$52:$N$52,N52)&gt;1,NOT(ISBLANK(N52)))</formula>
    </cfRule>
  </conditionalFormatting>
  <conditionalFormatting sqref="N52">
    <cfRule type="duplicateValues" priority="304" dxfId="0" stopIfTrue="1">
      <formula>AND(COUNTIF($N$52:$N$52,N52)&gt;1,NOT(ISBLANK(N52)))</formula>
    </cfRule>
  </conditionalFormatting>
  <conditionalFormatting sqref="N52">
    <cfRule type="duplicateValues" priority="303" dxfId="0" stopIfTrue="1">
      <formula>AND(COUNTIF($N$52:$N$52,N52)&gt;1,NOT(ISBLANK(N52)))</formula>
    </cfRule>
  </conditionalFormatting>
  <conditionalFormatting sqref="N52">
    <cfRule type="duplicateValues" priority="302" dxfId="0" stopIfTrue="1">
      <formula>AND(COUNTIF($N$52:$N$52,N52)&gt;1,NOT(ISBLANK(N52)))</formula>
    </cfRule>
  </conditionalFormatting>
  <conditionalFormatting sqref="N52">
    <cfRule type="duplicateValues" priority="301" dxfId="0" stopIfTrue="1">
      <formula>AND(COUNTIF($N$52:$N$52,N52)&gt;1,NOT(ISBLANK(N52)))</formula>
    </cfRule>
  </conditionalFormatting>
  <conditionalFormatting sqref="N52">
    <cfRule type="duplicateValues" priority="300" dxfId="0" stopIfTrue="1">
      <formula>AND(COUNTIF($N$52:$N$52,N52)&gt;1,NOT(ISBLANK(N52)))</formula>
    </cfRule>
  </conditionalFormatting>
  <conditionalFormatting sqref="N52">
    <cfRule type="duplicateValues" priority="299" dxfId="513" stopIfTrue="1">
      <formula>AND(COUNTIF($N$52:$N$52,N52)&gt;1,NOT(ISBLANK(N52)))</formula>
    </cfRule>
  </conditionalFormatting>
  <conditionalFormatting sqref="N52">
    <cfRule type="duplicateValues" priority="297" dxfId="513">
      <formula>AND(COUNTIF($N$52:$N$52,N52)&gt;1,NOT(ISBLANK(N52)))</formula>
    </cfRule>
    <cfRule type="duplicateValues" priority="298" dxfId="0" stopIfTrue="1">
      <formula>AND(COUNTIF($N$52:$N$52,N52)&gt;1,NOT(ISBLANK(N52)))</formula>
    </cfRule>
  </conditionalFormatting>
  <conditionalFormatting sqref="N52">
    <cfRule type="duplicateValues" priority="296" dxfId="0" stopIfTrue="1">
      <formula>AND(COUNTIF($N$52:$N$52,N52)&gt;1,NOT(ISBLANK(N52)))</formula>
    </cfRule>
  </conditionalFormatting>
  <conditionalFormatting sqref="N52">
    <cfRule type="duplicateValues" priority="295" dxfId="0" stopIfTrue="1">
      <formula>AND(COUNTIF($N$52:$N$52,N52)&gt;1,NOT(ISBLANK(N52)))</formula>
    </cfRule>
  </conditionalFormatting>
  <conditionalFormatting sqref="N52">
    <cfRule type="duplicateValues" priority="294" dxfId="0" stopIfTrue="1">
      <formula>AND(COUNTIF($N$52:$N$52,N52)&gt;1,NOT(ISBLANK(N52)))</formula>
    </cfRule>
  </conditionalFormatting>
  <conditionalFormatting sqref="N52">
    <cfRule type="duplicateValues" priority="293" dxfId="0" stopIfTrue="1">
      <formula>AND(COUNTIF($N$52:$N$52,N52)&gt;1,NOT(ISBLANK(N52)))</formula>
    </cfRule>
  </conditionalFormatting>
  <conditionalFormatting sqref="N52">
    <cfRule type="duplicateValues" priority="292" dxfId="0" stopIfTrue="1">
      <formula>AND(COUNTIF($N$52:$N$52,N52)&gt;1,NOT(ISBLANK(N52)))</formula>
    </cfRule>
  </conditionalFormatting>
  <conditionalFormatting sqref="N52">
    <cfRule type="duplicateValues" priority="291" dxfId="0" stopIfTrue="1">
      <formula>AND(COUNTIF($N$52:$N$52,N52)&gt;1,NOT(ISBLANK(N52)))</formula>
    </cfRule>
  </conditionalFormatting>
  <conditionalFormatting sqref="N52">
    <cfRule type="duplicateValues" priority="290" dxfId="513" stopIfTrue="1">
      <formula>AND(COUNTIF($N$52:$N$52,N52)&gt;1,NOT(ISBLANK(N52)))</formula>
    </cfRule>
  </conditionalFormatting>
  <conditionalFormatting sqref="N56">
    <cfRule type="duplicateValues" priority="289" dxfId="0" stopIfTrue="1">
      <formula>AND(COUNTIF($N$56:$N$56,N56)&gt;1,NOT(ISBLANK(N56)))</formula>
    </cfRule>
  </conditionalFormatting>
  <conditionalFormatting sqref="N56">
    <cfRule type="duplicateValues" priority="287" dxfId="513">
      <formula>AND(COUNTIF($N$56:$N$56,N56)&gt;1,NOT(ISBLANK(N56)))</formula>
    </cfRule>
    <cfRule type="duplicateValues" priority="288" dxfId="0" stopIfTrue="1">
      <formula>AND(COUNTIF($N$56:$N$56,N56)&gt;1,NOT(ISBLANK(N56)))</formula>
    </cfRule>
  </conditionalFormatting>
  <conditionalFormatting sqref="N56">
    <cfRule type="duplicateValues" priority="286" dxfId="0" stopIfTrue="1">
      <formula>AND(COUNTIF($N$56:$N$56,N56)&gt;1,NOT(ISBLANK(N56)))</formula>
    </cfRule>
  </conditionalFormatting>
  <conditionalFormatting sqref="N56">
    <cfRule type="duplicateValues" priority="285" dxfId="0" stopIfTrue="1">
      <formula>AND(COUNTIF($N$56:$N$56,N56)&gt;1,NOT(ISBLANK(N56)))</formula>
    </cfRule>
  </conditionalFormatting>
  <conditionalFormatting sqref="N56">
    <cfRule type="duplicateValues" priority="284" dxfId="0" stopIfTrue="1">
      <formula>AND(COUNTIF($N$56:$N$56,N56)&gt;1,NOT(ISBLANK(N56)))</formula>
    </cfRule>
  </conditionalFormatting>
  <conditionalFormatting sqref="N56">
    <cfRule type="duplicateValues" priority="283" dxfId="0" stopIfTrue="1">
      <formula>AND(COUNTIF($N$56:$N$56,N56)&gt;1,NOT(ISBLANK(N56)))</formula>
    </cfRule>
  </conditionalFormatting>
  <conditionalFormatting sqref="N56">
    <cfRule type="duplicateValues" priority="282" dxfId="0" stopIfTrue="1">
      <formula>AND(COUNTIF($N$56:$N$56,N56)&gt;1,NOT(ISBLANK(N56)))</formula>
    </cfRule>
  </conditionalFormatting>
  <conditionalFormatting sqref="N56">
    <cfRule type="duplicateValues" priority="281" dxfId="0" stopIfTrue="1">
      <formula>AND(COUNTIF($N$56:$N$56,N56)&gt;1,NOT(ISBLANK(N56)))</formula>
    </cfRule>
  </conditionalFormatting>
  <conditionalFormatting sqref="N56">
    <cfRule type="duplicateValues" priority="280" dxfId="513" stopIfTrue="1">
      <formula>AND(COUNTIF($N$56:$N$56,N56)&gt;1,NOT(ISBLANK(N56)))</formula>
    </cfRule>
  </conditionalFormatting>
  <conditionalFormatting sqref="N56">
    <cfRule type="duplicateValues" priority="278" dxfId="513">
      <formula>AND(COUNTIF($N$56:$N$56,N56)&gt;1,NOT(ISBLANK(N56)))</formula>
    </cfRule>
    <cfRule type="duplicateValues" priority="279" dxfId="0" stopIfTrue="1">
      <formula>AND(COUNTIF($N$56:$N$56,N56)&gt;1,NOT(ISBLANK(N56)))</formula>
    </cfRule>
  </conditionalFormatting>
  <conditionalFormatting sqref="N56">
    <cfRule type="duplicateValues" priority="277" dxfId="0" stopIfTrue="1">
      <formula>AND(COUNTIF($N$56:$N$56,N56)&gt;1,NOT(ISBLANK(N56)))</formula>
    </cfRule>
  </conditionalFormatting>
  <conditionalFormatting sqref="N56">
    <cfRule type="duplicateValues" priority="276" dxfId="0" stopIfTrue="1">
      <formula>AND(COUNTIF($N$56:$N$56,N56)&gt;1,NOT(ISBLANK(N56)))</formula>
    </cfRule>
  </conditionalFormatting>
  <conditionalFormatting sqref="N56">
    <cfRule type="duplicateValues" priority="275" dxfId="0" stopIfTrue="1">
      <formula>AND(COUNTIF($N$56:$N$56,N56)&gt;1,NOT(ISBLANK(N56)))</formula>
    </cfRule>
  </conditionalFormatting>
  <conditionalFormatting sqref="N56">
    <cfRule type="duplicateValues" priority="274" dxfId="0" stopIfTrue="1">
      <formula>AND(COUNTIF($N$56:$N$56,N56)&gt;1,NOT(ISBLANK(N56)))</formula>
    </cfRule>
  </conditionalFormatting>
  <conditionalFormatting sqref="N56">
    <cfRule type="duplicateValues" priority="273" dxfId="0" stopIfTrue="1">
      <formula>AND(COUNTIF($N$56:$N$56,N56)&gt;1,NOT(ISBLANK(N56)))</formula>
    </cfRule>
  </conditionalFormatting>
  <conditionalFormatting sqref="N56">
    <cfRule type="duplicateValues" priority="272" dxfId="0" stopIfTrue="1">
      <formula>AND(COUNTIF($N$56:$N$56,N56)&gt;1,NOT(ISBLANK(N56)))</formula>
    </cfRule>
  </conditionalFormatting>
  <conditionalFormatting sqref="N56">
    <cfRule type="duplicateValues" priority="271" dxfId="513" stopIfTrue="1">
      <formula>AND(COUNTIF($N$56:$N$56,N56)&gt;1,NOT(ISBLANK(N56)))</formula>
    </cfRule>
  </conditionalFormatting>
  <conditionalFormatting sqref="N60">
    <cfRule type="duplicateValues" priority="270" dxfId="0" stopIfTrue="1">
      <formula>AND(COUNTIF($N$60:$N$60,N60)&gt;1,NOT(ISBLANK(N60)))</formula>
    </cfRule>
  </conditionalFormatting>
  <conditionalFormatting sqref="N60">
    <cfRule type="duplicateValues" priority="268" dxfId="513">
      <formula>AND(COUNTIF($N$60:$N$60,N60)&gt;1,NOT(ISBLANK(N60)))</formula>
    </cfRule>
    <cfRule type="duplicateValues" priority="269" dxfId="0" stopIfTrue="1">
      <formula>AND(COUNTIF($N$60:$N$60,N60)&gt;1,NOT(ISBLANK(N60)))</formula>
    </cfRule>
  </conditionalFormatting>
  <conditionalFormatting sqref="N60">
    <cfRule type="duplicateValues" priority="267" dxfId="0" stopIfTrue="1">
      <formula>AND(COUNTIF($N$60:$N$60,N60)&gt;1,NOT(ISBLANK(N60)))</formula>
    </cfRule>
  </conditionalFormatting>
  <conditionalFormatting sqref="N60">
    <cfRule type="duplicateValues" priority="266" dxfId="0" stopIfTrue="1">
      <formula>AND(COUNTIF($N$60:$N$60,N60)&gt;1,NOT(ISBLANK(N60)))</formula>
    </cfRule>
  </conditionalFormatting>
  <conditionalFormatting sqref="N60">
    <cfRule type="duplicateValues" priority="265" dxfId="0" stopIfTrue="1">
      <formula>AND(COUNTIF($N$60:$N$60,N60)&gt;1,NOT(ISBLANK(N60)))</formula>
    </cfRule>
  </conditionalFormatting>
  <conditionalFormatting sqref="N60">
    <cfRule type="duplicateValues" priority="264" dxfId="0" stopIfTrue="1">
      <formula>AND(COUNTIF($N$60:$N$60,N60)&gt;1,NOT(ISBLANK(N60)))</formula>
    </cfRule>
  </conditionalFormatting>
  <conditionalFormatting sqref="N60">
    <cfRule type="duplicateValues" priority="263" dxfId="0" stopIfTrue="1">
      <formula>AND(COUNTIF($N$60:$N$60,N60)&gt;1,NOT(ISBLANK(N60)))</formula>
    </cfRule>
  </conditionalFormatting>
  <conditionalFormatting sqref="N60">
    <cfRule type="duplicateValues" priority="262" dxfId="0" stopIfTrue="1">
      <formula>AND(COUNTIF($N$60:$N$60,N60)&gt;1,NOT(ISBLANK(N60)))</formula>
    </cfRule>
  </conditionalFormatting>
  <conditionalFormatting sqref="N60">
    <cfRule type="duplicateValues" priority="261" dxfId="513" stopIfTrue="1">
      <formula>AND(COUNTIF($N$60:$N$60,N60)&gt;1,NOT(ISBLANK(N60)))</formula>
    </cfRule>
  </conditionalFormatting>
  <conditionalFormatting sqref="N60">
    <cfRule type="duplicateValues" priority="259" dxfId="513">
      <formula>AND(COUNTIF($N$60:$N$60,N60)&gt;1,NOT(ISBLANK(N60)))</formula>
    </cfRule>
    <cfRule type="duplicateValues" priority="260" dxfId="0" stopIfTrue="1">
      <formula>AND(COUNTIF($N$60:$N$60,N60)&gt;1,NOT(ISBLANK(N60)))</formula>
    </cfRule>
  </conditionalFormatting>
  <conditionalFormatting sqref="N60">
    <cfRule type="duplicateValues" priority="258" dxfId="0" stopIfTrue="1">
      <formula>AND(COUNTIF($N$60:$N$60,N60)&gt;1,NOT(ISBLANK(N60)))</formula>
    </cfRule>
  </conditionalFormatting>
  <conditionalFormatting sqref="N60">
    <cfRule type="duplicateValues" priority="257" dxfId="0" stopIfTrue="1">
      <formula>AND(COUNTIF($N$60:$N$60,N60)&gt;1,NOT(ISBLANK(N60)))</formula>
    </cfRule>
  </conditionalFormatting>
  <conditionalFormatting sqref="N60">
    <cfRule type="duplicateValues" priority="256" dxfId="0" stopIfTrue="1">
      <formula>AND(COUNTIF($N$60:$N$60,N60)&gt;1,NOT(ISBLANK(N60)))</formula>
    </cfRule>
  </conditionalFormatting>
  <conditionalFormatting sqref="N60">
    <cfRule type="duplicateValues" priority="255" dxfId="0" stopIfTrue="1">
      <formula>AND(COUNTIF($N$60:$N$60,N60)&gt;1,NOT(ISBLANK(N60)))</formula>
    </cfRule>
  </conditionalFormatting>
  <conditionalFormatting sqref="N60">
    <cfRule type="duplicateValues" priority="254" dxfId="0" stopIfTrue="1">
      <formula>AND(COUNTIF($N$60:$N$60,N60)&gt;1,NOT(ISBLANK(N60)))</formula>
    </cfRule>
  </conditionalFormatting>
  <conditionalFormatting sqref="N60">
    <cfRule type="duplicateValues" priority="253" dxfId="0" stopIfTrue="1">
      <formula>AND(COUNTIF($N$60:$N$60,N60)&gt;1,NOT(ISBLANK(N60)))</formula>
    </cfRule>
  </conditionalFormatting>
  <conditionalFormatting sqref="N60">
    <cfRule type="duplicateValues" priority="252" dxfId="513" stopIfTrue="1">
      <formula>AND(COUNTIF($N$60:$N$60,N60)&gt;1,NOT(ISBLANK(N60)))</formula>
    </cfRule>
  </conditionalFormatting>
  <conditionalFormatting sqref="N64">
    <cfRule type="duplicateValues" priority="251" dxfId="0" stopIfTrue="1">
      <formula>AND(COUNTIF($N$64:$N$64,N64)&gt;1,NOT(ISBLANK(N64)))</formula>
    </cfRule>
  </conditionalFormatting>
  <conditionalFormatting sqref="N64">
    <cfRule type="duplicateValues" priority="249" dxfId="513">
      <formula>AND(COUNTIF($N$64:$N$64,N64)&gt;1,NOT(ISBLANK(N64)))</formula>
    </cfRule>
    <cfRule type="duplicateValues" priority="250" dxfId="0" stopIfTrue="1">
      <formula>AND(COUNTIF($N$64:$N$64,N64)&gt;1,NOT(ISBLANK(N64)))</formula>
    </cfRule>
  </conditionalFormatting>
  <conditionalFormatting sqref="N64">
    <cfRule type="duplicateValues" priority="248" dxfId="0" stopIfTrue="1">
      <formula>AND(COUNTIF($N$64:$N$64,N64)&gt;1,NOT(ISBLANK(N64)))</formula>
    </cfRule>
  </conditionalFormatting>
  <conditionalFormatting sqref="N64">
    <cfRule type="duplicateValues" priority="247" dxfId="0" stopIfTrue="1">
      <formula>AND(COUNTIF($N$64:$N$64,N64)&gt;1,NOT(ISBLANK(N64)))</formula>
    </cfRule>
  </conditionalFormatting>
  <conditionalFormatting sqref="N64">
    <cfRule type="duplicateValues" priority="246" dxfId="0" stopIfTrue="1">
      <formula>AND(COUNTIF($N$64:$N$64,N64)&gt;1,NOT(ISBLANK(N64)))</formula>
    </cfRule>
  </conditionalFormatting>
  <conditionalFormatting sqref="N64">
    <cfRule type="duplicateValues" priority="245" dxfId="0" stopIfTrue="1">
      <formula>AND(COUNTIF($N$64:$N$64,N64)&gt;1,NOT(ISBLANK(N64)))</formula>
    </cfRule>
  </conditionalFormatting>
  <conditionalFormatting sqref="N64">
    <cfRule type="duplicateValues" priority="244" dxfId="0" stopIfTrue="1">
      <formula>AND(COUNTIF($N$64:$N$64,N64)&gt;1,NOT(ISBLANK(N64)))</formula>
    </cfRule>
  </conditionalFormatting>
  <conditionalFormatting sqref="N64">
    <cfRule type="duplicateValues" priority="243" dxfId="0" stopIfTrue="1">
      <formula>AND(COUNTIF($N$64:$N$64,N64)&gt;1,NOT(ISBLANK(N64)))</formula>
    </cfRule>
  </conditionalFormatting>
  <conditionalFormatting sqref="N64">
    <cfRule type="duplicateValues" priority="242" dxfId="513" stopIfTrue="1">
      <formula>AND(COUNTIF($N$64:$N$64,N64)&gt;1,NOT(ISBLANK(N64)))</formula>
    </cfRule>
  </conditionalFormatting>
  <conditionalFormatting sqref="N64">
    <cfRule type="duplicateValues" priority="240" dxfId="513">
      <formula>AND(COUNTIF($N$64:$N$64,N64)&gt;1,NOT(ISBLANK(N64)))</formula>
    </cfRule>
    <cfRule type="duplicateValues" priority="241" dxfId="0" stopIfTrue="1">
      <formula>AND(COUNTIF($N$64:$N$64,N64)&gt;1,NOT(ISBLANK(N64)))</formula>
    </cfRule>
  </conditionalFormatting>
  <conditionalFormatting sqref="N64">
    <cfRule type="duplicateValues" priority="239" dxfId="0" stopIfTrue="1">
      <formula>AND(COUNTIF($N$64:$N$64,N64)&gt;1,NOT(ISBLANK(N64)))</formula>
    </cfRule>
  </conditionalFormatting>
  <conditionalFormatting sqref="N64">
    <cfRule type="duplicateValues" priority="238" dxfId="0" stopIfTrue="1">
      <formula>AND(COUNTIF($N$64:$N$64,N64)&gt;1,NOT(ISBLANK(N64)))</formula>
    </cfRule>
  </conditionalFormatting>
  <conditionalFormatting sqref="N64">
    <cfRule type="duplicateValues" priority="237" dxfId="0" stopIfTrue="1">
      <formula>AND(COUNTIF($N$64:$N$64,N64)&gt;1,NOT(ISBLANK(N64)))</formula>
    </cfRule>
  </conditionalFormatting>
  <conditionalFormatting sqref="N64">
    <cfRule type="duplicateValues" priority="236" dxfId="0" stopIfTrue="1">
      <formula>AND(COUNTIF($N$64:$N$64,N64)&gt;1,NOT(ISBLANK(N64)))</formula>
    </cfRule>
  </conditionalFormatting>
  <conditionalFormatting sqref="N64">
    <cfRule type="duplicateValues" priority="235" dxfId="0" stopIfTrue="1">
      <formula>AND(COUNTIF($N$64:$N$64,N64)&gt;1,NOT(ISBLANK(N64)))</formula>
    </cfRule>
  </conditionalFormatting>
  <conditionalFormatting sqref="N64">
    <cfRule type="duplicateValues" priority="234" dxfId="0" stopIfTrue="1">
      <formula>AND(COUNTIF($N$64:$N$64,N64)&gt;1,NOT(ISBLANK(N64)))</formula>
    </cfRule>
  </conditionalFormatting>
  <conditionalFormatting sqref="N64">
    <cfRule type="duplicateValues" priority="233" dxfId="513" stopIfTrue="1">
      <formula>AND(COUNTIF($N$64:$N$64,N64)&gt;1,NOT(ISBLANK(N64)))</formula>
    </cfRule>
  </conditionalFormatting>
  <conditionalFormatting sqref="A8">
    <cfRule type="cellIs" priority="137" dxfId="514" operator="greaterThan">
      <formula>1000</formula>
    </cfRule>
  </conditionalFormatting>
  <conditionalFormatting sqref="A8">
    <cfRule type="cellIs" priority="136" dxfId="514" operator="greaterThan">
      <formula>1000</formula>
    </cfRule>
  </conditionalFormatting>
  <conditionalFormatting sqref="A8">
    <cfRule type="cellIs" priority="135" dxfId="514" operator="greaterThan">
      <formula>1000</formula>
    </cfRule>
  </conditionalFormatting>
  <conditionalFormatting sqref="O8">
    <cfRule type="duplicateValues" priority="126" dxfId="513">
      <formula>AND(COUNTIF($O$8:$O$8,O8)&gt;1,NOT(ISBLANK(O8)))</formula>
    </cfRule>
    <cfRule type="duplicateValues" priority="127" dxfId="0" stopIfTrue="1">
      <formula>AND(COUNTIF($O$8:$O$8,O8)&gt;1,NOT(ISBLANK(O8)))</formula>
    </cfRule>
  </conditionalFormatting>
  <conditionalFormatting sqref="O8">
    <cfRule type="duplicateValues" priority="125" dxfId="0" stopIfTrue="1">
      <formula>AND(COUNTIF($O$8:$O$8,O8)&gt;1,NOT(ISBLANK(O8)))</formula>
    </cfRule>
  </conditionalFormatting>
  <conditionalFormatting sqref="O8">
    <cfRule type="duplicateValues" priority="124" dxfId="0" stopIfTrue="1">
      <formula>AND(COUNTIF($O$8:$O$8,O8)&gt;1,NOT(ISBLANK(O8)))</formula>
    </cfRule>
  </conditionalFormatting>
  <conditionalFormatting sqref="O8">
    <cfRule type="duplicateValues" priority="123" dxfId="0" stopIfTrue="1">
      <formula>AND(COUNTIF($O$8:$O$8,O8)&gt;1,NOT(ISBLANK(O8)))</formula>
    </cfRule>
  </conditionalFormatting>
  <conditionalFormatting sqref="O8">
    <cfRule type="duplicateValues" priority="122" dxfId="0" stopIfTrue="1">
      <formula>AND(COUNTIF($O$8:$O$8,O8)&gt;1,NOT(ISBLANK(O8)))</formula>
    </cfRule>
  </conditionalFormatting>
  <conditionalFormatting sqref="O8">
    <cfRule type="duplicateValues" priority="121" dxfId="0" stopIfTrue="1">
      <formula>AND(COUNTIF($O$8:$O$8,O8)&gt;1,NOT(ISBLANK(O8)))</formula>
    </cfRule>
  </conditionalFormatting>
  <conditionalFormatting sqref="O8">
    <cfRule type="duplicateValues" priority="120" dxfId="0" stopIfTrue="1">
      <formula>AND(COUNTIF($O$8:$O$8,O8)&gt;1,NOT(ISBLANK(O8)))</formula>
    </cfRule>
  </conditionalFormatting>
  <conditionalFormatting sqref="O8">
    <cfRule type="duplicateValues" priority="119" dxfId="513" stopIfTrue="1">
      <formula>AND(COUNTIF($O$8:$O$8,O8)&gt;1,NOT(ISBLANK(O8)))</formula>
    </cfRule>
  </conditionalFormatting>
  <conditionalFormatting sqref="O8">
    <cfRule type="duplicateValues" priority="117" dxfId="513">
      <formula>AND(COUNTIF($O$8:$O$8,O8)&gt;1,NOT(ISBLANK(O8)))</formula>
    </cfRule>
    <cfRule type="duplicateValues" priority="118" dxfId="0" stopIfTrue="1">
      <formula>AND(COUNTIF($O$8:$O$8,O8)&gt;1,NOT(ISBLANK(O8)))</formula>
    </cfRule>
  </conditionalFormatting>
  <conditionalFormatting sqref="O8">
    <cfRule type="duplicateValues" priority="116" dxfId="0" stopIfTrue="1">
      <formula>AND(COUNTIF($O$8:$O$8,O8)&gt;1,NOT(ISBLANK(O8)))</formula>
    </cfRule>
  </conditionalFormatting>
  <conditionalFormatting sqref="O8">
    <cfRule type="duplicateValues" priority="115" dxfId="0" stopIfTrue="1">
      <formula>AND(COUNTIF($O$8:$O$8,O8)&gt;1,NOT(ISBLANK(O8)))</formula>
    </cfRule>
  </conditionalFormatting>
  <conditionalFormatting sqref="O8">
    <cfRule type="duplicateValues" priority="114" dxfId="0" stopIfTrue="1">
      <formula>AND(COUNTIF($O$8:$O$8,O8)&gt;1,NOT(ISBLANK(O8)))</formula>
    </cfRule>
  </conditionalFormatting>
  <conditionalFormatting sqref="O8">
    <cfRule type="duplicateValues" priority="113" dxfId="0" stopIfTrue="1">
      <formula>AND(COUNTIF($O$8:$O$8,O8)&gt;1,NOT(ISBLANK(O8)))</formula>
    </cfRule>
  </conditionalFormatting>
  <conditionalFormatting sqref="O8">
    <cfRule type="duplicateValues" priority="112" dxfId="0" stopIfTrue="1">
      <formula>AND(COUNTIF($O$8:$O$8,O8)&gt;1,NOT(ISBLANK(O8)))</formula>
    </cfRule>
  </conditionalFormatting>
  <conditionalFormatting sqref="O8">
    <cfRule type="duplicateValues" priority="111" dxfId="0" stopIfTrue="1">
      <formula>AND(COUNTIF($O$8:$O$8,O8)&gt;1,NOT(ISBLANK(O8)))</formula>
    </cfRule>
  </conditionalFormatting>
  <conditionalFormatting sqref="O8">
    <cfRule type="duplicateValues" priority="110" dxfId="513" stopIfTrue="1">
      <formula>AND(COUNTIF($O$8:$O$8,O8)&gt;1,NOT(ISBLANK(O8)))</formula>
    </cfRule>
  </conditionalFormatting>
  <conditionalFormatting sqref="O8">
    <cfRule type="duplicateValues" priority="128" dxfId="0" stopIfTrue="1">
      <formula>AND(COUNTIF($O$8:$O$8,O8)&gt;1,NOT(ISBLANK(O8)))</formula>
    </cfRule>
  </conditionalFormatting>
  <conditionalFormatting sqref="B8">
    <cfRule type="cellIs" priority="109" dxfId="514" operator="greaterThan">
      <formula>1000</formula>
    </cfRule>
  </conditionalFormatting>
  <conditionalFormatting sqref="B8">
    <cfRule type="cellIs" priority="108" dxfId="514" operator="greaterThan">
      <formula>1000</formula>
    </cfRule>
  </conditionalFormatting>
  <conditionalFormatting sqref="B8">
    <cfRule type="cellIs" priority="107" dxfId="514" operator="greaterThan">
      <formula>1000</formula>
    </cfRule>
  </conditionalFormatting>
  <conditionalFormatting sqref="B8">
    <cfRule type="cellIs" priority="106" dxfId="514" operator="greaterThan">
      <formula>1000</formula>
    </cfRule>
  </conditionalFormatting>
  <conditionalFormatting sqref="B16 B12 B20">
    <cfRule type="cellIs" priority="105" dxfId="514" operator="greaterThan">
      <formula>1000</formula>
    </cfRule>
  </conditionalFormatting>
  <conditionalFormatting sqref="B16 B12 B20">
    <cfRule type="cellIs" priority="104" dxfId="514" operator="greaterThan">
      <formula>1000</formula>
    </cfRule>
  </conditionalFormatting>
  <conditionalFormatting sqref="B16 B12 B20">
    <cfRule type="cellIs" priority="103" dxfId="514" operator="greaterThan">
      <formula>1000</formula>
    </cfRule>
  </conditionalFormatting>
  <conditionalFormatting sqref="B16 B12 B20">
    <cfRule type="cellIs" priority="102" dxfId="514" operator="greaterThan">
      <formula>1000</formula>
    </cfRule>
  </conditionalFormatting>
  <conditionalFormatting sqref="B28 B24">
    <cfRule type="cellIs" priority="93" dxfId="514" operator="greaterThan">
      <formula>1000</formula>
    </cfRule>
  </conditionalFormatting>
  <conditionalFormatting sqref="B28 B24">
    <cfRule type="cellIs" priority="92" dxfId="514" operator="greaterThan">
      <formula>1000</formula>
    </cfRule>
  </conditionalFormatting>
  <conditionalFormatting sqref="B28 B24">
    <cfRule type="cellIs" priority="91" dxfId="514" operator="greaterThan">
      <formula>1000</formula>
    </cfRule>
  </conditionalFormatting>
  <conditionalFormatting sqref="B28 B24">
    <cfRule type="cellIs" priority="90" dxfId="514" operator="greaterThan">
      <formula>1000</formula>
    </cfRule>
  </conditionalFormatting>
  <conditionalFormatting sqref="B48 B44 B40 B36 B32">
    <cfRule type="cellIs" priority="89" dxfId="514" operator="greaterThan">
      <formula>1000</formula>
    </cfRule>
  </conditionalFormatting>
  <conditionalFormatting sqref="B48 B44 B40 B36 B32">
    <cfRule type="cellIs" priority="88" dxfId="514" operator="greaterThan">
      <formula>1000</formula>
    </cfRule>
  </conditionalFormatting>
  <conditionalFormatting sqref="B48 B44 B40 B36 B32">
    <cfRule type="cellIs" priority="87" dxfId="514" operator="greaterThan">
      <formula>1000</formula>
    </cfRule>
  </conditionalFormatting>
  <conditionalFormatting sqref="B48 B44 B40 B36 B32">
    <cfRule type="cellIs" priority="86" dxfId="514" operator="greaterThan">
      <formula>1000</formula>
    </cfRule>
  </conditionalFormatting>
  <conditionalFormatting sqref="B52">
    <cfRule type="cellIs" priority="85" dxfId="514" operator="greaterThan">
      <formula>1000</formula>
    </cfRule>
  </conditionalFormatting>
  <conditionalFormatting sqref="B52">
    <cfRule type="cellIs" priority="84" dxfId="514" operator="greaterThan">
      <formula>1000</formula>
    </cfRule>
  </conditionalFormatting>
  <conditionalFormatting sqref="B52">
    <cfRule type="cellIs" priority="83" dxfId="514" operator="greaterThan">
      <formula>1000</formula>
    </cfRule>
  </conditionalFormatting>
  <conditionalFormatting sqref="B52">
    <cfRule type="cellIs" priority="82" dxfId="514" operator="greaterThan">
      <formula>1000</formula>
    </cfRule>
  </conditionalFormatting>
  <conditionalFormatting sqref="B56">
    <cfRule type="cellIs" priority="81" dxfId="514" operator="greaterThan">
      <formula>1000</formula>
    </cfRule>
  </conditionalFormatting>
  <conditionalFormatting sqref="B56">
    <cfRule type="cellIs" priority="80" dxfId="514" operator="greaterThan">
      <formula>1000</formula>
    </cfRule>
  </conditionalFormatting>
  <conditionalFormatting sqref="B56">
    <cfRule type="cellIs" priority="79" dxfId="514" operator="greaterThan">
      <formula>1000</formula>
    </cfRule>
  </conditionalFormatting>
  <conditionalFormatting sqref="B56">
    <cfRule type="cellIs" priority="78" dxfId="514" operator="greaterThan">
      <formula>1000</formula>
    </cfRule>
  </conditionalFormatting>
  <conditionalFormatting sqref="B60">
    <cfRule type="cellIs" priority="77" dxfId="514" operator="greaterThan">
      <formula>1000</formula>
    </cfRule>
  </conditionalFormatting>
  <conditionalFormatting sqref="B60">
    <cfRule type="cellIs" priority="76" dxfId="514" operator="greaterThan">
      <formula>1000</formula>
    </cfRule>
  </conditionalFormatting>
  <conditionalFormatting sqref="B60">
    <cfRule type="cellIs" priority="75" dxfId="514" operator="greaterThan">
      <formula>1000</formula>
    </cfRule>
  </conditionalFormatting>
  <conditionalFormatting sqref="B60">
    <cfRule type="cellIs" priority="74" dxfId="514" operator="greaterThan">
      <formula>1000</formula>
    </cfRule>
  </conditionalFormatting>
  <conditionalFormatting sqref="B64">
    <cfRule type="cellIs" priority="73" dxfId="514" operator="greaterThan">
      <formula>1000</formula>
    </cfRule>
  </conditionalFormatting>
  <conditionalFormatting sqref="B64">
    <cfRule type="cellIs" priority="72" dxfId="514" operator="greaterThan">
      <formula>1000</formula>
    </cfRule>
  </conditionalFormatting>
  <conditionalFormatting sqref="B64">
    <cfRule type="cellIs" priority="71" dxfId="514" operator="greaterThan">
      <formula>1000</formula>
    </cfRule>
  </conditionalFormatting>
  <conditionalFormatting sqref="B64">
    <cfRule type="cellIs" priority="70" dxfId="514" operator="greaterThan">
      <formula>1000</formula>
    </cfRule>
  </conditionalFormatting>
  <conditionalFormatting sqref="A52 A48 A44 A40 A36 A32 A28 A24 A20 A16 A12">
    <cfRule type="cellIs" priority="9" dxfId="514" operator="greaterThan">
      <formula>1000</formula>
    </cfRule>
  </conditionalFormatting>
  <conditionalFormatting sqref="A52 A48 A44 A40 A36 A32 A28 A24 A20 A16 A12">
    <cfRule type="cellIs" priority="8" dxfId="514" operator="greaterThan">
      <formula>1000</formula>
    </cfRule>
  </conditionalFormatting>
  <conditionalFormatting sqref="A52 A48 A44 A40 A36 A32 A28 A24 A20 A16 A12">
    <cfRule type="cellIs" priority="7" dxfId="514" operator="greaterThan">
      <formula>1000</formula>
    </cfRule>
  </conditionalFormatting>
  <conditionalFormatting sqref="A64 A60 A56">
    <cfRule type="cellIs" priority="6" dxfId="514" operator="greaterThan">
      <formula>1000</formula>
    </cfRule>
  </conditionalFormatting>
  <conditionalFormatting sqref="A64 A60 A56">
    <cfRule type="cellIs" priority="5" dxfId="514" operator="greaterThan">
      <formula>1000</formula>
    </cfRule>
  </conditionalFormatting>
  <conditionalFormatting sqref="A64 A60 A56">
    <cfRule type="cellIs" priority="4" dxfId="514" operator="greaterThan">
      <formula>1000</formula>
    </cfRule>
  </conditionalFormatting>
  <conditionalFormatting sqref="O6:O7 O9:O11 O13:O15 O17:O19 O21:O23 O25:O27 O29:O31 O33:O35 O37:O39 O41:O43 O45:O47 O49:O51 O53:O55 O57:O59 O61:O63 O65">
    <cfRule type="duplicateValues" priority="652" dxfId="0" stopIfTrue="1">
      <formula>AND(COUNTIF($O$6:$O$7,O6)+COUNTIF($O$9:$O$11,O6)+COUNTIF($O$13:$O$15,O6)+COUNTIF($O$17:$O$19,O6)+COUNTIF($O$21:$O$23,O6)+COUNTIF($O$25:$O$27,O6)+COUNTIF($O$29:$O$31,O6)+COUNTIF($O$33:$O$35,O6)+COUNTIF($O$37:$O$39,O6)+COUNTIF($O$41:$O$43,O6)+COUNTIF($O$45:$O$47,O6)+COUNTIF($O$49:$O$51,O6)+COUNTIF($O$53:$O$55,O6)+COUNTIF($O$57:$O$59,O6)+COUNTIF($O$61:$O$63,O6)+COUNTIF($O$65:$O$65,O6)&gt;1,NOT(ISBLANK(O6)))</formula>
    </cfRule>
  </conditionalFormatting>
  <conditionalFormatting sqref="O64 O60 O56 O52 O48 O44 O40 O36 O32 O28 O24 O20 O16 O12">
    <cfRule type="duplicateValues" priority="668" dxfId="513">
      <formula>AND(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669" dxfId="0" stopIfTrue="1">
      <formula>AND(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64 O60 O56 O52 O48 O44 O40 O36 O32 O28 O24 O20 O16 O12">
    <cfRule type="duplicateValues" priority="696" dxfId="0" stopIfTrue="1">
      <formula>AND(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64 O60 O56 O52 O48 O44 O40 O36 O32 O28 O24 O20 O16 O12">
    <cfRule type="duplicateValues" priority="780" dxfId="513" stopIfTrue="1">
      <formula>AND(COUNTIF($O$64:$O$64,O12)+COUNTIF($O$60:$O$60,O12)+COUNTIF($O$56:$O$56,O12)+COUNTIF($O$52:$O$52,O12)+COUNTIF($O$48:$O$48,O12)+COUNTIF($O$44:$O$44,O12)+COUNTIF($O$40:$O$40,O12)+COUNTIF($O$36:$O$36,O12)+COUNTIF($O$32:$O$32,O12)+COUNTIF($O$28:$O$28,O12)+COUNTIF($O$24:$O$24,O12)+COUNTIF($O$20:$O$20,O12)+COUNTIF($O$16:$O$16,O12)+COUNTIF($O$12:$O$12,O12)&gt;1,NOT(ISBLANK(O12)))</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ignoredErrors>
    <ignoredError sqref="C8:C6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25"/>
  <sheetViews>
    <sheetView view="pageBreakPreview" zoomScale="110" zoomScaleSheetLayoutView="110" zoomScalePageLayoutView="0" workbookViewId="0" topLeftCell="A1">
      <selection activeCell="B7" sqref="B7"/>
    </sheetView>
  </sheetViews>
  <sheetFormatPr defaultColWidth="9.00390625" defaultRowHeight="12.75"/>
  <cols>
    <col min="1" max="1" width="8.75390625" style="26" customWidth="1"/>
    <col min="2" max="2" width="30.75390625" style="20" customWidth="1"/>
    <col min="3" max="3" width="6.625" style="20" customWidth="1"/>
    <col min="4" max="4" width="24.25390625" style="20" customWidth="1"/>
    <col min="5" max="5" width="5.875" style="20" hidden="1" customWidth="1"/>
    <col min="6" max="6" width="8.00390625" style="20" customWidth="1"/>
    <col min="7" max="7" width="6.375" style="20" customWidth="1"/>
    <col min="8" max="8" width="9.125" style="149" customWidth="1"/>
    <col min="9" max="9" width="9.125" style="20" customWidth="1"/>
    <col min="10" max="10" width="14.25390625" style="20" customWidth="1"/>
    <col min="11" max="11" width="9.125" style="20" customWidth="1"/>
    <col min="12" max="12" width="16.875" style="20" customWidth="1"/>
    <col min="13" max="16384" width="9.125" style="20" customWidth="1"/>
  </cols>
  <sheetData>
    <row r="1" spans="1:8" s="1" customFormat="1" ht="30" customHeight="1">
      <c r="A1" s="203" t="str">
        <f>KAPAK!A2</f>
        <v>Antalya Atletizm İl Temsilciliği</v>
      </c>
      <c r="B1" s="203"/>
      <c r="C1" s="203"/>
      <c r="D1" s="203"/>
      <c r="E1" s="203"/>
      <c r="F1" s="203"/>
      <c r="G1" s="203"/>
      <c r="H1" s="203"/>
    </row>
    <row r="2" spans="1:8" s="1" customFormat="1" ht="14.25">
      <c r="A2" s="207" t="str">
        <f>KAPAK!B24</f>
        <v>Küçükler ve Yıldızlar Bölgesel Kros Ligi 3.Kademe Yarışmaları</v>
      </c>
      <c r="B2" s="207"/>
      <c r="C2" s="207"/>
      <c r="D2" s="207"/>
      <c r="E2" s="207"/>
      <c r="F2" s="207"/>
      <c r="G2" s="207"/>
      <c r="H2" s="207"/>
    </row>
    <row r="3" spans="1:8" s="1" customFormat="1" ht="14.25">
      <c r="A3" s="208" t="str">
        <f>KAPAK!B27</f>
        <v>Antalya</v>
      </c>
      <c r="B3" s="208"/>
      <c r="C3" s="208"/>
      <c r="D3" s="208"/>
      <c r="E3" s="208"/>
      <c r="F3" s="208"/>
      <c r="G3" s="208"/>
      <c r="H3" s="208"/>
    </row>
    <row r="4" spans="1:8" s="1" customFormat="1" ht="17.25" customHeight="1">
      <c r="A4" s="209" t="str">
        <f>KAPAK!B26</f>
        <v>Küçük Erkekler</v>
      </c>
      <c r="B4" s="209"/>
      <c r="C4" s="201" t="str">
        <f>KAPAK!B25</f>
        <v>2 km.</v>
      </c>
      <c r="D4" s="201"/>
      <c r="E4" s="40"/>
      <c r="F4" s="202">
        <f>KAPAK!B28</f>
        <v>41959.430555555555</v>
      </c>
      <c r="G4" s="202"/>
      <c r="H4" s="202"/>
    </row>
    <row r="5" spans="1:8" s="4" customFormat="1" ht="29.25" customHeight="1">
      <c r="A5" s="91" t="s">
        <v>5</v>
      </c>
      <c r="B5" s="92" t="s">
        <v>17</v>
      </c>
      <c r="C5" s="93" t="s">
        <v>1</v>
      </c>
      <c r="D5" s="92" t="s">
        <v>3</v>
      </c>
      <c r="E5" s="92" t="s">
        <v>8</v>
      </c>
      <c r="F5" s="92" t="s">
        <v>7</v>
      </c>
      <c r="G5" s="95" t="s">
        <v>15</v>
      </c>
      <c r="H5" s="145" t="s">
        <v>6</v>
      </c>
    </row>
    <row r="6" spans="1:8" s="1" customFormat="1" ht="14.25" customHeight="1">
      <c r="A6" s="6"/>
      <c r="B6" s="7"/>
      <c r="C6" s="97">
        <f>IF(A8="","",INDEX('TAKIM KAYIT'!$D$6:$D$65,MATCH(C8,'TAKIM KAYIT'!$D$6:$D$65,0)-2))</f>
        <v>159</v>
      </c>
      <c r="D6" s="8" t="str">
        <f>IF(ISERROR(VLOOKUP($C6,'START LİSTE'!$B$6:$F$834,2,0)),"",VLOOKUP($C6,'START LİSTE'!$B$6:$F$834,2,0))</f>
        <v>ENES YÜKSEL</v>
      </c>
      <c r="E6" s="9" t="str">
        <f>IF(ISERROR(VLOOKUP($C6,'START LİSTE'!$B$6:$F$834,4,0)),"",VLOOKUP($C6,'START LİSTE'!$B$6:$F$834,4,0))</f>
        <v>T</v>
      </c>
      <c r="F6" s="106">
        <f>IF(ISERROR(VLOOKUP($C6,'FERDİ SONUÇ'!$B$6:$H$962,6,0)),"",VLOOKUP($C6,'FERDİ SONUÇ'!$B$6:$H$962,6,0))</f>
        <v>607</v>
      </c>
      <c r="G6" s="41">
        <f>IF(OR(E6="",F6="DQ",F6="DNF",F6="DNS",F6=""),"-",VLOOKUP(C6,'FERDİ SONUÇ'!$B$6:$H$962,7,0))</f>
        <v>3</v>
      </c>
      <c r="H6" s="146"/>
    </row>
    <row r="7" spans="1:8" s="1" customFormat="1" ht="14.25" customHeight="1">
      <c r="A7" s="13"/>
      <c r="B7" s="14"/>
      <c r="C7" s="98">
        <f>IF(A8="","",INDEX('TAKIM KAYIT'!$D$6:$D$65,MATCH(C8,'TAKIM KAYIT'!$D$6:$D$65,0)-1))</f>
        <v>160</v>
      </c>
      <c r="D7" s="15" t="str">
        <f>IF(ISERROR(VLOOKUP($C7,'START LİSTE'!$B$6:$F$834,2,0)),"",VLOOKUP($C7,'START LİSTE'!$B$6:$F$834,2,0))</f>
        <v>SEFA ÖZDEMİR</v>
      </c>
      <c r="E7" s="16" t="str">
        <f>IF(ISERROR(VLOOKUP($C7,'START LİSTE'!$B$6:$F$834,4,0)),"",VLOOKUP($C7,'START LİSTE'!$B$6:$F$834,4,0))</f>
        <v>T</v>
      </c>
      <c r="F7" s="107">
        <f>IF(ISERROR(VLOOKUP($C7,'FERDİ SONUÇ'!$B$6:$H$962,6,0)),"",VLOOKUP($C7,'FERDİ SONUÇ'!$B$6:$H$962,6,0))</f>
        <v>622</v>
      </c>
      <c r="G7" s="42">
        <f>IF(OR(E7="",F7="DQ",F7="DNF",F7="DNS",F7=""),"-",VLOOKUP(C7,'FERDİ SONUÇ'!$B$6:$H$962,7,0))</f>
        <v>12</v>
      </c>
      <c r="H7" s="147"/>
    </row>
    <row r="8" spans="1:8" s="1" customFormat="1" ht="14.25" customHeight="1">
      <c r="A8" s="43">
        <f>IF(ISERROR(SMALL('TAKIM KAYIT'!$B$6:$B$65,1)),"",SMALL('TAKIM KAYIT'!$B$6:$B$65,1))</f>
        <v>1</v>
      </c>
      <c r="B8" s="14" t="str">
        <f>IF(A8="","",VLOOKUP(A8,'TAKIM KAYIT'!$B$6:$O$65,2,FALSE))</f>
        <v>KÜTAHYA-GENÇLİK MERKEZİ GSİM</v>
      </c>
      <c r="C8" s="98">
        <f>IF(A8="","",VLOOKUP(A8,'TAKIM KAYIT'!$B$6:$O$65,3,FALSE))</f>
        <v>161</v>
      </c>
      <c r="D8" s="15" t="str">
        <f>IF(ISERROR(VLOOKUP($C8,'START LİSTE'!$B$6:$F$834,2,0)),"",VLOOKUP($C8,'START LİSTE'!$B$6:$F$834,2,0))</f>
        <v>MERTCAN KURT</v>
      </c>
      <c r="E8" s="16" t="str">
        <f>IF(ISERROR(VLOOKUP($C8,'START LİSTE'!$B$6:$F$834,4,0)),"",VLOOKUP($C8,'START LİSTE'!$B$6:$F$834,4,0))</f>
        <v>T</v>
      </c>
      <c r="F8" s="107">
        <f>IF(ISERROR(VLOOKUP($C8,'FERDİ SONUÇ'!$B$6:$H$962,6,0)),"",VLOOKUP($C8,'FERDİ SONUÇ'!$B$6:$H$962,6,0))</f>
        <v>615</v>
      </c>
      <c r="G8" s="42">
        <f>IF(OR(E8="",F8="DQ",F8="DNF",F8="DNS",F8=""),"-",VLOOKUP(C8,'FERDİ SONUÇ'!$B$6:$H$962,7,0))</f>
        <v>4</v>
      </c>
      <c r="H8" s="142">
        <f>IF(A8="","",VLOOKUP(A8,'TAKIM KAYIT'!$B$6:$P$65,13,FALSE))</f>
        <v>19.0012</v>
      </c>
    </row>
    <row r="9" spans="1:8" s="1" customFormat="1" ht="14.25" customHeight="1">
      <c r="A9" s="13"/>
      <c r="B9" s="14"/>
      <c r="C9" s="98">
        <f>IF(A8="","",INDEX('TAKIM KAYIT'!$D$6:$D$65,MATCH(C8,'TAKIM KAYIT'!$D$6:$D$65,0)+1))</f>
        <v>162</v>
      </c>
      <c r="D9" s="15" t="str">
        <f>IF(ISERROR(VLOOKUP($C9,'START LİSTE'!$B$6:$F$834,2,0)),"",VLOOKUP($C9,'START LİSTE'!$B$6:$F$834,2,0))</f>
        <v>SEDAT ÖZDEMİR</v>
      </c>
      <c r="E9" s="16" t="str">
        <f>IF(ISERROR(VLOOKUP($C9,'START LİSTE'!$B$6:$F$834,4,0)),"",VLOOKUP($C9,'START LİSTE'!$B$6:$F$834,4,0))</f>
        <v>T</v>
      </c>
      <c r="F9" s="107">
        <f>IF(ISERROR(VLOOKUP($C9,'FERDİ SONUÇ'!$B$6:$H$962,6,0)),"",VLOOKUP($C9,'FERDİ SONUÇ'!$B$6:$H$962,6,0))</f>
        <v>701</v>
      </c>
      <c r="G9" s="42">
        <f>IF(OR(E9="",F9="DQ",F9="DNF",F9="DNS",F9=""),"-",VLOOKUP(C9,'FERDİ SONUÇ'!$B$6:$H$962,7,0))</f>
        <v>37</v>
      </c>
      <c r="H9" s="147"/>
    </row>
    <row r="10" spans="1:8" ht="14.25" customHeight="1">
      <c r="A10" s="6"/>
      <c r="B10" s="7"/>
      <c r="C10" s="97">
        <f>IF(A12="","",INDEX('TAKIM KAYIT'!$D$6:$D$65,MATCH(C12,'TAKIM KAYIT'!$D$6:$D$65,0)-2))</f>
        <v>119</v>
      </c>
      <c r="D10" s="8" t="str">
        <f>IF(ISERROR(VLOOKUP($C10,'START LİSTE'!$B$6:$F$834,2,0)),"",VLOOKUP($C10,'START LİSTE'!$B$6:$F$834,2,0))</f>
        <v>ALİ ÜSTÜN </v>
      </c>
      <c r="E10" s="9" t="str">
        <f>IF(ISERROR(VLOOKUP($C10,'START LİSTE'!$B$6:$F$834,4,0)),"",VLOOKUP($C10,'START LİSTE'!$B$6:$F$834,4,0))</f>
        <v>T</v>
      </c>
      <c r="F10" s="106">
        <f>IF(ISERROR(VLOOKUP($C10,'FERDİ SONUÇ'!$B$6:$H$962,6,0)),"",VLOOKUP($C10,'FERDİ SONUÇ'!$B$6:$H$962,6,0))</f>
        <v>636</v>
      </c>
      <c r="G10" s="41">
        <f>IF(OR(E10="",F10="DQ",F10="DNF",F10="DNS",F10=""),"-",VLOOKUP(C10,'FERDİ SONUÇ'!$B$6:$H$962,7,0))</f>
        <v>23</v>
      </c>
      <c r="H10" s="146"/>
    </row>
    <row r="11" spans="1:8" ht="14.25" customHeight="1">
      <c r="A11" s="13"/>
      <c r="B11" s="14"/>
      <c r="C11" s="98">
        <f>IF(A12="","",INDEX('TAKIM KAYIT'!$D$6:$D$65,MATCH(C12,'TAKIM KAYIT'!$D$6:$D$65,0)-1))</f>
        <v>120</v>
      </c>
      <c r="D11" s="15" t="str">
        <f>IF(ISERROR(VLOOKUP($C11,'START LİSTE'!$B$6:$F$834,2,0)),"",VLOOKUP($C11,'START LİSTE'!$B$6:$F$834,2,0))</f>
        <v>HÜSEYİN CAN</v>
      </c>
      <c r="E11" s="16" t="str">
        <f>IF(ISERROR(VLOOKUP($C11,'START LİSTE'!$B$6:$F$834,4,0)),"",VLOOKUP($C11,'START LİSTE'!$B$6:$F$834,4,0))</f>
        <v>T</v>
      </c>
      <c r="F11" s="107">
        <f>IF(ISERROR(VLOOKUP($C11,'FERDİ SONUÇ'!$B$6:$H$962,6,0)),"",VLOOKUP($C11,'FERDİ SONUÇ'!$B$6:$H$962,6,0))</f>
        <v>601</v>
      </c>
      <c r="G11" s="42">
        <f>IF(OR(E11="",F11="DQ",F11="DNF",F11="DNS",F11=""),"-",VLOOKUP(C11,'FERDİ SONUÇ'!$B$6:$H$962,7,0))</f>
        <v>2</v>
      </c>
      <c r="H11" s="147"/>
    </row>
    <row r="12" spans="1:8" ht="14.25" customHeight="1">
      <c r="A12" s="43">
        <f>IF(ISERROR(SMALL('TAKIM KAYIT'!$B$6:$B$65,2)),"",SMALL('TAKIM KAYIT'!$B$6:$B$65,2))</f>
        <v>2</v>
      </c>
      <c r="B12" s="14" t="str">
        <f>IF(A12="","",VLOOKUP(A12,'TAKIM KAYIT'!$B$6:$O$65,2,FALSE))</f>
        <v>AYDIN AGHSK</v>
      </c>
      <c r="C12" s="98">
        <f>IF(A12="","",VLOOKUP(A12,'TAKIM KAYIT'!$B$6:$O$65,3,FALSE))</f>
        <v>121</v>
      </c>
      <c r="D12" s="15" t="str">
        <f>IF(ISERROR(VLOOKUP($C12,'START LİSTE'!$B$6:$F$834,2,0)),"",VLOOKUP($C12,'START LİSTE'!$B$6:$F$834,2,0))</f>
        <v>MUHAMMET AYDIN</v>
      </c>
      <c r="E12" s="16" t="str">
        <f>IF(ISERROR(VLOOKUP($C12,'START LİSTE'!$B$6:$F$834,4,0)),"",VLOOKUP($C12,'START LİSTE'!$B$6:$F$834,4,0))</f>
        <v>T</v>
      </c>
      <c r="F12" s="107">
        <f>IF(ISERROR(VLOOKUP($C12,'FERDİ SONUÇ'!$B$6:$H$962,6,0)),"",VLOOKUP($C12,'FERDİ SONUÇ'!$B$6:$H$962,6,0))</f>
        <v>631</v>
      </c>
      <c r="G12" s="42">
        <f>IF(OR(E12="",F12="DQ",F12="DNF",F12="DNS",F12=""),"-",VLOOKUP(C12,'FERDİ SONUÇ'!$B$6:$H$962,7,0))</f>
        <v>19</v>
      </c>
      <c r="H12" s="142">
        <f>IF(A12="","",VLOOKUP(A12,'TAKIM KAYIT'!$B$6:$P$65,13,FALSE))</f>
        <v>27.0019</v>
      </c>
    </row>
    <row r="13" spans="1:8" ht="14.25" customHeight="1">
      <c r="A13" s="13"/>
      <c r="B13" s="14"/>
      <c r="C13" s="98">
        <f>IF(A12="","",INDEX('TAKIM KAYIT'!$D$6:$D$65,MATCH(C12,'TAKIM KAYIT'!$D$6:$D$65,0)+1))</f>
        <v>122</v>
      </c>
      <c r="D13" s="15" t="str">
        <f>IF(ISERROR(VLOOKUP($C13,'START LİSTE'!$B$6:$F$834,2,0)),"",VLOOKUP($C13,'START LİSTE'!$B$6:$F$834,2,0))</f>
        <v>MUHAMMET TALHA ÇON</v>
      </c>
      <c r="E13" s="16" t="str">
        <f>IF(ISERROR(VLOOKUP($C13,'START LİSTE'!$B$6:$F$834,4,0)),"",VLOOKUP($C13,'START LİSTE'!$B$6:$F$834,4,0))</f>
        <v>T</v>
      </c>
      <c r="F13" s="107">
        <f>IF(ISERROR(VLOOKUP($C13,'FERDİ SONUÇ'!$B$6:$H$962,6,0)),"",VLOOKUP($C13,'FERDİ SONUÇ'!$B$6:$H$962,6,0))</f>
        <v>618</v>
      </c>
      <c r="G13" s="42">
        <f>IF(OR(E13="",F13="DQ",F13="DNF",F13="DNS",F13=""),"-",VLOOKUP(C13,'FERDİ SONUÇ'!$B$6:$H$962,7,0))</f>
        <v>6</v>
      </c>
      <c r="H13" s="147"/>
    </row>
    <row r="14" spans="1:8" ht="14.25" customHeight="1">
      <c r="A14" s="6"/>
      <c r="B14" s="7"/>
      <c r="C14" s="97">
        <f>IF(A16="","",INDEX('TAKIM KAYIT'!$D$6:$D$65,MATCH(C16,'TAKIM KAYIT'!$D$6:$D$65,0)-2))</f>
        <v>163</v>
      </c>
      <c r="D14" s="8" t="str">
        <f>IF(ISERROR(VLOOKUP($C14,'START LİSTE'!$B$6:$F$834,2,0)),"",VLOOKUP($C14,'START LİSTE'!$B$6:$F$834,2,0))</f>
        <v>VEDAT YILDIZ</v>
      </c>
      <c r="E14" s="9" t="str">
        <f>IF(ISERROR(VLOOKUP($C14,'START LİSTE'!$B$6:$F$834,4,0)),"",VLOOKUP($C14,'START LİSTE'!$B$6:$F$834,4,0))</f>
        <v>T</v>
      </c>
      <c r="F14" s="106">
        <f>IF(ISERROR(VLOOKUP($C14,'FERDİ SONUÇ'!$B$6:$H$962,6,0)),"",VLOOKUP($C14,'FERDİ SONUÇ'!$B$6:$H$962,6,0))</f>
        <v>650</v>
      </c>
      <c r="G14" s="41">
        <f>IF(OR(E14="",F14="DQ",F14="DNF",F14="DNS",F14=""),"-",VLOOKUP(C14,'FERDİ SONUÇ'!$B$6:$H$962,7,0))</f>
        <v>30</v>
      </c>
      <c r="H14" s="146"/>
    </row>
    <row r="15" spans="1:8" ht="14.25" customHeight="1">
      <c r="A15" s="13"/>
      <c r="B15" s="14"/>
      <c r="C15" s="98">
        <f>IF(A16="","",INDEX('TAKIM KAYIT'!$D$6:$D$65,MATCH(C16,'TAKIM KAYIT'!$D$6:$D$65,0)-1))</f>
        <v>164</v>
      </c>
      <c r="D15" s="15" t="str">
        <f>IF(ISERROR(VLOOKUP($C15,'START LİSTE'!$B$6:$F$834,2,0)),"",VLOOKUP($C15,'START LİSTE'!$B$6:$F$834,2,0))</f>
        <v>EYÜPHAN ÇUBAN</v>
      </c>
      <c r="E15" s="16" t="str">
        <f>IF(ISERROR(VLOOKUP($C15,'START LİSTE'!$B$6:$F$834,4,0)),"",VLOOKUP($C15,'START LİSTE'!$B$6:$F$834,4,0))</f>
        <v>T</v>
      </c>
      <c r="F15" s="107">
        <f>IF(ISERROR(VLOOKUP($C15,'FERDİ SONUÇ'!$B$6:$H$962,6,0)),"",VLOOKUP($C15,'FERDİ SONUÇ'!$B$6:$H$962,6,0))</f>
        <v>628</v>
      </c>
      <c r="G15" s="42">
        <f>IF(OR(E15="",F15="DQ",F15="DNF",F15="DNS",F15=""),"-",VLOOKUP(C15,'FERDİ SONUÇ'!$B$6:$H$962,7,0))</f>
        <v>17</v>
      </c>
      <c r="H15" s="147"/>
    </row>
    <row r="16" spans="1:8" ht="14.25" customHeight="1">
      <c r="A16" s="43">
        <f>IF(ISERROR(SMALL('TAKIM KAYIT'!$B$6:$B$65,3)),"",SMALL('TAKIM KAYIT'!$B$6:$B$65,3))</f>
        <v>3</v>
      </c>
      <c r="B16" s="14" t="str">
        <f>IF(A16="","",VLOOKUP(A16,'TAKIM KAYIT'!$B$6:$O$65,2,FALSE))</f>
        <v>MANİSA - YUNUSEMRE BLD.SP.KLB</v>
      </c>
      <c r="C16" s="98">
        <f>IF(A16="","",VLOOKUP(A16,'TAKIM KAYIT'!$B$6:$O$65,3,FALSE))</f>
        <v>165</v>
      </c>
      <c r="D16" s="15" t="str">
        <f>IF(ISERROR(VLOOKUP($C16,'START LİSTE'!$B$6:$F$834,2,0)),"",VLOOKUP($C16,'START LİSTE'!$B$6:$F$834,2,0))</f>
        <v>BAHADIR AYDIN</v>
      </c>
      <c r="E16" s="16" t="str">
        <f>IF(ISERROR(VLOOKUP($C16,'START LİSTE'!$B$6:$F$834,4,0)),"",VLOOKUP($C16,'START LİSTE'!$B$6:$F$834,4,0))</f>
        <v>T</v>
      </c>
      <c r="F16" s="107">
        <f>IF(ISERROR(VLOOKUP($C16,'FERDİ SONUÇ'!$B$6:$H$962,6,0)),"",VLOOKUP($C16,'FERDİ SONUÇ'!$B$6:$H$962,6,0))</f>
        <v>620</v>
      </c>
      <c r="G16" s="42">
        <f>IF(OR(E16="",F16="DQ",F16="DNF",F16="DNS",F16=""),"-",VLOOKUP(C16,'FERDİ SONUÇ'!$B$6:$H$962,7,0))</f>
        <v>9</v>
      </c>
      <c r="H16" s="142">
        <f>IF(A16="","",VLOOKUP(A16,'TAKIM KAYIT'!$B$6:$P$65,13,FALSE))</f>
        <v>33.0017</v>
      </c>
    </row>
    <row r="17" spans="1:8" ht="14.25" customHeight="1">
      <c r="A17" s="13"/>
      <c r="B17" s="14"/>
      <c r="C17" s="98">
        <f>IF(A16="","",INDEX('TAKIM KAYIT'!$D$6:$D$65,MATCH(C16,'TAKIM KAYIT'!$D$6:$D$65,0)+1))</f>
        <v>166</v>
      </c>
      <c r="D17" s="15" t="str">
        <f>IF(ISERROR(VLOOKUP($C17,'START LİSTE'!$B$6:$F$834,2,0)),"",VLOOKUP($C17,'START LİSTE'!$B$6:$F$834,2,0))</f>
        <v>MEHMET ERKUL</v>
      </c>
      <c r="E17" s="16" t="str">
        <f>IF(ISERROR(VLOOKUP($C17,'START LİSTE'!$B$6:$F$834,4,0)),"",VLOOKUP($C17,'START LİSTE'!$B$6:$F$834,4,0))</f>
        <v>T</v>
      </c>
      <c r="F17" s="107">
        <f>IF(ISERROR(VLOOKUP($C17,'FERDİ SONUÇ'!$B$6:$H$962,6,0)),"",VLOOKUP($C17,'FERDİ SONUÇ'!$B$6:$H$962,6,0))</f>
        <v>619</v>
      </c>
      <c r="G17" s="42">
        <f>IF(OR(E17="",F17="DQ",F17="DNF",F17="DNS",F17=""),"-",VLOOKUP(C17,'FERDİ SONUÇ'!$B$6:$H$962,7,0))</f>
        <v>7</v>
      </c>
      <c r="H17" s="147"/>
    </row>
    <row r="18" spans="1:8" ht="14.25" customHeight="1">
      <c r="A18" s="6"/>
      <c r="B18" s="7"/>
      <c r="C18" s="97">
        <f>IF(A20="","",INDEX('TAKIM KAYIT'!$D$6:$D$65,MATCH(C20,'TAKIM KAYIT'!$D$6:$D$65,0)-2))</f>
        <v>127</v>
      </c>
      <c r="D18" s="8" t="str">
        <f>IF(ISERROR(VLOOKUP($C18,'START LİSTE'!$B$6:$F$834,2,0)),"",VLOOKUP($C18,'START LİSTE'!$B$6:$F$834,2,0))</f>
        <v>BAYRAM SÜLEYMANOĞLU</v>
      </c>
      <c r="E18" s="9" t="str">
        <f>IF(ISERROR(VLOOKUP($C18,'START LİSTE'!$B$6:$F$834,4,0)),"",VLOOKUP($C18,'START LİSTE'!$B$6:$F$834,4,0))</f>
        <v>T</v>
      </c>
      <c r="F18" s="106">
        <f>IF(ISERROR(VLOOKUP($C18,'FERDİ SONUÇ'!$B$6:$H$962,6,0)),"",VLOOKUP($C18,'FERDİ SONUÇ'!$B$6:$H$962,6,0))</f>
        <v>553</v>
      </c>
      <c r="G18" s="11">
        <f>IF(OR(E18="",F18="DQ",F18="DNF",F18="DNS",F18=""),"-",VLOOKUP(C18,'FERDİ SONUÇ'!$B$6:$H$962,7,0))</f>
        <v>1</v>
      </c>
      <c r="H18" s="146"/>
    </row>
    <row r="19" spans="1:8" ht="14.25" customHeight="1">
      <c r="A19" s="13"/>
      <c r="B19" s="14"/>
      <c r="C19" s="98">
        <f>IF(A20="","",INDEX('TAKIM KAYIT'!$D$6:$D$65,MATCH(C20,'TAKIM KAYIT'!$D$6:$D$65,0)-1))</f>
        <v>128</v>
      </c>
      <c r="D19" s="15" t="str">
        <f>IF(ISERROR(VLOOKUP($C19,'START LİSTE'!$B$6:$F$834,2,0)),"",VLOOKUP($C19,'START LİSTE'!$B$6:$F$834,2,0))</f>
        <v>GÖRKEM HASIRCI</v>
      </c>
      <c r="E19" s="16" t="str">
        <f>IF(ISERROR(VLOOKUP($C19,'START LİSTE'!$B$6:$F$834,4,0)),"",VLOOKUP($C19,'START LİSTE'!$B$6:$F$834,4,0))</f>
        <v>T</v>
      </c>
      <c r="F19" s="107">
        <f>IF(ISERROR(VLOOKUP($C19,'FERDİ SONUÇ'!$B$6:$H$962,6,0)),"",VLOOKUP($C19,'FERDİ SONUÇ'!$B$6:$H$962,6,0))</f>
        <v>626</v>
      </c>
      <c r="G19" s="18">
        <f>IF(OR(E19="",F19="DQ",F19="DNF",F19="DNS",F19=""),"-",VLOOKUP(C19,'FERDİ SONUÇ'!$B$6:$H$962,7,0))</f>
        <v>14</v>
      </c>
      <c r="H19" s="147"/>
    </row>
    <row r="20" spans="1:8" ht="14.25" customHeight="1">
      <c r="A20" s="43">
        <f>IF(ISERROR(SMALL('TAKIM KAYIT'!$B$6:$B$65,4)),"",SMALL('TAKIM KAYIT'!$B$6:$B$65,4))</f>
        <v>4</v>
      </c>
      <c r="B20" s="14" t="str">
        <f>IF(A20="","",VLOOKUP(A20,'TAKIM KAYIT'!$B$6:$O$65,2,FALSE))</f>
        <v>BALIKESİR B.S.K</v>
      </c>
      <c r="C20" s="98">
        <f>IF(A20="","",VLOOKUP(A20,'TAKIM KAYIT'!$B$6:$O$65,3,FALSE))</f>
        <v>129</v>
      </c>
      <c r="D20" s="15" t="str">
        <f>IF(ISERROR(VLOOKUP($C20,'START LİSTE'!$B$6:$F$834,2,0)),"",VLOOKUP($C20,'START LİSTE'!$B$6:$F$834,2,0))</f>
        <v>UMUT DEMİR</v>
      </c>
      <c r="E20" s="16" t="str">
        <f>IF(ISERROR(VLOOKUP($C20,'START LİSTE'!$B$6:$F$834,4,0)),"",VLOOKUP($C20,'START LİSTE'!$B$6:$F$834,4,0))</f>
        <v>T</v>
      </c>
      <c r="F20" s="107">
        <f>IF(ISERROR(VLOOKUP($C20,'FERDİ SONUÇ'!$B$6:$H$962,6,0)),"",VLOOKUP($C20,'FERDİ SONUÇ'!$B$6:$H$962,6,0))</f>
        <v>635</v>
      </c>
      <c r="G20" s="18">
        <f>IF(OR(E20="",F20="DQ",F20="DNF",F20="DNS",F20=""),"-",VLOOKUP(C20,'FERDİ SONUÇ'!$B$6:$H$962,7,0))</f>
        <v>22</v>
      </c>
      <c r="H20" s="142">
        <f>IF(A20="","",VLOOKUP(A20,'TAKIM KAYIT'!$B$6:$P$65,13,FALSE))</f>
        <v>37.0022</v>
      </c>
    </row>
    <row r="21" spans="1:8" ht="14.25" customHeight="1">
      <c r="A21" s="13"/>
      <c r="B21" s="14"/>
      <c r="C21" s="98">
        <f>IF(A20="","",INDEX('TAKIM KAYIT'!$D$6:$D$65,MATCH(C20,'TAKIM KAYIT'!$D$6:$D$65,0)+1))</f>
        <v>130</v>
      </c>
      <c r="D21" s="15" t="str">
        <f>IF(ISERROR(VLOOKUP($C21,'START LİSTE'!$B$6:$F$834,2,0)),"",VLOOKUP($C21,'START LİSTE'!$B$6:$F$834,2,0))</f>
        <v>ALİ KOŞAR</v>
      </c>
      <c r="E21" s="16" t="str">
        <f>IF(ISERROR(VLOOKUP($C21,'START LİSTE'!$B$6:$F$834,4,0)),"",VLOOKUP($C21,'START LİSTE'!$B$6:$F$834,4,0))</f>
        <v>T</v>
      </c>
      <c r="F21" s="107">
        <f>IF(ISERROR(VLOOKUP($C21,'FERDİ SONUÇ'!$B$6:$H$962,6,0)),"",VLOOKUP($C21,'FERDİ SONUÇ'!$B$6:$H$962,6,0))</f>
        <v>647</v>
      </c>
      <c r="G21" s="18">
        <f>IF(OR(E21="",F21="DQ",F21="DNF",F21="DNS",F21=""),"-",VLOOKUP(C21,'FERDİ SONUÇ'!$B$6:$H$962,7,0))</f>
        <v>28</v>
      </c>
      <c r="H21" s="147"/>
    </row>
    <row r="22" spans="1:8" ht="14.25" customHeight="1">
      <c r="A22" s="6"/>
      <c r="B22" s="7"/>
      <c r="C22" s="97">
        <f>IF(A24="","",INDEX('TAKIM KAYIT'!$D$6:$D$65,MATCH(C24,'TAKIM KAYIT'!$D$6:$D$65,0)-2))</f>
        <v>147</v>
      </c>
      <c r="D22" s="8" t="str">
        <f>IF(ISERROR(VLOOKUP($C22,'START LİSTE'!$B$6:$F$834,2,0)),"",VLOOKUP($C22,'START LİSTE'!$B$6:$F$834,2,0))</f>
        <v>MUSTAFA FİKRİ ÇOBAN</v>
      </c>
      <c r="E22" s="9" t="str">
        <f>IF(ISERROR(VLOOKUP($C22,'START LİSTE'!$B$6:$F$834,4,0)),"",VLOOKUP($C22,'START LİSTE'!$B$6:$F$834,4,0))</f>
        <v>T</v>
      </c>
      <c r="F22" s="106">
        <f>IF(ISERROR(VLOOKUP($C22,'FERDİ SONUÇ'!$B$6:$H$962,6,0)),"",VLOOKUP($C22,'FERDİ SONUÇ'!$B$6:$H$962,6,0))</f>
        <v>617</v>
      </c>
      <c r="G22" s="11">
        <f>IF(OR(E22="",F22="DQ",F22="DNF",F22="DNS",F22=""),"-",VLOOKUP(C22,'FERDİ SONUÇ'!$B$6:$H$962,7,0))</f>
        <v>5</v>
      </c>
      <c r="H22" s="146"/>
    </row>
    <row r="23" spans="1:8" ht="14.25" customHeight="1">
      <c r="A23" s="13"/>
      <c r="B23" s="14"/>
      <c r="C23" s="98">
        <f>IF(A24="","",INDEX('TAKIM KAYIT'!$D$6:$D$65,MATCH(C24,'TAKIM KAYIT'!$D$6:$D$65,0)-1))</f>
        <v>148</v>
      </c>
      <c r="D23" s="15" t="str">
        <f>IF(ISERROR(VLOOKUP($C23,'START LİSTE'!$B$6:$F$834,2,0)),"",VLOOKUP($C23,'START LİSTE'!$B$6:$F$834,2,0))</f>
        <v>ÜMİT KOÇUK</v>
      </c>
      <c r="E23" s="16" t="str">
        <f>IF(ISERROR(VLOOKUP($C23,'START LİSTE'!$B$6:$F$834,4,0)),"",VLOOKUP($C23,'START LİSTE'!$B$6:$F$834,4,0))</f>
        <v>T</v>
      </c>
      <c r="F23" s="107">
        <f>IF(ISERROR(VLOOKUP($C23,'FERDİ SONUÇ'!$B$6:$H$962,6,0)),"",VLOOKUP($C23,'FERDİ SONUÇ'!$B$6:$H$962,6,0))</f>
        <v>627</v>
      </c>
      <c r="G23" s="18">
        <f>IF(OR(E23="",F23="DQ",F23="DNF",F23="DNS",F23=""),"-",VLOOKUP(C23,'FERDİ SONUÇ'!$B$6:$H$962,7,0))</f>
        <v>16</v>
      </c>
      <c r="H23" s="147"/>
    </row>
    <row r="24" spans="1:8" ht="14.25" customHeight="1">
      <c r="A24" s="43">
        <f>IF(ISERROR(SMALL('TAKIM KAYIT'!$B$6:$B$65,5)),"",SMALL('TAKIM KAYIT'!$B$6:$B$65,5))</f>
        <v>5</v>
      </c>
      <c r="B24" s="14" t="str">
        <f>IF(A24="","",VLOOKUP(A24,'TAKIM KAYIT'!$B$6:$O$65,2,FALSE))</f>
        <v>ISPARTA-BÖLGESPOR</v>
      </c>
      <c r="C24" s="98">
        <f>IF(A24="","",VLOOKUP(A24,'TAKIM KAYIT'!$B$6:$O$65,3,FALSE))</f>
        <v>149</v>
      </c>
      <c r="D24" s="15" t="str">
        <f>IF(ISERROR(VLOOKUP($C24,'START LİSTE'!$B$6:$F$834,2,0)),"",VLOOKUP($C24,'START LİSTE'!$B$6:$F$834,2,0))</f>
        <v>RAMAZAN ARIK</v>
      </c>
      <c r="E24" s="16" t="str">
        <f>IF(ISERROR(VLOOKUP($C24,'START LİSTE'!$B$6:$F$834,4,0)),"",VLOOKUP($C24,'START LİSTE'!$B$6:$F$834,4,0))</f>
        <v>T</v>
      </c>
      <c r="F24" s="107">
        <f>IF(ISERROR(VLOOKUP($C24,'FERDİ SONUÇ'!$B$6:$H$962,6,0)),"",VLOOKUP($C24,'FERDİ SONUÇ'!$B$6:$H$962,6,0))</f>
        <v>632</v>
      </c>
      <c r="G24" s="18">
        <f>IF(OR(E24="",F24="DQ",F24="DNF",F24="DNS",F24=""),"-",VLOOKUP(C24,'FERDİ SONUÇ'!$B$6:$H$962,7,0))</f>
        <v>20</v>
      </c>
      <c r="H24" s="142">
        <f>IF(A24="","",VLOOKUP(A24,'TAKIM KAYIT'!$B$6:$P$65,13,FALSE))</f>
        <v>41.002</v>
      </c>
    </row>
    <row r="25" spans="1:8" ht="14.25" customHeight="1">
      <c r="A25" s="13"/>
      <c r="B25" s="14"/>
      <c r="C25" s="98">
        <f>IF(A24="","",INDEX('TAKIM KAYIT'!$D$6:$D$65,MATCH(C24,'TAKIM KAYIT'!$D$6:$D$65,0)+1))</f>
        <v>150</v>
      </c>
      <c r="D25" s="15" t="str">
        <f>IF(ISERROR(VLOOKUP($C25,'START LİSTE'!$B$6:$F$834,2,0)),"",VLOOKUP($C25,'START LİSTE'!$B$6:$F$834,2,0))</f>
        <v>SEZGİN FİL</v>
      </c>
      <c r="E25" s="16" t="str">
        <f>IF(ISERROR(VLOOKUP($C25,'START LİSTE'!$B$6:$F$834,4,0)),"",VLOOKUP($C25,'START LİSTE'!$B$6:$F$834,4,0))</f>
        <v>T</v>
      </c>
      <c r="F25" s="107">
        <f>IF(ISERROR(VLOOKUP($C25,'FERDİ SONUÇ'!$B$6:$H$962,6,0)),"",VLOOKUP($C25,'FERDİ SONUÇ'!$B$6:$H$962,6,0))</f>
        <v>639</v>
      </c>
      <c r="G25" s="18">
        <f>IF(OR(E25="",F25="DQ",F25="DNF",F25="DNS",F25=""),"-",VLOOKUP(C25,'FERDİ SONUÇ'!$B$6:$H$962,7,0))</f>
        <v>24</v>
      </c>
      <c r="H25" s="147"/>
    </row>
    <row r="26" spans="1:8" ht="14.25" customHeight="1">
      <c r="A26" s="6"/>
      <c r="B26" s="7"/>
      <c r="C26" s="97">
        <f>IF(A28="","",INDEX('TAKIM KAYIT'!$D$6:$D$65,MATCH(C28,'TAKIM KAYIT'!$D$6:$D$65,0)-2))</f>
        <v>155</v>
      </c>
      <c r="D26" s="8" t="str">
        <f>IF(ISERROR(VLOOKUP($C26,'START LİSTE'!$B$6:$F$834,2,0)),"",VLOOKUP($C26,'START LİSTE'!$B$6:$F$834,2,0))</f>
        <v>İBRAHİM SUBAŞI</v>
      </c>
      <c r="E26" s="9" t="str">
        <f>IF(ISERROR(VLOOKUP($C26,'START LİSTE'!$B$6:$F$834,4,0)),"",VLOOKUP($C26,'START LİSTE'!$B$6:$F$834,4,0))</f>
        <v>T</v>
      </c>
      <c r="F26" s="106">
        <f>IF(ISERROR(VLOOKUP($C26,'FERDİ SONUÇ'!$B$6:$H$962,6,0)),"",VLOOKUP($C26,'FERDİ SONUÇ'!$B$6:$H$962,6,0))</f>
        <v>619</v>
      </c>
      <c r="G26" s="11">
        <f>IF(OR(E26="",F26="DQ",F26="DNF",F26="DNS",F26=""),"-",VLOOKUP(C26,'FERDİ SONUÇ'!$B$6:$H$962,7,0))</f>
        <v>8</v>
      </c>
      <c r="H26" s="146"/>
    </row>
    <row r="27" spans="1:8" ht="14.25" customHeight="1">
      <c r="A27" s="13"/>
      <c r="B27" s="14"/>
      <c r="C27" s="98">
        <f>IF(A28="","",INDEX('TAKIM KAYIT'!$D$6:$D$65,MATCH(C28,'TAKIM KAYIT'!$D$6:$D$65,0)-1))</f>
        <v>156</v>
      </c>
      <c r="D27" s="15" t="str">
        <f>IF(ISERROR(VLOOKUP($C27,'START LİSTE'!$B$6:$F$834,2,0)),"",VLOOKUP($C27,'START LİSTE'!$B$6:$F$834,2,0))</f>
        <v>HALİL SONKAYA</v>
      </c>
      <c r="E27" s="16" t="str">
        <f>IF(ISERROR(VLOOKUP($C27,'START LİSTE'!$B$6:$F$834,4,0)),"",VLOOKUP($C27,'START LİSTE'!$B$6:$F$834,4,0))</f>
        <v>T</v>
      </c>
      <c r="F27" s="107">
        <f>IF(ISERROR(VLOOKUP($C27,'FERDİ SONUÇ'!$B$6:$H$962,6,0)),"",VLOOKUP($C27,'FERDİ SONUÇ'!$B$6:$H$962,6,0))</f>
        <v>620</v>
      </c>
      <c r="G27" s="18">
        <f>IF(OR(E27="",F27="DQ",F27="DNF",F27="DNS",F27=""),"-",VLOOKUP(C27,'FERDİ SONUÇ'!$B$6:$H$962,7,0))</f>
        <v>10</v>
      </c>
      <c r="H27" s="147"/>
    </row>
    <row r="28" spans="1:8" ht="14.25" customHeight="1">
      <c r="A28" s="43">
        <f>IF(ISERROR(SMALL('TAKIM KAYIT'!$B$6:$B$65,6)),"",SMALL('TAKIM KAYIT'!$B$6:$B$65,6))</f>
        <v>6</v>
      </c>
      <c r="B28" s="14" t="str">
        <f>IF(A28="","",VLOOKUP(A28,'TAKIM KAYIT'!$B$6:$O$65,2,FALSE))</f>
        <v>KÜTAHYA GENÇLİK VE SPOR KULÜBÜ</v>
      </c>
      <c r="C28" s="98">
        <f>IF(A28="","",VLOOKUP(A28,'TAKIM KAYIT'!$B$6:$O$65,3,FALSE))</f>
        <v>157</v>
      </c>
      <c r="D28" s="15" t="str">
        <f>IF(ISERROR(VLOOKUP($C28,'START LİSTE'!$B$6:$F$834,2,0)),"",VLOOKUP($C28,'START LİSTE'!$B$6:$F$834,2,0))</f>
        <v>OĞUZ TÜRKER</v>
      </c>
      <c r="E28" s="16" t="str">
        <f>IF(ISERROR(VLOOKUP($C28,'START LİSTE'!$B$6:$F$834,4,0)),"",VLOOKUP($C28,'START LİSTE'!$B$6:$F$834,4,0))</f>
        <v>T</v>
      </c>
      <c r="F28" s="107">
        <f>IF(ISERROR(VLOOKUP($C28,'FERDİ SONUÇ'!$B$6:$H$962,6,0)),"",VLOOKUP($C28,'FERDİ SONUÇ'!$B$6:$H$962,6,0))</f>
        <v>651</v>
      </c>
      <c r="G28" s="18">
        <f>IF(OR(E28="",F28="DQ",F28="DNF",F28="DNS",F28=""),"-",VLOOKUP(C28,'FERDİ SONUÇ'!$B$6:$H$962,7,0))</f>
        <v>32</v>
      </c>
      <c r="H28" s="142">
        <f>IF(A28="","",VLOOKUP(A28,'TAKIM KAYIT'!$B$6:$P$65,13,FALSE))</f>
        <v>50.0032</v>
      </c>
    </row>
    <row r="29" spans="1:8" ht="14.25" customHeight="1">
      <c r="A29" s="13"/>
      <c r="B29" s="14"/>
      <c r="C29" s="98">
        <f>IF(A28="","",INDEX('TAKIM KAYIT'!$D$6:$D$65,MATCH(C28,'TAKIM KAYIT'!$D$6:$D$65,0)+1))</f>
        <v>158</v>
      </c>
      <c r="D29" s="15" t="str">
        <f>IF(ISERROR(VLOOKUP($C29,'START LİSTE'!$B$6:$F$834,2,0)),"",VLOOKUP($C29,'START LİSTE'!$B$6:$F$834,2,0))</f>
        <v>ERKAN GALİN</v>
      </c>
      <c r="E29" s="16" t="str">
        <f>IF(ISERROR(VLOOKUP($C29,'START LİSTE'!$B$6:$F$834,4,0)),"",VLOOKUP($C29,'START LİSTE'!$B$6:$F$834,4,0))</f>
        <v>T</v>
      </c>
      <c r="F29" s="107">
        <f>IF(ISERROR(VLOOKUP($C29,'FERDİ SONUÇ'!$B$6:$H$962,6,0)),"",VLOOKUP($C29,'FERDİ SONUÇ'!$B$6:$H$962,6,0))</f>
        <v>755</v>
      </c>
      <c r="G29" s="18">
        <f>IF(OR(E29="",F29="DQ",F29="DNF",F29="DNS",F29=""),"-",VLOOKUP(C29,'FERDİ SONUÇ'!$B$6:$H$962,7,0))</f>
        <v>48</v>
      </c>
      <c r="H29" s="147"/>
    </row>
    <row r="30" spans="1:8" ht="14.25" customHeight="1">
      <c r="A30" s="6"/>
      <c r="B30" s="7"/>
      <c r="C30" s="97">
        <f>IF(A32="","",INDEX('TAKIM KAYIT'!$D$6:$D$65,MATCH(C32,'TAKIM KAYIT'!$D$6:$D$65,0)-2))</f>
        <v>143</v>
      </c>
      <c r="D30" s="8" t="str">
        <f>IF(ISERROR(VLOOKUP($C30,'START LİSTE'!$B$6:$F$834,2,0)),"",VLOOKUP($C30,'START LİSTE'!$B$6:$F$834,2,0))</f>
        <v>MEHMET ALİ ERDAL</v>
      </c>
      <c r="E30" s="9" t="str">
        <f>IF(ISERROR(VLOOKUP($C30,'START LİSTE'!$B$6:$F$834,4,0)),"",VLOOKUP($C30,'START LİSTE'!$B$6:$F$834,4,0))</f>
        <v>T</v>
      </c>
      <c r="F30" s="106">
        <f>IF(ISERROR(VLOOKUP($C30,'FERDİ SONUÇ'!$B$6:$H$962,6,0)),"",VLOOKUP($C30,'FERDİ SONUÇ'!$B$6:$H$962,6,0))</f>
        <v>622</v>
      </c>
      <c r="G30" s="11">
        <f>IF(OR(E30="",F30="DQ",F30="DNF",F30="DNS",F30=""),"-",VLOOKUP(C30,'FERDİ SONUÇ'!$B$6:$H$962,7,0))</f>
        <v>11</v>
      </c>
      <c r="H30" s="146"/>
    </row>
    <row r="31" spans="1:8" ht="14.25" customHeight="1">
      <c r="A31" s="13"/>
      <c r="B31" s="14"/>
      <c r="C31" s="98">
        <f>IF(A32="","",INDEX('TAKIM KAYIT'!$D$6:$D$65,MATCH(C32,'TAKIM KAYIT'!$D$6:$D$65,0)-1))</f>
        <v>144</v>
      </c>
      <c r="D31" s="15" t="str">
        <f>IF(ISERROR(VLOOKUP($C31,'START LİSTE'!$B$6:$F$834,2,0)),"",VLOOKUP($C31,'START LİSTE'!$B$6:$F$834,2,0))</f>
        <v>GÖKHAN BAYRAK</v>
      </c>
      <c r="E31" s="16" t="str">
        <f>IF(ISERROR(VLOOKUP($C31,'START LİSTE'!$B$6:$F$834,4,0)),"",VLOOKUP($C31,'START LİSTE'!$B$6:$F$834,4,0))</f>
        <v>T</v>
      </c>
      <c r="F31" s="107">
        <f>IF(ISERROR(VLOOKUP($C31,'FERDİ SONUÇ'!$B$6:$H$962,6,0)),"",VLOOKUP($C31,'FERDİ SONUÇ'!$B$6:$H$962,6,0))</f>
        <v>626</v>
      </c>
      <c r="G31" s="18">
        <f>IF(OR(E31="",F31="DQ",F31="DNF",F31="DNS",F31=""),"-",VLOOKUP(C31,'FERDİ SONUÇ'!$B$6:$H$962,7,0))</f>
        <v>15</v>
      </c>
      <c r="H31" s="147"/>
    </row>
    <row r="32" spans="1:8" ht="14.25" customHeight="1">
      <c r="A32" s="43">
        <f>IF(ISERROR(SMALL('TAKIM KAYIT'!$B$6:$B$65,7)),"",SMALL('TAKIM KAYIT'!$B$6:$B$65,7))</f>
        <v>7</v>
      </c>
      <c r="B32" s="14" t="str">
        <f>IF(A32="","",VLOOKUP(A32,'TAKIM KAYIT'!$B$6:$O$65,2,FALSE))</f>
        <v>ISPARTA YALVAÇ ÇINAR GSK</v>
      </c>
      <c r="C32" s="98">
        <f>IF(A32="","",VLOOKUP(A32,'TAKIM KAYIT'!$B$6:$O$65,3,FALSE))</f>
        <v>145</v>
      </c>
      <c r="D32" s="15" t="str">
        <f>IF(ISERROR(VLOOKUP($C32,'START LİSTE'!$B$6:$F$834,2,0)),"",VLOOKUP($C32,'START LİSTE'!$B$6:$F$834,2,0))</f>
        <v>BEDİRHAN DİKMEN </v>
      </c>
      <c r="E32" s="16" t="str">
        <f>IF(ISERROR(VLOOKUP($C32,'START LİSTE'!$B$6:$F$834,4,0)),"",VLOOKUP($C32,'START LİSTE'!$B$6:$F$834,4,0))</f>
        <v>T</v>
      </c>
      <c r="F32" s="107">
        <f>IF(ISERROR(VLOOKUP($C32,'FERDİ SONUÇ'!$B$6:$H$962,6,0)),"",VLOOKUP($C32,'FERDİ SONUÇ'!$B$6:$H$962,6,0))</f>
        <v>657</v>
      </c>
      <c r="G32" s="18">
        <f>IF(OR(E32="",F32="DQ",F32="DNF",F32="DNS",F32=""),"-",VLOOKUP(C32,'FERDİ SONUÇ'!$B$6:$H$962,7,0))</f>
        <v>34</v>
      </c>
      <c r="H32" s="142">
        <f>IF(A32="","",VLOOKUP(A32,'TAKIM KAYIT'!$B$6:$P$65,13,FALSE))</f>
        <v>60.0034</v>
      </c>
    </row>
    <row r="33" spans="1:8" ht="14.25" customHeight="1">
      <c r="A33" s="13"/>
      <c r="B33" s="14"/>
      <c r="C33" s="98">
        <f>IF(A32="","",INDEX('TAKIM KAYIT'!$D$6:$D$65,MATCH(C32,'TAKIM KAYIT'!$D$6:$D$65,0)+1))</f>
        <v>146</v>
      </c>
      <c r="D33" s="15" t="str">
        <f>IF(ISERROR(VLOOKUP($C33,'START LİSTE'!$B$6:$F$834,2,0)),"",VLOOKUP($C33,'START LİSTE'!$B$6:$F$834,2,0))</f>
        <v>MEVLÜT DİKMEN </v>
      </c>
      <c r="E33" s="16" t="str">
        <f>IF(ISERROR(VLOOKUP($C33,'START LİSTE'!$B$6:$F$834,4,0)),"",VLOOKUP($C33,'START LİSTE'!$B$6:$F$834,4,0))</f>
        <v>T</v>
      </c>
      <c r="F33" s="107">
        <f>IF(ISERROR(VLOOKUP($C33,'FERDİ SONUÇ'!$B$6:$H$962,6,0)),"",VLOOKUP($C33,'FERDİ SONUÇ'!$B$6:$H$962,6,0))</f>
        <v>722</v>
      </c>
      <c r="G33" s="18">
        <f>IF(OR(E33="",F33="DQ",F33="DNF",F33="DNS",F33=""),"-",VLOOKUP(C33,'FERDİ SONUÇ'!$B$6:$H$962,7,0))</f>
        <v>42</v>
      </c>
      <c r="H33" s="147"/>
    </row>
    <row r="34" spans="1:8" ht="14.25" customHeight="1">
      <c r="A34" s="6"/>
      <c r="B34" s="7"/>
      <c r="C34" s="97">
        <f>IF(A36="","",INDEX('TAKIM KAYIT'!$D$6:$D$65,MATCH(C36,'TAKIM KAYIT'!$D$6:$D$65,0)-2))</f>
        <v>115</v>
      </c>
      <c r="D34" s="8" t="str">
        <f>IF(ISERROR(VLOOKUP($C34,'START LİSTE'!$B$6:$F$834,2,0)),"",VLOOKUP($C34,'START LİSTE'!$B$6:$F$834,2,0))</f>
        <v>SUAT GÜVEN</v>
      </c>
      <c r="E34" s="9" t="str">
        <f>IF(ISERROR(VLOOKUP($C34,'START LİSTE'!$B$6:$F$834,4,0)),"",VLOOKUP($C34,'START LİSTE'!$B$6:$F$834,4,0))</f>
        <v>T</v>
      </c>
      <c r="F34" s="106">
        <f>IF(ISERROR(VLOOKUP($C34,'FERDİ SONUÇ'!$B$6:$H$962,6,0)),"",VLOOKUP($C34,'FERDİ SONUÇ'!$B$6:$H$962,6,0))</f>
        <v>648</v>
      </c>
      <c r="G34" s="11">
        <f>IF(OR(E34="",F34="DQ",F34="DNF",F34="DNS",F34=""),"-",VLOOKUP(C34,'FERDİ SONUÇ'!$B$6:$H$962,7,0))</f>
        <v>29</v>
      </c>
      <c r="H34" s="146"/>
    </row>
    <row r="35" spans="1:8" ht="14.25" customHeight="1">
      <c r="A35" s="13"/>
      <c r="B35" s="14"/>
      <c r="C35" s="98">
        <f>IF(A36="","",INDEX('TAKIM KAYIT'!$D$6:$D$65,MATCH(C36,'TAKIM KAYIT'!$D$6:$D$65,0)-1))</f>
        <v>116</v>
      </c>
      <c r="D35" s="15" t="str">
        <f>IF(ISERROR(VLOOKUP($C35,'START LİSTE'!$B$6:$F$834,2,0)),"",VLOOKUP($C35,'START LİSTE'!$B$6:$F$834,2,0))</f>
        <v>AHMET UĞUR BAHAR</v>
      </c>
      <c r="E35" s="16" t="str">
        <f>IF(ISERROR(VLOOKUP($C35,'START LİSTE'!$B$6:$F$834,4,0)),"",VLOOKUP($C35,'START LİSTE'!$B$6:$F$834,4,0))</f>
        <v>T</v>
      </c>
      <c r="F35" s="107">
        <f>IF(ISERROR(VLOOKUP($C35,'FERDİ SONUÇ'!$B$6:$H$962,6,0)),"",VLOOKUP($C35,'FERDİ SONUÇ'!$B$6:$H$962,6,0))</f>
        <v>645</v>
      </c>
      <c r="G35" s="18">
        <f>IF(OR(E35="",F35="DQ",F35="DNF",F35="DNS",F35=""),"-",VLOOKUP(C35,'FERDİ SONUÇ'!$B$6:$H$962,7,0))</f>
        <v>27</v>
      </c>
      <c r="H35" s="147"/>
    </row>
    <row r="36" spans="1:8" ht="14.25" customHeight="1">
      <c r="A36" s="43">
        <f>IF(ISERROR(SMALL('TAKIM KAYIT'!$B$6:$B$65,8)),"",SMALL('TAKIM KAYIT'!$B$6:$B$65,8))</f>
        <v>8</v>
      </c>
      <c r="B36" s="14" t="str">
        <f>IF(A36="","",VLOOKUP(A36,'TAKIM KAYIT'!$B$6:$O$65,2,FALSE))</f>
        <v>ANTALYA-SANCAR BİÇİKÇİ GSK</v>
      </c>
      <c r="C36" s="98">
        <f>IF(A36="","",VLOOKUP(A36,'TAKIM KAYIT'!$B$6:$O$65,3,FALSE))</f>
        <v>117</v>
      </c>
      <c r="D36" s="15" t="str">
        <f>IF(ISERROR(VLOOKUP($C36,'START LİSTE'!$B$6:$F$834,2,0)),"",VLOOKUP($C36,'START LİSTE'!$B$6:$F$834,2,0))</f>
        <v>MUHAMMED ASLAN</v>
      </c>
      <c r="E36" s="16" t="str">
        <f>IF(ISERROR(VLOOKUP($C36,'START LİSTE'!$B$6:$F$834,4,0)),"",VLOOKUP($C36,'START LİSTE'!$B$6:$F$834,4,0))</f>
        <v>T</v>
      </c>
      <c r="F36" s="107" t="str">
        <f>IF(ISERROR(VLOOKUP($C36,'FERDİ SONUÇ'!$B$6:$H$962,6,0)),"",VLOOKUP($C36,'FERDİ SONUÇ'!$B$6:$H$962,6,0))</f>
        <v>DNS</v>
      </c>
      <c r="G36" s="18" t="str">
        <f>IF(OR(E36="",F36="DQ",F36="DNF",F36="DNS",F36=""),"-",VLOOKUP(C36,'FERDİ SONUÇ'!$B$6:$H$962,7,0))</f>
        <v>-</v>
      </c>
      <c r="H36" s="142">
        <f>IF(A36="","",VLOOKUP(A36,'TAKIM KAYIT'!$B$6:$P$65,13,FALSE))</f>
        <v>82.0029</v>
      </c>
    </row>
    <row r="37" spans="1:8" ht="14.25" customHeight="1">
      <c r="A37" s="21"/>
      <c r="B37" s="22"/>
      <c r="C37" s="101">
        <f>IF(A36="","",INDEX('TAKIM KAYIT'!$D$6:$D$65,MATCH(C36,'TAKIM KAYIT'!$D$6:$D$65,0)+1))</f>
        <v>118</v>
      </c>
      <c r="D37" s="23" t="str">
        <f>IF(ISERROR(VLOOKUP($C37,'START LİSTE'!$B$6:$F$834,2,0)),"",VLOOKUP($C37,'START LİSTE'!$B$6:$F$834,2,0))</f>
        <v>EMRAH KILIÇ</v>
      </c>
      <c r="E37" s="24" t="str">
        <f>IF(ISERROR(VLOOKUP($C37,'START LİSTE'!$B$6:$F$834,4,0)),"",VLOOKUP($C37,'START LİSTE'!$B$6:$F$834,4,0))</f>
        <v>T</v>
      </c>
      <c r="F37" s="108">
        <f>IF(ISERROR(VLOOKUP($C37,'FERDİ SONUÇ'!$B$6:$H$962,6,0)),"",VLOOKUP($C37,'FERDİ SONUÇ'!$B$6:$H$962,6,0))</f>
        <v>642</v>
      </c>
      <c r="G37" s="25">
        <f>IF(OR(E37="",F37="DQ",F37="DNF",F37="DNS",F37=""),"-",VLOOKUP(C37,'FERDİ SONUÇ'!$B$6:$H$962,7,0))</f>
        <v>26</v>
      </c>
      <c r="H37" s="148"/>
    </row>
    <row r="38" spans="1:8" ht="14.25" customHeight="1">
      <c r="A38" s="6"/>
      <c r="B38" s="7"/>
      <c r="C38" s="97">
        <f>IF(A40="","",INDEX('TAKIM KAYIT'!$D$6:$D$65,MATCH(C40,'TAKIM KAYIT'!$D$6:$D$65,0)-2))</f>
        <v>212</v>
      </c>
      <c r="D38" s="8" t="str">
        <f>IF(ISERROR(VLOOKUP($C38,'START LİSTE'!$B$6:$F$834,2,0)),"",VLOOKUP($C38,'START LİSTE'!$B$6:$F$834,2,0))</f>
        <v>SÜLEYMAN YARENERİ</v>
      </c>
      <c r="E38" s="9" t="str">
        <f>IF(ISERROR(VLOOKUP($C38,'START LİSTE'!$B$6:$F$834,4,0)),"",VLOOKUP($C38,'START LİSTE'!$B$6:$F$834,4,0))</f>
        <v>T</v>
      </c>
      <c r="F38" s="106">
        <f>IF(ISERROR(VLOOKUP($C38,'FERDİ SONUÇ'!$B$6:$H$962,6,0)),"",VLOOKUP($C38,'FERDİ SONUÇ'!$B$6:$H$962,6,0))</f>
        <v>642</v>
      </c>
      <c r="G38" s="11">
        <f>IF(OR(E38="",F38="DQ",F38="DNF",F38="DNS",F38=""),"-",VLOOKUP(C38,'FERDİ SONUÇ'!$B$6:$H$962,7,0))</f>
        <v>25</v>
      </c>
      <c r="H38" s="146"/>
    </row>
    <row r="39" spans="1:8" ht="14.25" customHeight="1">
      <c r="A39" s="13"/>
      <c r="B39" s="14"/>
      <c r="C39" s="98">
        <f>IF(A40="","",INDEX('TAKIM KAYIT'!$D$6:$D$65,MATCH(C40,'TAKIM KAYIT'!$D$6:$D$65,0)-1))</f>
        <v>136</v>
      </c>
      <c r="D39" s="15" t="str">
        <f>IF(ISERROR(VLOOKUP($C39,'START LİSTE'!$B$6:$F$834,2,0)),"",VLOOKUP($C39,'START LİSTE'!$B$6:$F$834,2,0))</f>
        <v>BEHİÇ CAN ÜNAL</v>
      </c>
      <c r="E39" s="16" t="str">
        <f>IF(ISERROR(VLOOKUP($C39,'START LİSTE'!$B$6:$F$834,4,0)),"",VLOOKUP($C39,'START LİSTE'!$B$6:$F$834,4,0))</f>
        <v>T</v>
      </c>
      <c r="F39" s="107">
        <f>IF(ISERROR(VLOOKUP($C39,'FERDİ SONUÇ'!$B$6:$H$962,6,0)),"",VLOOKUP($C39,'FERDİ SONUÇ'!$B$6:$H$962,6,0))</f>
        <v>700</v>
      </c>
      <c r="G39" s="18">
        <f>IF(OR(E39="",F39="DQ",F39="DNF",F39="DNS",F39=""),"-",VLOOKUP(C39,'FERDİ SONUÇ'!$B$6:$H$962,7,0))</f>
        <v>36</v>
      </c>
      <c r="H39" s="147"/>
    </row>
    <row r="40" spans="1:8" ht="14.25" customHeight="1">
      <c r="A40" s="43">
        <f>IF(ISERROR(SMALL('TAKIM KAYIT'!$B$6:$B$65,9)),"",SMALL('TAKIM KAYIT'!$B$6:$B$65,9))</f>
        <v>9</v>
      </c>
      <c r="B40" s="14" t="str">
        <f>IF(A40="","",VLOOKUP(A40,'TAKIM KAYIT'!$B$6:$O$65,2,FALSE))</f>
        <v>DENİZLİ-BÜYÜKŞEHİR BELEDİYE SK</v>
      </c>
      <c r="C40" s="98">
        <f>IF(A40="","",VLOOKUP(A40,'TAKIM KAYIT'!$B$6:$O$65,3,FALSE))</f>
        <v>137</v>
      </c>
      <c r="D40" s="15" t="str">
        <f>IF(ISERROR(VLOOKUP($C40,'START LİSTE'!$B$6:$F$834,2,0)),"",VLOOKUP($C40,'START LİSTE'!$B$6:$F$834,2,0))</f>
        <v>EROL PINARBAŞ</v>
      </c>
      <c r="E40" s="16" t="str">
        <f>IF(ISERROR(VLOOKUP($C40,'START LİSTE'!$B$6:$F$834,4,0)),"",VLOOKUP($C40,'START LİSTE'!$B$6:$F$834,4,0))</f>
        <v>T</v>
      </c>
      <c r="F40" s="107">
        <f>IF(ISERROR(VLOOKUP($C40,'FERDİ SONUÇ'!$B$6:$H$962,6,0)),"",VLOOKUP($C40,'FERDİ SONUÇ'!$B$6:$H$962,6,0))</f>
        <v>632</v>
      </c>
      <c r="G40" s="18">
        <f>IF(OR(E40="",F40="DQ",F40="DNF",F40="DNS",F40=""),"-",VLOOKUP(C40,'FERDİ SONUÇ'!$B$6:$H$962,7,0))</f>
        <v>21</v>
      </c>
      <c r="H40" s="142">
        <f>IF(A40="","",VLOOKUP(A40,'TAKIM KAYIT'!$B$6:$P$65,13,FALSE))</f>
        <v>82.0036</v>
      </c>
    </row>
    <row r="41" spans="1:8" ht="14.25" customHeight="1">
      <c r="A41" s="13"/>
      <c r="B41" s="14"/>
      <c r="C41" s="98">
        <f>IF(A40="","",INDEX('TAKIM KAYIT'!$D$6:$D$65,MATCH(C40,'TAKIM KAYIT'!$D$6:$D$65,0)+1))</f>
        <v>0</v>
      </c>
      <c r="D41" s="15">
        <f>IF(ISERROR(VLOOKUP($C41,'START LİSTE'!$B$6:$F$834,2,0)),"",VLOOKUP($C41,'START LİSTE'!$B$6:$F$834,2,0))</f>
      </c>
      <c r="E41" s="16">
        <f>IF(ISERROR(VLOOKUP($C41,'START LİSTE'!$B$6:$F$834,4,0)),"",VLOOKUP($C41,'START LİSTE'!$B$6:$F$834,4,0))</f>
      </c>
      <c r="F41" s="107">
        <f>IF(ISERROR(VLOOKUP($C41,'FERDİ SONUÇ'!$B$6:$H$962,6,0)),"",VLOOKUP($C41,'FERDİ SONUÇ'!$B$6:$H$962,6,0))</f>
      </c>
      <c r="G41" s="18" t="str">
        <f>IF(OR(E41="",F41="DQ",F41="DNF",F41="DNS",F41=""),"-",VLOOKUP(C41,'FERDİ SONUÇ'!$B$6:$H$962,7,0))</f>
        <v>-</v>
      </c>
      <c r="H41" s="147"/>
    </row>
    <row r="42" spans="1:8" ht="14.25" customHeight="1">
      <c r="A42" s="6"/>
      <c r="B42" s="7"/>
      <c r="C42" s="97">
        <f>IF(A44="","",INDEX('TAKIM KAYIT'!$D$6:$D$65,MATCH(C44,'TAKIM KAYIT'!$D$6:$D$65,0)-2))</f>
        <v>139</v>
      </c>
      <c r="D42" s="8" t="str">
        <f>IF(ISERROR(VLOOKUP($C42,'START LİSTE'!$B$6:$F$834,2,0)),"",VLOOKUP($C42,'START LİSTE'!$B$6:$F$834,2,0))</f>
        <v>ÖMER FARUK SONGÜL</v>
      </c>
      <c r="E42" s="9" t="str">
        <f>IF(ISERROR(VLOOKUP($C42,'START LİSTE'!$B$6:$F$834,4,0)),"",VLOOKUP($C42,'START LİSTE'!$B$6:$F$834,4,0))</f>
        <v>T</v>
      </c>
      <c r="F42" s="106">
        <f>IF(ISERROR(VLOOKUP($C42,'FERDİ SONUÇ'!$B$6:$H$962,6,0)),"",VLOOKUP($C42,'FERDİ SONUÇ'!$B$6:$H$962,6,0))</f>
        <v>623</v>
      </c>
      <c r="G42" s="11">
        <f>IF(OR(E42="",F42="DQ",F42="DNF",F42="DNS",F42=""),"-",VLOOKUP(C42,'FERDİ SONUÇ'!$B$6:$H$962,7,0))</f>
        <v>13</v>
      </c>
      <c r="H42" s="146"/>
    </row>
    <row r="43" spans="1:8" ht="14.25" customHeight="1">
      <c r="A43" s="13"/>
      <c r="B43" s="14"/>
      <c r="C43" s="98">
        <f>IF(A44="","",INDEX('TAKIM KAYIT'!$D$6:$D$65,MATCH(C44,'TAKIM KAYIT'!$D$6:$D$65,0)-1))</f>
        <v>140</v>
      </c>
      <c r="D43" s="15" t="str">
        <f>IF(ISERROR(VLOOKUP($C43,'START LİSTE'!$B$6:$F$834,2,0)),"",VLOOKUP($C43,'START LİSTE'!$B$6:$F$834,2,0))</f>
        <v>İSMAİL AKYOKUŞ</v>
      </c>
      <c r="E43" s="16" t="str">
        <f>IF(ISERROR(VLOOKUP($C43,'START LİSTE'!$B$6:$F$834,4,0)),"",VLOOKUP($C43,'START LİSTE'!$B$6:$F$834,4,0))</f>
        <v>T</v>
      </c>
      <c r="F43" s="107">
        <f>IF(ISERROR(VLOOKUP($C43,'FERDİ SONUÇ'!$B$6:$H$962,6,0)),"",VLOOKUP($C43,'FERDİ SONUÇ'!$B$6:$H$962,6,0))</f>
        <v>651</v>
      </c>
      <c r="G43" s="18">
        <f>IF(OR(E43="",F43="DQ",F43="DNF",F43="DNS",F43=""),"-",VLOOKUP(C43,'FERDİ SONUÇ'!$B$6:$H$962,7,0))</f>
        <v>31</v>
      </c>
      <c r="H43" s="147"/>
    </row>
    <row r="44" spans="1:8" ht="14.25" customHeight="1">
      <c r="A44" s="58">
        <f>IF(ISERROR(SMALL('TAKIM KAYIT'!$B$6:$B$65,10)),"",SMALL('TAKIM KAYIT'!$B$6:$B$65,10))</f>
        <v>10</v>
      </c>
      <c r="B44" s="14" t="str">
        <f>IF(A44="","",VLOOKUP(A44,'TAKIM KAYIT'!$B$6:$O$65,2,FALSE))</f>
        <v>ISPARTA - HEKİMSPOR KULÜBÜ</v>
      </c>
      <c r="C44" s="98">
        <f>IF(A44="","",VLOOKUP(A44,'TAKIM KAYIT'!$B$6:$O$65,3,FALSE))</f>
        <v>141</v>
      </c>
      <c r="D44" s="15" t="str">
        <f>IF(ISERROR(VLOOKUP($C44,'START LİSTE'!$B$6:$F$834,2,0)),"",VLOOKUP($C44,'START LİSTE'!$B$6:$F$834,2,0))</f>
        <v>ŞERİF DOĞAN</v>
      </c>
      <c r="E44" s="16" t="str">
        <f>IF(ISERROR(VLOOKUP($C44,'START LİSTE'!$B$6:$F$834,4,0)),"",VLOOKUP($C44,'START LİSTE'!$B$6:$F$834,4,0))</f>
        <v>T</v>
      </c>
      <c r="F44" s="107">
        <f>IF(ISERROR(VLOOKUP($C44,'FERDİ SONUÇ'!$B$6:$H$962,6,0)),"",VLOOKUP($C44,'FERDİ SONUÇ'!$B$6:$H$962,6,0))</f>
        <v>736</v>
      </c>
      <c r="G44" s="18">
        <f>IF(OR(E44="",F44="DQ",F44="DNF",F44="DNS",F44=""),"-",VLOOKUP(C44,'FERDİ SONUÇ'!$B$6:$H$962,7,0))</f>
        <v>45</v>
      </c>
      <c r="H44" s="142">
        <f>IF(A44="","",VLOOKUP(A44,'TAKIM KAYIT'!$B$6:$P$65,13,FALSE))</f>
        <v>89.0045</v>
      </c>
    </row>
    <row r="45" spans="1:8" ht="14.25" customHeight="1">
      <c r="A45" s="13"/>
      <c r="B45" s="14"/>
      <c r="C45" s="98">
        <f>IF(A44="","",INDEX('TAKIM KAYIT'!$D$6:$D$65,MATCH(C44,'TAKIM KAYIT'!$D$6:$D$65,0)+1))</f>
        <v>0</v>
      </c>
      <c r="D45" s="15">
        <f>IF(ISERROR(VLOOKUP($C45,'START LİSTE'!$B$6:$F$834,2,0)),"",VLOOKUP($C45,'START LİSTE'!$B$6:$F$834,2,0))</f>
      </c>
      <c r="E45" s="16">
        <f>IF(ISERROR(VLOOKUP($C45,'START LİSTE'!$B$6:$F$834,4,0)),"",VLOOKUP($C45,'START LİSTE'!$B$6:$F$834,4,0))</f>
      </c>
      <c r="F45" s="107">
        <f>IF(ISERROR(VLOOKUP($C45,'FERDİ SONUÇ'!$B$6:$H$962,6,0)),"",VLOOKUP($C45,'FERDİ SONUÇ'!$B$6:$H$962,6,0))</f>
      </c>
      <c r="G45" s="18" t="str">
        <f>IF(OR(E45="",F45="DQ",F45="DNF",F45="DNS",F45=""),"-",VLOOKUP(C45,'FERDİ SONUÇ'!$B$6:$H$962,7,0))</f>
        <v>-</v>
      </c>
      <c r="H45" s="147"/>
    </row>
    <row r="46" spans="1:8" ht="14.25" customHeight="1">
      <c r="A46" s="6"/>
      <c r="B46" s="7"/>
      <c r="C46" s="97">
        <f>IF(A48="","",INDEX('TAKIM KAYIT'!$D$6:$D$65,MATCH(C48,'TAKIM KAYIT'!$D$6:$D$65,0)-2))</f>
        <v>111</v>
      </c>
      <c r="D46" s="8" t="str">
        <f>IF(ISERROR(VLOOKUP($C46,'START LİSTE'!$B$6:$F$834,2,0)),"",VLOOKUP($C46,'START LİSTE'!$B$6:$F$834,2,0))</f>
        <v>ORHAN GAZİ BAYRAM</v>
      </c>
      <c r="E46" s="9" t="str">
        <f>IF(ISERROR(VLOOKUP($C46,'START LİSTE'!$B$6:$F$834,4,0)),"",VLOOKUP($C46,'START LİSTE'!$B$6:$F$834,4,0))</f>
        <v>T</v>
      </c>
      <c r="F46" s="106">
        <f>IF(ISERROR(VLOOKUP($C46,'FERDİ SONUÇ'!$B$6:$H$962,6,0)),"",VLOOKUP($C46,'FERDİ SONUÇ'!$B$6:$H$962,6,0))</f>
        <v>629</v>
      </c>
      <c r="G46" s="11">
        <f>IF(OR(E46="",F46="DQ",F46="DNF",F46="DNS",F46=""),"-",VLOOKUP(C46,'FERDİ SONUÇ'!$B$6:$H$962,7,0))</f>
        <v>18</v>
      </c>
      <c r="H46" s="146"/>
    </row>
    <row r="47" spans="1:8" ht="14.25" customHeight="1">
      <c r="A47" s="13"/>
      <c r="B47" s="14"/>
      <c r="C47" s="98">
        <f>IF(A48="","",INDEX('TAKIM KAYIT'!$D$6:$D$65,MATCH(C48,'TAKIM KAYIT'!$D$6:$D$65,0)-1))</f>
        <v>112</v>
      </c>
      <c r="D47" s="15" t="str">
        <f>IF(ISERROR(VLOOKUP($C47,'START LİSTE'!$B$6:$F$834,2,0)),"",VLOOKUP($C47,'START LİSTE'!$B$6:$F$834,2,0))</f>
        <v>SERHAT AZUN</v>
      </c>
      <c r="E47" s="16" t="str">
        <f>IF(ISERROR(VLOOKUP($C47,'START LİSTE'!$B$6:$F$834,4,0)),"",VLOOKUP($C47,'START LİSTE'!$B$6:$F$834,4,0))</f>
        <v>T</v>
      </c>
      <c r="F47" s="107">
        <f>IF(ISERROR(VLOOKUP($C47,'FERDİ SONUÇ'!$B$6:$H$962,6,0)),"",VLOOKUP($C47,'FERDİ SONUÇ'!$B$6:$H$962,6,0))</f>
        <v>712</v>
      </c>
      <c r="G47" s="18">
        <f>IF(OR(E47="",F47="DQ",F47="DNF",F47="DNS",F47=""),"-",VLOOKUP(C47,'FERDİ SONUÇ'!$B$6:$H$962,7,0))</f>
        <v>40</v>
      </c>
      <c r="H47" s="147"/>
    </row>
    <row r="48" spans="1:8" ht="14.25" customHeight="1">
      <c r="A48" s="58">
        <f>IF(ISERROR(SMALL('TAKIM KAYIT'!$B$6:$B$65,11)),"",SMALL('TAKIM KAYIT'!$B$6:$B$65,11))</f>
        <v>11</v>
      </c>
      <c r="B48" s="14" t="str">
        <f>IF(A48="","",VLOOKUP(A48,'TAKIM KAYIT'!$B$6:$O$65,2,FALSE))</f>
        <v>ANTALYA MURATPAŞA BLD KULÜBÜ</v>
      </c>
      <c r="C48" s="98">
        <f>IF(A48="","",VLOOKUP(A48,'TAKIM KAYIT'!$B$6:$O$65,3,FALSE))</f>
        <v>113</v>
      </c>
      <c r="D48" s="15" t="str">
        <f>IF(ISERROR(VLOOKUP($C48,'START LİSTE'!$B$6:$F$834,2,0)),"",VLOOKUP($C48,'START LİSTE'!$B$6:$F$834,2,0))</f>
        <v>BAVER ATEŞ</v>
      </c>
      <c r="E48" s="16" t="str">
        <f>IF(ISERROR(VLOOKUP($C48,'START LİSTE'!$B$6:$F$834,4,0)),"",VLOOKUP($C48,'START LİSTE'!$B$6:$F$834,4,0))</f>
        <v>T</v>
      </c>
      <c r="F48" s="107">
        <f>IF(ISERROR(VLOOKUP($C48,'FERDİ SONUÇ'!$B$6:$H$962,6,0)),"",VLOOKUP($C48,'FERDİ SONUÇ'!$B$6:$H$962,6,0))</f>
        <v>710</v>
      </c>
      <c r="G48" s="18">
        <f>IF(OR(E48="",F48="DQ",F48="DNF",F48="DNS",F48=""),"-",VLOOKUP(C48,'FERDİ SONUÇ'!$B$6:$H$962,7,0))</f>
        <v>39</v>
      </c>
      <c r="H48" s="142">
        <f>IF(A48="","",VLOOKUP(A48,'TAKIM KAYIT'!$B$6:$P$65,13,FALSE))</f>
        <v>97.004</v>
      </c>
    </row>
    <row r="49" spans="1:8" ht="14.25" customHeight="1">
      <c r="A49" s="13"/>
      <c r="B49" s="14"/>
      <c r="C49" s="98">
        <f>IF(A48="","",INDEX('TAKIM KAYIT'!$D$6:$D$65,MATCH(C48,'TAKIM KAYIT'!$D$6:$D$65,0)+1))</f>
        <v>114</v>
      </c>
      <c r="D49" s="15" t="str">
        <f>IF(ISERROR(VLOOKUP($C49,'START LİSTE'!$B$6:$F$834,2,0)),"",VLOOKUP($C49,'START LİSTE'!$B$6:$F$834,2,0))</f>
        <v>YASİN TUNCER</v>
      </c>
      <c r="E49" s="16" t="str">
        <f>IF(ISERROR(VLOOKUP($C49,'START LİSTE'!$B$6:$F$834,4,0)),"",VLOOKUP($C49,'START LİSTE'!$B$6:$F$834,4,0))</f>
        <v>T</v>
      </c>
      <c r="F49" s="107">
        <f>IF(ISERROR(VLOOKUP($C49,'FERDİ SONUÇ'!$B$6:$H$962,6,0)),"",VLOOKUP($C49,'FERDİ SONUÇ'!$B$6:$H$962,6,0))</f>
        <v>717</v>
      </c>
      <c r="G49" s="18">
        <f>IF(OR(E49="",F49="DQ",F49="DNF",F49="DNS",F49=""),"-",VLOOKUP(C49,'FERDİ SONUÇ'!$B$6:$H$962,7,0))</f>
        <v>41</v>
      </c>
      <c r="H49" s="147"/>
    </row>
    <row r="50" spans="1:8" ht="14.25" customHeight="1">
      <c r="A50" s="6"/>
      <c r="B50" s="7"/>
      <c r="C50" s="97">
        <f>IF(A52="","",INDEX('TAKIM KAYIT'!$D$6:$D$65,MATCH(C52,'TAKIM KAYIT'!$D$6:$D$65,0)-2))</f>
        <v>131</v>
      </c>
      <c r="D50" s="8" t="str">
        <f>IF(ISERROR(VLOOKUP($C50,'START LİSTE'!$B$6:$F$834,2,0)),"",VLOOKUP($C50,'START LİSTE'!$B$6:$F$834,2,0))</f>
        <v>MUHAMMET MUSTAFA ÖZDEMİR</v>
      </c>
      <c r="E50" s="9" t="str">
        <f>IF(ISERROR(VLOOKUP($C50,'START LİSTE'!$B$6:$F$834,4,0)),"",VLOOKUP($C50,'START LİSTE'!$B$6:$F$834,4,0))</f>
        <v>T</v>
      </c>
      <c r="F50" s="106">
        <f>IF(ISERROR(VLOOKUP($C50,'FERDİ SONUÇ'!$B$6:$H$962,6,0)),"",VLOOKUP($C50,'FERDİ SONUÇ'!$B$6:$H$962,6,0))</f>
        <v>654</v>
      </c>
      <c r="G50" s="11">
        <f>IF(OR(E50="",F50="DQ",F50="DNF",F50="DNS",F50=""),"-",VLOOKUP(C50,'FERDİ SONUÇ'!$B$6:$H$962,7,0))</f>
        <v>33</v>
      </c>
      <c r="H50" s="146"/>
    </row>
    <row r="51" spans="1:8" ht="14.25" customHeight="1">
      <c r="A51" s="13"/>
      <c r="B51" s="14"/>
      <c r="C51" s="98">
        <f>IF(A52="","",INDEX('TAKIM KAYIT'!$D$6:$D$65,MATCH(C52,'TAKIM KAYIT'!$D$6:$D$65,0)-1))</f>
        <v>132</v>
      </c>
      <c r="D51" s="15" t="str">
        <f>IF(ISERROR(VLOOKUP($C51,'START LİSTE'!$B$6:$F$834,2,0)),"",VLOOKUP($C51,'START LİSTE'!$B$6:$F$834,2,0))</f>
        <v>HALİL GÜNGÖR</v>
      </c>
      <c r="E51" s="16" t="str">
        <f>IF(ISERROR(VLOOKUP($C51,'START LİSTE'!$B$6:$F$834,4,0)),"",VLOOKUP($C51,'START LİSTE'!$B$6:$F$834,4,0))</f>
        <v>T</v>
      </c>
      <c r="F51" s="107">
        <f>IF(ISERROR(VLOOKUP($C51,'FERDİ SONUÇ'!$B$6:$H$962,6,0)),"",VLOOKUP($C51,'FERDİ SONUÇ'!$B$6:$H$962,6,0))</f>
        <v>658</v>
      </c>
      <c r="G51" s="18">
        <f>IF(OR(E51="",F51="DQ",F51="DNF",F51="DNS",F51=""),"-",VLOOKUP(C51,'FERDİ SONUÇ'!$B$6:$H$962,7,0))</f>
        <v>35</v>
      </c>
      <c r="H51" s="147"/>
    </row>
    <row r="52" spans="1:8" ht="14.25" customHeight="1">
      <c r="A52" s="58">
        <f>IF(ISERROR(SMALL('TAKIM KAYIT'!$B$6:$B$65,12)),"",SMALL('TAKIM KAYIT'!$B$6:$B$65,12))</f>
        <v>12</v>
      </c>
      <c r="B52" s="14" t="str">
        <f>IF(A52="","",VLOOKUP(A52,'TAKIM KAYIT'!$B$6:$O$65,2,FALSE))</f>
        <v>DENİZLİ-ACIPAYAM HALK EĞİTİMİ GSK</v>
      </c>
      <c r="C52" s="98">
        <f>IF(A52="","",VLOOKUP(A52,'TAKIM KAYIT'!$B$6:$O$65,3,FALSE))</f>
        <v>133</v>
      </c>
      <c r="D52" s="15" t="str">
        <f>IF(ISERROR(VLOOKUP($C52,'START LİSTE'!$B$6:$F$834,2,0)),"",VLOOKUP($C52,'START LİSTE'!$B$6:$F$834,2,0))</f>
        <v>OĞUZ ÇEVİK</v>
      </c>
      <c r="E52" s="16" t="str">
        <f>IF(ISERROR(VLOOKUP($C52,'START LİSTE'!$B$6:$F$834,4,0)),"",VLOOKUP($C52,'START LİSTE'!$B$6:$F$834,4,0))</f>
        <v>T</v>
      </c>
      <c r="F52" s="107">
        <f>IF(ISERROR(VLOOKUP($C52,'FERDİ SONUÇ'!$B$6:$H$962,6,0)),"",VLOOKUP($C52,'FERDİ SONUÇ'!$B$6:$H$962,6,0))</f>
        <v>843</v>
      </c>
      <c r="G52" s="18">
        <f>IF(OR(E52="",F52="DQ",F52="DNF",F52="DNS",F52=""),"-",VLOOKUP(C52,'FERDİ SONUÇ'!$B$6:$H$962,7,0))</f>
        <v>52</v>
      </c>
      <c r="H52" s="142">
        <f>IF(A52="","",VLOOKUP(A52,'TAKIM KAYIT'!$B$6:$P$65,13,FALSE))</f>
        <v>111.0043</v>
      </c>
    </row>
    <row r="53" spans="1:8" ht="14.25" customHeight="1">
      <c r="A53" s="13"/>
      <c r="B53" s="14"/>
      <c r="C53" s="98">
        <f>IF(A52="","",INDEX('TAKIM KAYIT'!$D$6:$D$65,MATCH(C52,'TAKIM KAYIT'!$D$6:$D$65,0)+1))</f>
        <v>134</v>
      </c>
      <c r="D53" s="15" t="str">
        <f>IF(ISERROR(VLOOKUP($C53,'START LİSTE'!$B$6:$F$834,2,0)),"",VLOOKUP($C53,'START LİSTE'!$B$6:$F$834,2,0))</f>
        <v>NİMET SİPAHİ</v>
      </c>
      <c r="E53" s="16" t="str">
        <f>IF(ISERROR(VLOOKUP($C53,'START LİSTE'!$B$6:$F$834,4,0)),"",VLOOKUP($C53,'START LİSTE'!$B$6:$F$834,4,0))</f>
        <v>T</v>
      </c>
      <c r="F53" s="107">
        <f>IF(ISERROR(VLOOKUP($C53,'FERDİ SONUÇ'!$B$6:$H$962,6,0)),"",VLOOKUP($C53,'FERDİ SONUÇ'!$B$6:$H$962,6,0))</f>
        <v>729</v>
      </c>
      <c r="G53" s="18">
        <f>IF(OR(E53="",F53="DQ",F53="DNF",F53="DNS",F53=""),"-",VLOOKUP(C53,'FERDİ SONUÇ'!$B$6:$H$962,7,0))</f>
        <v>43</v>
      </c>
      <c r="H53" s="147"/>
    </row>
    <row r="54" spans="1:8" ht="14.25" customHeight="1">
      <c r="A54" s="6"/>
      <c r="B54" s="7"/>
      <c r="C54" s="97">
        <f>IF(A56="","",INDEX('TAKIM KAYIT'!$D$6:$D$65,MATCH(C56,'TAKIM KAYIT'!$D$6:$D$65,0)-2))</f>
        <v>167</v>
      </c>
      <c r="D54" s="8" t="str">
        <f>IF(ISERROR(VLOOKUP($C54,'START LİSTE'!$B$6:$F$834,2,0)),"",VLOOKUP($C54,'START LİSTE'!$B$6:$F$834,2,0))</f>
        <v>MERİÇ ATLI</v>
      </c>
      <c r="E54" s="9" t="str">
        <f>IF(ISERROR(VLOOKUP($C54,'START LİSTE'!$B$6:$F$834,4,0)),"",VLOOKUP($C54,'START LİSTE'!$B$6:$F$834,4,0))</f>
        <v>T</v>
      </c>
      <c r="F54" s="106">
        <f>IF(ISERROR(VLOOKUP($C54,'FERDİ SONUÇ'!$B$6:$H$962,6,0)),"",VLOOKUP($C54,'FERDİ SONUÇ'!$B$6:$H$962,6,0))</f>
        <v>814</v>
      </c>
      <c r="G54" s="11">
        <f>IF(OR(E54="",F54="DQ",F54="DNF",F54="DNS",F54=""),"-",VLOOKUP(C54,'FERDİ SONUÇ'!$B$6:$H$962,7,0))</f>
        <v>51</v>
      </c>
      <c r="H54" s="146"/>
    </row>
    <row r="55" spans="1:8" ht="14.25" customHeight="1">
      <c r="A55" s="13"/>
      <c r="B55" s="14"/>
      <c r="C55" s="98">
        <f>IF(A56="","",INDEX('TAKIM KAYIT'!$D$6:$D$65,MATCH(C56,'TAKIM KAYIT'!$D$6:$D$65,0)-1))</f>
        <v>168</v>
      </c>
      <c r="D55" s="15" t="str">
        <f>IF(ISERROR(VLOOKUP($C55,'START LİSTE'!$B$6:$F$834,2,0)),"",VLOOKUP($C55,'START LİSTE'!$B$6:$F$834,2,0))</f>
        <v>MERT ARSLA</v>
      </c>
      <c r="E55" s="16" t="str">
        <f>IF(ISERROR(VLOOKUP($C55,'START LİSTE'!$B$6:$F$834,4,0)),"",VLOOKUP($C55,'START LİSTE'!$B$6:$F$834,4,0))</f>
        <v>T</v>
      </c>
      <c r="F55" s="107">
        <f>IF(ISERROR(VLOOKUP($C55,'FERDİ SONUÇ'!$B$6:$H$962,6,0)),"",VLOOKUP($C55,'FERDİ SONUÇ'!$B$6:$H$962,6,0))</f>
        <v>735</v>
      </c>
      <c r="G55" s="18">
        <f>IF(OR(E55="",F55="DQ",F55="DNF",F55="DNS",F55=""),"-",VLOOKUP(C55,'FERDİ SONUÇ'!$B$6:$H$962,7,0))</f>
        <v>44</v>
      </c>
      <c r="H55" s="147"/>
    </row>
    <row r="56" spans="1:8" ht="14.25" customHeight="1">
      <c r="A56" s="59">
        <f>IF(ISERROR(SMALL('TAKIM KAYIT'!$B$6:$B$65,13)),"",SMALL('TAKIM KAYIT'!$B$6:$B$65,13))</f>
        <v>13</v>
      </c>
      <c r="B56" s="14" t="str">
        <f>IF(A56="","",VLOOKUP(A56,'TAKIM KAYIT'!$B$6:$O$65,2,FALSE))</f>
        <v>BALIKESİ-AYVALIK JUDO Jİ JİTSU SPOR KULÜBÜ</v>
      </c>
      <c r="C56" s="98">
        <f>IF(A56="","",VLOOKUP(A56,'TAKIM KAYIT'!$B$6:$O$65,3,FALSE))</f>
        <v>169</v>
      </c>
      <c r="D56" s="15" t="str">
        <f>IF(ISERROR(VLOOKUP($C56,'START LİSTE'!$B$6:$F$834,2,0)),"",VLOOKUP($C56,'START LİSTE'!$B$6:$F$834,2,0))</f>
        <v>EMİRKAN DENİZ</v>
      </c>
      <c r="E56" s="16" t="str">
        <f>IF(ISERROR(VLOOKUP($C56,'START LİSTE'!$B$6:$F$834,4,0)),"",VLOOKUP($C56,'START LİSTE'!$B$6:$F$834,4,0))</f>
        <v>T</v>
      </c>
      <c r="F56" s="107">
        <f>IF(ISERROR(VLOOKUP($C56,'FERDİ SONUÇ'!$B$6:$H$962,6,0)),"",VLOOKUP($C56,'FERDİ SONUÇ'!$B$6:$H$962,6,0))</f>
        <v>702</v>
      </c>
      <c r="G56" s="18">
        <f>IF(OR(E56="",F56="DQ",F56="DNF",F56="DNS",F56=""),"-",VLOOKUP(C56,'FERDİ SONUÇ'!$B$6:$H$962,7,0))</f>
        <v>38</v>
      </c>
      <c r="H56" s="142">
        <f>IF(A56="","",VLOOKUP(A56,'TAKIM KAYIT'!$B$6:$P$65,13,FALSE))</f>
        <v>128.0046</v>
      </c>
    </row>
    <row r="57" spans="1:8" ht="14.25" customHeight="1">
      <c r="A57" s="13"/>
      <c r="B57" s="14"/>
      <c r="C57" s="98">
        <f>IF(A56="","",INDEX('TAKIM KAYIT'!$D$6:$D$65,MATCH(C56,'TAKIM KAYIT'!$D$6:$D$65,0)+1))</f>
        <v>170</v>
      </c>
      <c r="D57" s="15" t="str">
        <f>IF(ISERROR(VLOOKUP($C57,'START LİSTE'!$B$6:$F$834,2,0)),"",VLOOKUP($C57,'START LİSTE'!$B$6:$F$834,2,0))</f>
        <v>SERHAT B. BABA</v>
      </c>
      <c r="E57" s="16" t="str">
        <f>IF(ISERROR(VLOOKUP($C57,'START LİSTE'!$B$6:$F$834,4,0)),"",VLOOKUP($C57,'START LİSTE'!$B$6:$F$834,4,0))</f>
        <v>T</v>
      </c>
      <c r="F57" s="107">
        <f>IF(ISERROR(VLOOKUP($C57,'FERDİ SONUÇ'!$B$6:$H$962,6,0)),"",VLOOKUP($C57,'FERDİ SONUÇ'!$B$6:$H$962,6,0))</f>
        <v>743</v>
      </c>
      <c r="G57" s="18">
        <f>IF(OR(E57="",F57="DQ",F57="DNF",F57="DNS",F57=""),"-",VLOOKUP(C57,'FERDİ SONUÇ'!$B$6:$H$962,7,0))</f>
        <v>46</v>
      </c>
      <c r="H57" s="147"/>
    </row>
    <row r="58" spans="1:8" ht="14.25" customHeight="1">
      <c r="A58" s="6"/>
      <c r="B58" s="7"/>
      <c r="C58" s="97">
        <f>IF(A60="","",INDEX('TAKIM KAYIT'!$D$6:$D$65,MATCH(C60,'TAKIM KAYIT'!$D$6:$D$65,0)-2))</f>
        <v>151</v>
      </c>
      <c r="D58" s="8" t="str">
        <f>IF(ISERROR(VLOOKUP($C58,'START LİSTE'!$B$6:$F$834,2,0)),"",VLOOKUP($C58,'START LİSTE'!$B$6:$F$834,2,0))</f>
        <v>SERKAN ERDOĞAN</v>
      </c>
      <c r="E58" s="9" t="str">
        <f>IF(ISERROR(VLOOKUP($C58,'START LİSTE'!$B$6:$F$834,4,0)),"",VLOOKUP($C58,'START LİSTE'!$B$6:$F$834,4,0))</f>
        <v>T</v>
      </c>
      <c r="F58" s="106">
        <f>IF(ISERROR(VLOOKUP($C58,'FERDİ SONUÇ'!$B$6:$H$962,6,0)),"",VLOOKUP($C58,'FERDİ SONUÇ'!$B$6:$H$962,6,0))</f>
        <v>803</v>
      </c>
      <c r="G58" s="11">
        <f>IF(OR(E58="",F58="DQ",F58="DNF",F58="DNS",F58=""),"-",VLOOKUP(C58,'FERDİ SONUÇ'!$B$6:$H$962,7,0))</f>
        <v>49</v>
      </c>
      <c r="H58" s="146"/>
    </row>
    <row r="59" spans="1:8" ht="14.25" customHeight="1">
      <c r="A59" s="13"/>
      <c r="B59" s="14"/>
      <c r="C59" s="98">
        <f>IF(A60="","",INDEX('TAKIM KAYIT'!$D$6:$D$65,MATCH(C60,'TAKIM KAYIT'!$D$6:$D$65,0)-1))</f>
        <v>152</v>
      </c>
      <c r="D59" s="15" t="str">
        <f>IF(ISERROR(VLOOKUP($C59,'START LİSTE'!$B$6:$F$834,2,0)),"",VLOOKUP($C59,'START LİSTE'!$B$6:$F$834,2,0))</f>
        <v>ÖMER ÖZDEMİR</v>
      </c>
      <c r="E59" s="16" t="str">
        <f>IF(ISERROR(VLOOKUP($C59,'START LİSTE'!$B$6:$F$834,4,0)),"",VLOOKUP($C59,'START LİSTE'!$B$6:$F$834,4,0))</f>
        <v>T</v>
      </c>
      <c r="F59" s="107">
        <f>IF(ISERROR(VLOOKUP($C59,'FERDİ SONUÇ'!$B$6:$H$962,6,0)),"",VLOOKUP($C59,'FERDİ SONUÇ'!$B$6:$H$962,6,0))</f>
        <v>811</v>
      </c>
      <c r="G59" s="18">
        <f>IF(OR(E59="",F59="DQ",F59="DNF",F59="DNS",F59=""),"-",VLOOKUP(C59,'FERDİ SONUÇ'!$B$6:$H$962,7,0))</f>
        <v>50</v>
      </c>
      <c r="H59" s="147"/>
    </row>
    <row r="60" spans="1:8" ht="14.25" customHeight="1">
      <c r="A60" s="58">
        <f>IF(ISERROR(SMALL('TAKIM KAYIT'!$B$6:$B$65,14)),"",SMALL('TAKIM KAYIT'!$B$6:$B$65,14))</f>
        <v>14</v>
      </c>
      <c r="B60" s="14" t="str">
        <f>IF(A60="","",VLOOKUP(A60,'TAKIM KAYIT'!$B$6:$O$65,2,FALSE))</f>
        <v>ISPARTA-YILDIZSPOR KULÜBÜ</v>
      </c>
      <c r="C60" s="98">
        <f>IF(A60="","",VLOOKUP(A60,'TAKIM KAYIT'!$B$6:$O$65,3,FALSE))</f>
        <v>153</v>
      </c>
      <c r="D60" s="15" t="str">
        <f>IF(ISERROR(VLOOKUP($C60,'START LİSTE'!$B$6:$F$834,2,0)),"",VLOOKUP($C60,'START LİSTE'!$B$6:$F$834,2,0))</f>
        <v>BATUHAN DİNÇER</v>
      </c>
      <c r="E60" s="16" t="str">
        <f>IF(ISERROR(VLOOKUP($C60,'START LİSTE'!$B$6:$F$834,4,0)),"",VLOOKUP($C60,'START LİSTE'!$B$6:$F$834,4,0))</f>
        <v>T</v>
      </c>
      <c r="F60" s="107">
        <f>IF(ISERROR(VLOOKUP($C60,'FERDİ SONUÇ'!$B$6:$H$962,6,0)),"",VLOOKUP($C60,'FERDİ SONUÇ'!$B$6:$H$962,6,0))</f>
        <v>934</v>
      </c>
      <c r="G60" s="18">
        <f>IF(OR(E60="",F60="DQ",F60="DNF",F60="DNS",F60=""),"-",VLOOKUP(C60,'FERDİ SONUÇ'!$B$6:$H$962,7,0))</f>
        <v>53</v>
      </c>
      <c r="H60" s="142">
        <f>IF(A60="","",VLOOKUP(A60,'TAKIM KAYIT'!$B$6:$P$65,13,FALSE))</f>
        <v>146.005</v>
      </c>
    </row>
    <row r="61" spans="1:8" ht="14.25" customHeight="1">
      <c r="A61" s="13"/>
      <c r="B61" s="14"/>
      <c r="C61" s="98">
        <f>IF(A60="","",INDEX('TAKIM KAYIT'!$D$6:$D$65,MATCH(C60,'TAKIM KAYIT'!$D$6:$D$65,0)+1))</f>
        <v>154</v>
      </c>
      <c r="D61" s="15" t="str">
        <f>IF(ISERROR(VLOOKUP($C61,'START LİSTE'!$B$6:$F$834,2,0)),"",VLOOKUP($C61,'START LİSTE'!$B$6:$F$834,2,0))</f>
        <v>SEBAHATTİN KURT</v>
      </c>
      <c r="E61" s="16" t="str">
        <f>IF(ISERROR(VLOOKUP($C61,'START LİSTE'!$B$6:$F$834,4,0)),"",VLOOKUP($C61,'START LİSTE'!$B$6:$F$834,4,0))</f>
        <v>T</v>
      </c>
      <c r="F61" s="107">
        <f>IF(ISERROR(VLOOKUP($C61,'FERDİ SONUÇ'!$B$6:$H$962,6,0)),"",VLOOKUP($C61,'FERDİ SONUÇ'!$B$6:$H$962,6,0))</f>
        <v>751</v>
      </c>
      <c r="G61" s="18">
        <f>IF(OR(E61="",F61="DQ",F61="DNF",F61="DNS",F61=""),"-",VLOOKUP(C61,'FERDİ SONUÇ'!$B$6:$H$962,7,0))</f>
        <v>47</v>
      </c>
      <c r="H61" s="147"/>
    </row>
    <row r="62" spans="1:8" ht="14.25" customHeight="1">
      <c r="A62" s="6"/>
      <c r="B62" s="7"/>
      <c r="C62" s="97">
        <f>IF(A64="","",INDEX('TAKIM KAYIT'!$D$6:$D$65,MATCH(C64,'TAKIM KAYIT'!$D$6:$D$65,0)-2))</f>
      </c>
      <c r="D62" s="8">
        <f>IF(ISERROR(VLOOKUP($C62,'START LİSTE'!$B$6:$F$834,2,0)),"",VLOOKUP($C62,'START LİSTE'!$B$6:$F$834,2,0))</f>
      </c>
      <c r="E62" s="9">
        <f>IF(ISERROR(VLOOKUP($C62,'START LİSTE'!$B$6:$F$834,4,0)),"",VLOOKUP($C62,'START LİSTE'!$B$6:$F$834,4,0))</f>
      </c>
      <c r="F62" s="106">
        <f>IF(ISERROR(VLOOKUP($C62,'FERDİ SONUÇ'!$B$6:$H$962,6,0)),"",VLOOKUP($C62,'FERDİ SONUÇ'!$B$6:$H$962,6,0))</f>
      </c>
      <c r="G62" s="11" t="str">
        <f>IF(OR(E62="",F62="DQ",F62="DNF",F62="DNS",F62=""),"-",VLOOKUP(C62,'FERDİ SONUÇ'!$B$6:$H$962,7,0))</f>
        <v>-</v>
      </c>
      <c r="H62" s="146"/>
    </row>
    <row r="63" spans="1:8" ht="14.25" customHeight="1">
      <c r="A63" s="13"/>
      <c r="B63" s="14"/>
      <c r="C63" s="98">
        <f>IF(A64="","",INDEX('TAKIM KAYIT'!$D$6:$D$65,MATCH(C64,'TAKIM KAYIT'!$D$6:$D$65,0)-1))</f>
      </c>
      <c r="D63" s="15">
        <f>IF(ISERROR(VLOOKUP($C63,'START LİSTE'!$B$6:$F$834,2,0)),"",VLOOKUP($C63,'START LİSTE'!$B$6:$F$834,2,0))</f>
      </c>
      <c r="E63" s="16">
        <f>IF(ISERROR(VLOOKUP($C63,'START LİSTE'!$B$6:$F$834,4,0)),"",VLOOKUP($C63,'START LİSTE'!$B$6:$F$834,4,0))</f>
      </c>
      <c r="F63" s="107">
        <f>IF(ISERROR(VLOOKUP($C63,'FERDİ SONUÇ'!$B$6:$H$962,6,0)),"",VLOOKUP($C63,'FERDİ SONUÇ'!$B$6:$H$962,6,0))</f>
      </c>
      <c r="G63" s="18" t="str">
        <f>IF(OR(E63="",F63="DQ",F63="DNF",F63="DNS",F63=""),"-",VLOOKUP(C63,'FERDİ SONUÇ'!$B$6:$H$962,7,0))</f>
        <v>-</v>
      </c>
      <c r="H63" s="147"/>
    </row>
    <row r="64" spans="1:8" ht="14.25" customHeight="1">
      <c r="A64" s="58">
        <f>IF(ISERROR(SMALL('TAKIM KAYIT'!$B$6:$B$65,15)),"",SMALL('TAKIM KAYIT'!$B$6:$B$65,15))</f>
      </c>
      <c r="B64" s="14">
        <f>IF(A64="","",VLOOKUP(A64,'TAKIM KAYIT'!$B$6:$O$65,2,FALSE))</f>
      </c>
      <c r="C64" s="98">
        <f>IF(A64="","",VLOOKUP(A64,'TAKIM KAYIT'!$B$6:$O$65,3,FALSE))</f>
      </c>
      <c r="D64" s="15">
        <f>IF(ISERROR(VLOOKUP($C64,'START LİSTE'!$B$6:$F$834,2,0)),"",VLOOKUP($C64,'START LİSTE'!$B$6:$F$834,2,0))</f>
      </c>
      <c r="E64" s="16">
        <f>IF(ISERROR(VLOOKUP($C64,'START LİSTE'!$B$6:$F$834,4,0)),"",VLOOKUP($C64,'START LİSTE'!$B$6:$F$834,4,0))</f>
      </c>
      <c r="F64" s="107">
        <f>IF(ISERROR(VLOOKUP($C64,'FERDİ SONUÇ'!$B$6:$H$962,6,0)),"",VLOOKUP($C64,'FERDİ SONUÇ'!$B$6:$H$962,6,0))</f>
      </c>
      <c r="G64" s="18" t="str">
        <f>IF(OR(E64="",F64="DQ",F64="DNF",F64="DNS",F64=""),"-",VLOOKUP(C64,'FERDİ SONUÇ'!$B$6:$H$962,7,0))</f>
        <v>-</v>
      </c>
      <c r="H64" s="142">
        <f>IF(A64="","",VLOOKUP(A64,'TAKIM KAYIT'!$B$6:$P$65,13,FALSE))</f>
      </c>
    </row>
    <row r="65" spans="1:8" ht="14.25" customHeight="1">
      <c r="A65" s="13"/>
      <c r="B65" s="14"/>
      <c r="C65" s="98">
        <f>IF(A64="","",INDEX('TAKIM KAYIT'!$D$6:$D$65,MATCH(C64,'TAKIM KAYIT'!$D$6:$D$65,0)+1))</f>
      </c>
      <c r="D65" s="15">
        <f>IF(ISERROR(VLOOKUP($C65,'START LİSTE'!$B$6:$F$834,2,0)),"",VLOOKUP($C65,'START LİSTE'!$B$6:$F$834,2,0))</f>
      </c>
      <c r="E65" s="16">
        <f>IF(ISERROR(VLOOKUP($C65,'START LİSTE'!$B$6:$F$834,4,0)),"",VLOOKUP($C65,'START LİSTE'!$B$6:$F$834,4,0))</f>
      </c>
      <c r="F65" s="107">
        <f>IF(ISERROR(VLOOKUP($C65,'FERDİ SONUÇ'!$B$6:$H$962,6,0)),"",VLOOKUP($C65,'FERDİ SONUÇ'!$B$6:$H$962,6,0))</f>
      </c>
      <c r="G65" s="18" t="str">
        <f>IF(OR(E65="",F65="DQ",F65="DNF",F65="DNS",F65=""),"-",VLOOKUP(C65,'FERDİ SONUÇ'!$B$6:$H$962,7,0))</f>
        <v>-</v>
      </c>
      <c r="H65" s="147"/>
    </row>
    <row r="66" spans="1:8" ht="14.25" customHeight="1">
      <c r="A66" s="6"/>
      <c r="B66" s="7"/>
      <c r="C66" s="97">
        <f>IF(A68="","",INDEX('TAKIM KAYIT'!$D$6:$D$65,MATCH(C68,'TAKIM KAYIT'!$D$6:$D$65,0)-2))</f>
      </c>
      <c r="D66" s="8">
        <f>IF(ISERROR(VLOOKUP($C66,'START LİSTE'!$B$6:$F$834,2,0)),"",VLOOKUP($C66,'START LİSTE'!$B$6:$F$834,2,0))</f>
      </c>
      <c r="E66" s="9">
        <f>IF(ISERROR(VLOOKUP($C66,'START LİSTE'!$B$6:$F$834,4,0)),"",VLOOKUP($C66,'START LİSTE'!$B$6:$F$834,4,0))</f>
      </c>
      <c r="F66" s="106">
        <f>IF(ISERROR(VLOOKUP($C66,'FERDİ SONUÇ'!$B$6:$H$962,6,0)),"",VLOOKUP($C66,'FERDİ SONUÇ'!$B$6:$H$962,6,0))</f>
      </c>
      <c r="G66" s="11" t="str">
        <f>IF(OR(E66="",F66="DQ",F66="DNF",F66="DNS",F66=""),"-",VLOOKUP(C66,'FERDİ SONUÇ'!$B$6:$H$962,7,0))</f>
        <v>-</v>
      </c>
      <c r="H66" s="146"/>
    </row>
    <row r="67" spans="1:8" ht="14.25" customHeight="1">
      <c r="A67" s="13"/>
      <c r="B67" s="14"/>
      <c r="C67" s="98">
        <f>IF(A68="","",INDEX('TAKIM KAYIT'!$D$6:$D$65,MATCH(C68,'TAKIM KAYIT'!$D$6:$D$65,0)-1))</f>
      </c>
      <c r="D67" s="15">
        <f>IF(ISERROR(VLOOKUP($C67,'START LİSTE'!$B$6:$F$834,2,0)),"",VLOOKUP($C67,'START LİSTE'!$B$6:$F$834,2,0))</f>
      </c>
      <c r="E67" s="16">
        <f>IF(ISERROR(VLOOKUP($C67,'START LİSTE'!$B$6:$F$834,4,0)),"",VLOOKUP($C67,'START LİSTE'!$B$6:$F$834,4,0))</f>
      </c>
      <c r="F67" s="107">
        <f>IF(ISERROR(VLOOKUP($C67,'FERDİ SONUÇ'!$B$6:$H$962,6,0)),"",VLOOKUP($C67,'FERDİ SONUÇ'!$B$6:$H$962,6,0))</f>
      </c>
      <c r="G67" s="18" t="str">
        <f>IF(OR(E67="",F67="DQ",F67="DNF",F67="DNS",F67=""),"-",VLOOKUP(C67,'FERDİ SONUÇ'!$B$6:$H$962,7,0))</f>
        <v>-</v>
      </c>
      <c r="H67" s="147"/>
    </row>
    <row r="68" spans="1:8" ht="14.25" customHeight="1">
      <c r="A68" s="58">
        <f>IF(ISERROR(SMALL('TAKIM KAYIT'!$B$6:$B$65,16)),"",SMALL('TAKIM KAYIT'!$B$6:$B$65,16))</f>
      </c>
      <c r="B68" s="14">
        <f>IF(A68="","",VLOOKUP(A68,'TAKIM KAYIT'!$B$6:$O$65,2,FALSE))</f>
      </c>
      <c r="C68" s="98">
        <f>IF(A68="","",VLOOKUP(A68,'TAKIM KAYIT'!$B$6:$O$65,3,FALSE))</f>
      </c>
      <c r="D68" s="15">
        <f>IF(ISERROR(VLOOKUP($C68,'START LİSTE'!$B$6:$F$834,2,0)),"",VLOOKUP($C68,'START LİSTE'!$B$6:$F$834,2,0))</f>
      </c>
      <c r="E68" s="16">
        <f>IF(ISERROR(VLOOKUP($C68,'START LİSTE'!$B$6:$F$834,4,0)),"",VLOOKUP($C68,'START LİSTE'!$B$6:$F$834,4,0))</f>
      </c>
      <c r="F68" s="107">
        <f>IF(ISERROR(VLOOKUP($C68,'FERDİ SONUÇ'!$B$6:$H$962,6,0)),"",VLOOKUP($C68,'FERDİ SONUÇ'!$B$6:$H$962,6,0))</f>
      </c>
      <c r="G68" s="18" t="str">
        <f>IF(OR(E68="",F68="DQ",F68="DNF",F68="DNS",F68=""),"-",VLOOKUP(C68,'FERDİ SONUÇ'!$B$6:$H$962,7,0))</f>
        <v>-</v>
      </c>
      <c r="H68" s="142">
        <f>IF(A68="","",VLOOKUP(A68,'TAKIM KAYIT'!$B$6:$P$65,13,FALSE))</f>
      </c>
    </row>
    <row r="69" spans="1:8" ht="14.25" customHeight="1">
      <c r="A69" s="13"/>
      <c r="B69" s="14"/>
      <c r="C69" s="98">
        <f>IF(A68="","",INDEX('TAKIM KAYIT'!$D$6:$D$65,MATCH(C68,'TAKIM KAYIT'!$D$6:$D$65,0)+1))</f>
      </c>
      <c r="D69" s="15">
        <f>IF(ISERROR(VLOOKUP($C69,'START LİSTE'!$B$6:$F$834,2,0)),"",VLOOKUP($C69,'START LİSTE'!$B$6:$F$834,2,0))</f>
      </c>
      <c r="E69" s="16">
        <f>IF(ISERROR(VLOOKUP($C69,'START LİSTE'!$B$6:$F$834,4,0)),"",VLOOKUP($C69,'START LİSTE'!$B$6:$F$834,4,0))</f>
      </c>
      <c r="F69" s="107">
        <f>IF(ISERROR(VLOOKUP($C69,'FERDİ SONUÇ'!$B$6:$H$962,6,0)),"",VLOOKUP($C69,'FERDİ SONUÇ'!$B$6:$H$962,6,0))</f>
      </c>
      <c r="G69" s="18" t="str">
        <f>IF(OR(E69="",F69="DQ",F69="DNF",F69="DNS",F69=""),"-",VLOOKUP(C69,'FERDİ SONUÇ'!$B$6:$H$962,7,0))</f>
        <v>-</v>
      </c>
      <c r="H69" s="147"/>
    </row>
    <row r="70" spans="1:8" ht="14.25" customHeight="1">
      <c r="A70" s="6"/>
      <c r="B70" s="7"/>
      <c r="C70" s="97">
        <f>IF(A72="","",INDEX('TAKIM KAYIT'!$D$6:$D$65,MATCH(C72,'TAKIM KAYIT'!$D$6:$D$65,0)-2))</f>
      </c>
      <c r="D70" s="8">
        <f>IF(ISERROR(VLOOKUP($C70,'START LİSTE'!$B$6:$F$834,2,0)),"",VLOOKUP($C70,'START LİSTE'!$B$6:$F$834,2,0))</f>
      </c>
      <c r="E70" s="9">
        <f>IF(ISERROR(VLOOKUP($C70,'START LİSTE'!$B$6:$F$834,4,0)),"",VLOOKUP($C70,'START LİSTE'!$B$6:$F$834,4,0))</f>
      </c>
      <c r="F70" s="106">
        <f>IF(ISERROR(VLOOKUP($C70,'FERDİ SONUÇ'!$B$6:$H$962,6,0)),"",VLOOKUP($C70,'FERDİ SONUÇ'!$B$6:$H$962,6,0))</f>
      </c>
      <c r="G70" s="11" t="str">
        <f>IF(OR(E70="",F70="DQ",F70="DNF",F70="DNS",F70=""),"-",VLOOKUP(C70,'FERDİ SONUÇ'!$B$6:$H$962,7,0))</f>
        <v>-</v>
      </c>
      <c r="H70" s="146"/>
    </row>
    <row r="71" spans="1:8" ht="14.25" customHeight="1">
      <c r="A71" s="13"/>
      <c r="B71" s="14"/>
      <c r="C71" s="98">
        <f>IF(A72="","",INDEX('TAKIM KAYIT'!$D$6:$D$65,MATCH(C72,'TAKIM KAYIT'!$D$6:$D$65,0)-1))</f>
      </c>
      <c r="D71" s="15">
        <f>IF(ISERROR(VLOOKUP($C71,'START LİSTE'!$B$6:$F$834,2,0)),"",VLOOKUP($C71,'START LİSTE'!$B$6:$F$834,2,0))</f>
      </c>
      <c r="E71" s="16">
        <f>IF(ISERROR(VLOOKUP($C71,'START LİSTE'!$B$6:$F$834,4,0)),"",VLOOKUP($C71,'START LİSTE'!$B$6:$F$834,4,0))</f>
      </c>
      <c r="F71" s="107">
        <f>IF(ISERROR(VLOOKUP($C71,'FERDİ SONUÇ'!$B$6:$H$962,6,0)),"",VLOOKUP($C71,'FERDİ SONUÇ'!$B$6:$H$962,6,0))</f>
      </c>
      <c r="G71" s="18" t="str">
        <f>IF(OR(E71="",F71="DQ",F71="DNF",F71="DNS",F71=""),"-",VLOOKUP(C71,'FERDİ SONUÇ'!$B$6:$H$962,7,0))</f>
        <v>-</v>
      </c>
      <c r="H71" s="147"/>
    </row>
    <row r="72" spans="1:8" ht="14.25" customHeight="1">
      <c r="A72" s="58">
        <f>IF(ISERROR(SMALL('TAKIM KAYIT'!$B$6:$B$65,17)),"",SMALL('TAKIM KAYIT'!$B$6:$B$65,17))</f>
      </c>
      <c r="B72" s="14">
        <f>IF(A72="","",VLOOKUP(A72,'TAKIM KAYIT'!$B$6:$O$65,2,FALSE))</f>
      </c>
      <c r="C72" s="98">
        <f>IF(A72="","",VLOOKUP(A72,'TAKIM KAYIT'!$B$6:$O$65,3,FALSE))</f>
      </c>
      <c r="D72" s="15">
        <f>IF(ISERROR(VLOOKUP($C72,'START LİSTE'!$B$6:$F$834,2,0)),"",VLOOKUP($C72,'START LİSTE'!$B$6:$F$834,2,0))</f>
      </c>
      <c r="E72" s="16">
        <f>IF(ISERROR(VLOOKUP($C72,'START LİSTE'!$B$6:$F$834,4,0)),"",VLOOKUP($C72,'START LİSTE'!$B$6:$F$834,4,0))</f>
      </c>
      <c r="F72" s="107">
        <f>IF(ISERROR(VLOOKUP($C72,'FERDİ SONUÇ'!$B$6:$H$962,6,0)),"",VLOOKUP($C72,'FERDİ SONUÇ'!$B$6:$H$962,6,0))</f>
      </c>
      <c r="G72" s="18" t="str">
        <f>IF(OR(E72="",F72="DQ",F72="DNF",F72="DNS",F72=""),"-",VLOOKUP(C72,'FERDİ SONUÇ'!$B$6:$H$962,7,0))</f>
        <v>-</v>
      </c>
      <c r="H72" s="142">
        <f>IF(A72="","",VLOOKUP(A72,'TAKIM KAYIT'!$B$6:$P$65,13,FALSE))</f>
      </c>
    </row>
    <row r="73" spans="1:8" ht="14.25" customHeight="1">
      <c r="A73" s="13"/>
      <c r="B73" s="14"/>
      <c r="C73" s="98">
        <f>IF(A72="","",INDEX('TAKIM KAYIT'!$D$6:$D$65,MATCH(C72,'TAKIM KAYIT'!$D$6:$D$65,0)+1))</f>
      </c>
      <c r="D73" s="15">
        <f>IF(ISERROR(VLOOKUP($C73,'START LİSTE'!$B$6:$F$834,2,0)),"",VLOOKUP($C73,'START LİSTE'!$B$6:$F$834,2,0))</f>
      </c>
      <c r="E73" s="16">
        <f>IF(ISERROR(VLOOKUP($C73,'START LİSTE'!$B$6:$F$834,4,0)),"",VLOOKUP($C73,'START LİSTE'!$B$6:$F$834,4,0))</f>
      </c>
      <c r="F73" s="107">
        <f>IF(ISERROR(VLOOKUP($C73,'FERDİ SONUÇ'!$B$6:$H$962,6,0)),"",VLOOKUP($C73,'FERDİ SONUÇ'!$B$6:$H$962,6,0))</f>
      </c>
      <c r="G73" s="18" t="str">
        <f>IF(OR(E73="",F73="DQ",F73="DNF",F73="DNS",F73=""),"-",VLOOKUP(C73,'FERDİ SONUÇ'!$B$6:$H$962,7,0))</f>
        <v>-</v>
      </c>
      <c r="H73" s="147"/>
    </row>
    <row r="74" spans="1:8" ht="14.25" customHeight="1">
      <c r="A74" s="6"/>
      <c r="B74" s="7"/>
      <c r="C74" s="97">
        <f>IF(A76="","",INDEX('TAKIM KAYIT'!$D$6:$D$65,MATCH(C76,'TAKIM KAYIT'!$D$6:$D$65,0)-2))</f>
      </c>
      <c r="D74" s="8">
        <f>IF(ISERROR(VLOOKUP($C74,'START LİSTE'!$B$6:$F$834,2,0)),"",VLOOKUP($C74,'START LİSTE'!$B$6:$F$834,2,0))</f>
      </c>
      <c r="E74" s="9">
        <f>IF(ISERROR(VLOOKUP($C74,'START LİSTE'!$B$6:$F$834,4,0)),"",VLOOKUP($C74,'START LİSTE'!$B$6:$F$834,4,0))</f>
      </c>
      <c r="F74" s="106">
        <f>IF(ISERROR(VLOOKUP($C74,'FERDİ SONUÇ'!$B$6:$H$962,6,0)),"",VLOOKUP($C74,'FERDİ SONUÇ'!$B$6:$H$962,6,0))</f>
      </c>
      <c r="G74" s="11" t="str">
        <f>IF(OR(E74="",F74="DQ",F74="DNF",F74="DNS",F74=""),"-",VLOOKUP(C74,'FERDİ SONUÇ'!$B$6:$H$962,7,0))</f>
        <v>-</v>
      </c>
      <c r="H74" s="146"/>
    </row>
    <row r="75" spans="1:8" ht="14.25" customHeight="1">
      <c r="A75" s="13"/>
      <c r="B75" s="14"/>
      <c r="C75" s="98">
        <f>IF(A76="","",INDEX('TAKIM KAYIT'!$D$6:$D$65,MATCH(C76,'TAKIM KAYIT'!$D$6:$D$65,0)-1))</f>
      </c>
      <c r="D75" s="15">
        <f>IF(ISERROR(VLOOKUP($C75,'START LİSTE'!$B$6:$F$834,2,0)),"",VLOOKUP($C75,'START LİSTE'!$B$6:$F$834,2,0))</f>
      </c>
      <c r="E75" s="16">
        <f>IF(ISERROR(VLOOKUP($C75,'START LİSTE'!$B$6:$F$834,4,0)),"",VLOOKUP($C75,'START LİSTE'!$B$6:$F$834,4,0))</f>
      </c>
      <c r="F75" s="107">
        <f>IF(ISERROR(VLOOKUP($C75,'FERDİ SONUÇ'!$B$6:$H$962,6,0)),"",VLOOKUP($C75,'FERDİ SONUÇ'!$B$6:$H$962,6,0))</f>
      </c>
      <c r="G75" s="18" t="str">
        <f>IF(OR(E75="",F75="DQ",F75="DNF",F75="DNS",F75=""),"-",VLOOKUP(C75,'FERDİ SONUÇ'!$B$6:$H$962,7,0))</f>
        <v>-</v>
      </c>
      <c r="H75" s="147"/>
    </row>
    <row r="76" spans="1:8" ht="14.25" customHeight="1">
      <c r="A76" s="58">
        <f>IF(ISERROR(SMALL('TAKIM KAYIT'!$B$6:$B$65,18)),"",SMALL('TAKIM KAYIT'!$B$6:$B$65,18))</f>
      </c>
      <c r="B76" s="14">
        <f>IF(A76="","",VLOOKUP(A76,'TAKIM KAYIT'!$B$6:$O$65,2,FALSE))</f>
      </c>
      <c r="C76" s="98">
        <f>IF(A76="","",VLOOKUP(A76,'TAKIM KAYIT'!$B$6:$O$65,3,FALSE))</f>
      </c>
      <c r="D76" s="15">
        <f>IF(ISERROR(VLOOKUP($C76,'START LİSTE'!$B$6:$F$834,2,0)),"",VLOOKUP($C76,'START LİSTE'!$B$6:$F$834,2,0))</f>
      </c>
      <c r="E76" s="16">
        <f>IF(ISERROR(VLOOKUP($C76,'START LİSTE'!$B$6:$F$834,4,0)),"",VLOOKUP($C76,'START LİSTE'!$B$6:$F$834,4,0))</f>
      </c>
      <c r="F76" s="107">
        <f>IF(ISERROR(VLOOKUP($C76,'FERDİ SONUÇ'!$B$6:$H$962,6,0)),"",VLOOKUP($C76,'FERDİ SONUÇ'!$B$6:$H$962,6,0))</f>
      </c>
      <c r="G76" s="18" t="str">
        <f>IF(OR(E76="",F76="DQ",F76="DNF",F76="DNS",F76=""),"-",VLOOKUP(C76,'FERDİ SONUÇ'!$B$6:$H$962,7,0))</f>
        <v>-</v>
      </c>
      <c r="H76" s="142">
        <f>IF(A76="","",VLOOKUP(A76,'TAKIM KAYIT'!$B$6:$P$65,13,FALSE))</f>
      </c>
    </row>
    <row r="77" spans="1:8" ht="14.25" customHeight="1">
      <c r="A77" s="21"/>
      <c r="B77" s="22"/>
      <c r="C77" s="101">
        <f>IF(A76="","",INDEX('TAKIM KAYIT'!$D$6:$D$65,MATCH(C76,'TAKIM KAYIT'!$D$6:$D$65,0)+1))</f>
      </c>
      <c r="D77" s="23">
        <f>IF(ISERROR(VLOOKUP($C77,'START LİSTE'!$B$6:$F$834,2,0)),"",VLOOKUP($C77,'START LİSTE'!$B$6:$F$834,2,0))</f>
      </c>
      <c r="E77" s="24">
        <f>IF(ISERROR(VLOOKUP($C77,'START LİSTE'!$B$6:$F$834,4,0)),"",VLOOKUP($C77,'START LİSTE'!$B$6:$F$834,4,0))</f>
      </c>
      <c r="F77" s="108">
        <f>IF(ISERROR(VLOOKUP($C77,'FERDİ SONUÇ'!$B$6:$H$962,6,0)),"",VLOOKUP($C77,'FERDİ SONUÇ'!$B$6:$H$962,6,0))</f>
      </c>
      <c r="G77" s="25" t="str">
        <f>IF(OR(E77="",F77="DQ",F77="DNF",F77="DNS",F77=""),"-",VLOOKUP(C77,'FERDİ SONUÇ'!$B$6:$H$962,7,0))</f>
        <v>-</v>
      </c>
      <c r="H77" s="148"/>
    </row>
    <row r="78" spans="1:8" ht="14.25" customHeight="1">
      <c r="A78" s="6"/>
      <c r="B78" s="7"/>
      <c r="C78" s="97">
        <f>IF(A80="","",INDEX('TAKIM KAYIT'!$D$6:$D$65,MATCH(C80,'TAKIM KAYIT'!$D$6:$D$65,0)-2))</f>
      </c>
      <c r="D78" s="8">
        <f>IF(ISERROR(VLOOKUP($C78,'START LİSTE'!$B$6:$F$834,2,0)),"",VLOOKUP($C78,'START LİSTE'!$B$6:$F$834,2,0))</f>
      </c>
      <c r="E78" s="9">
        <f>IF(ISERROR(VLOOKUP($C78,'START LİSTE'!$B$6:$F$834,4,0)),"",VLOOKUP($C78,'START LİSTE'!$B$6:$F$834,4,0))</f>
      </c>
      <c r="F78" s="106">
        <f>IF(ISERROR(VLOOKUP($C78,'FERDİ SONUÇ'!$B$6:$H$962,6,0)),"",VLOOKUP($C78,'FERDİ SONUÇ'!$B$6:$H$962,6,0))</f>
      </c>
      <c r="G78" s="11" t="str">
        <f>IF(OR(E78="",F78="DQ",F78="DNF",F78="DNS",F78=""),"-",VLOOKUP(C78,'FERDİ SONUÇ'!$B$6:$H$962,7,0))</f>
        <v>-</v>
      </c>
      <c r="H78" s="146"/>
    </row>
    <row r="79" spans="1:8" ht="14.25" customHeight="1">
      <c r="A79" s="13"/>
      <c r="B79" s="14"/>
      <c r="C79" s="98">
        <f>IF(A80="","",INDEX('TAKIM KAYIT'!$D$6:$D$65,MATCH(C80,'TAKIM KAYIT'!$D$6:$D$65,0)-1))</f>
      </c>
      <c r="D79" s="15">
        <f>IF(ISERROR(VLOOKUP($C79,'START LİSTE'!$B$6:$F$834,2,0)),"",VLOOKUP($C79,'START LİSTE'!$B$6:$F$834,2,0))</f>
      </c>
      <c r="E79" s="16">
        <f>IF(ISERROR(VLOOKUP($C79,'START LİSTE'!$B$6:$F$834,4,0)),"",VLOOKUP($C79,'START LİSTE'!$B$6:$F$834,4,0))</f>
      </c>
      <c r="F79" s="107">
        <f>IF(ISERROR(VLOOKUP($C79,'FERDİ SONUÇ'!$B$6:$H$962,6,0)),"",VLOOKUP($C79,'FERDİ SONUÇ'!$B$6:$H$962,6,0))</f>
      </c>
      <c r="G79" s="18" t="str">
        <f>IF(OR(E79="",F79="DQ",F79="DNF",F79="DNS",F79=""),"-",VLOOKUP(C79,'FERDİ SONUÇ'!$B$6:$H$962,7,0))</f>
        <v>-</v>
      </c>
      <c r="H79" s="147"/>
    </row>
    <row r="80" spans="1:8" ht="14.25" customHeight="1">
      <c r="A80" s="58">
        <f>IF(ISERROR(SMALL('TAKIM KAYIT'!$B$6:$B$65,19)),"",SMALL('TAKIM KAYIT'!$B$6:$B$65,19))</f>
      </c>
      <c r="B80" s="14">
        <f>IF(A80="","",VLOOKUP(A80,'TAKIM KAYIT'!$B$6:$O$65,2,FALSE))</f>
      </c>
      <c r="C80" s="98">
        <f>IF(A80="","",VLOOKUP(A80,'TAKIM KAYIT'!$B$6:$O$65,3,FALSE))</f>
      </c>
      <c r="D80" s="15">
        <f>IF(ISERROR(VLOOKUP($C80,'START LİSTE'!$B$6:$F$834,2,0)),"",VLOOKUP($C80,'START LİSTE'!$B$6:$F$834,2,0))</f>
      </c>
      <c r="E80" s="16">
        <f>IF(ISERROR(VLOOKUP($C80,'START LİSTE'!$B$6:$F$834,4,0)),"",VLOOKUP($C80,'START LİSTE'!$B$6:$F$834,4,0))</f>
      </c>
      <c r="F80" s="107">
        <f>IF(ISERROR(VLOOKUP($C80,'FERDİ SONUÇ'!$B$6:$H$962,6,0)),"",VLOOKUP($C80,'FERDİ SONUÇ'!$B$6:$H$962,6,0))</f>
      </c>
      <c r="G80" s="18" t="str">
        <f>IF(OR(E80="",F80="DQ",F80="DNF",F80="DNS",F80=""),"-",VLOOKUP(C80,'FERDİ SONUÇ'!$B$6:$H$962,7,0))</f>
        <v>-</v>
      </c>
      <c r="H80" s="142">
        <f>IF(A80="","",VLOOKUP(A80,'TAKIM KAYIT'!$B$6:$P$65,13,FALSE))</f>
      </c>
    </row>
    <row r="81" spans="1:8" ht="14.25" customHeight="1">
      <c r="A81" s="13"/>
      <c r="B81" s="14"/>
      <c r="C81" s="98">
        <f>IF(A80="","",INDEX('TAKIM KAYIT'!$D$6:$D$65,MATCH(C80,'TAKIM KAYIT'!$D$6:$D$65,0)+1))</f>
      </c>
      <c r="D81" s="15">
        <f>IF(ISERROR(VLOOKUP($C81,'START LİSTE'!$B$6:$F$834,2,0)),"",VLOOKUP($C81,'START LİSTE'!$B$6:$F$834,2,0))</f>
      </c>
      <c r="E81" s="16">
        <f>IF(ISERROR(VLOOKUP($C81,'START LİSTE'!$B$6:$F$834,4,0)),"",VLOOKUP($C81,'START LİSTE'!$B$6:$F$834,4,0))</f>
      </c>
      <c r="F81" s="107">
        <f>IF(ISERROR(VLOOKUP($C81,'FERDİ SONUÇ'!$B$6:$H$962,6,0)),"",VLOOKUP($C81,'FERDİ SONUÇ'!$B$6:$H$962,6,0))</f>
      </c>
      <c r="G81" s="18" t="str">
        <f>IF(OR(E81="",F81="DQ",F81="DNF",F81="DNS",F81=""),"-",VLOOKUP(C81,'FERDİ SONUÇ'!$B$6:$H$962,7,0))</f>
        <v>-</v>
      </c>
      <c r="H81" s="147"/>
    </row>
    <row r="82" spans="1:8" ht="14.25" customHeight="1">
      <c r="A82" s="6"/>
      <c r="B82" s="7"/>
      <c r="C82" s="97">
        <f>IF(A84="","",INDEX('TAKIM KAYIT'!$D$6:$D$65,MATCH(C84,'TAKIM KAYIT'!$D$6:$D$65,0)-2))</f>
      </c>
      <c r="D82" s="8">
        <f>IF(ISERROR(VLOOKUP($C82,'START LİSTE'!$B$6:$F$834,2,0)),"",VLOOKUP($C82,'START LİSTE'!$B$6:$F$834,2,0))</f>
      </c>
      <c r="E82" s="9">
        <f>IF(ISERROR(VLOOKUP($C82,'START LİSTE'!$B$6:$F$834,4,0)),"",VLOOKUP($C82,'START LİSTE'!$B$6:$F$834,4,0))</f>
      </c>
      <c r="F82" s="106">
        <f>IF(ISERROR(VLOOKUP($C82,'FERDİ SONUÇ'!$B$6:$H$962,6,0)),"",VLOOKUP($C82,'FERDİ SONUÇ'!$B$6:$H$962,6,0))</f>
      </c>
      <c r="G82" s="11" t="str">
        <f>IF(OR(E82="",F82="DQ",F82="DNF",F82="DNS",F82=""),"-",VLOOKUP(C82,'FERDİ SONUÇ'!$B$6:$H$962,7,0))</f>
        <v>-</v>
      </c>
      <c r="H82" s="146"/>
    </row>
    <row r="83" spans="1:8" ht="14.25" customHeight="1">
      <c r="A83" s="13"/>
      <c r="B83" s="14"/>
      <c r="C83" s="98">
        <f>IF(A84="","",INDEX('TAKIM KAYIT'!$D$6:$D$65,MATCH(C84,'TAKIM KAYIT'!$D$6:$D$65,0)-1))</f>
      </c>
      <c r="D83" s="15">
        <f>IF(ISERROR(VLOOKUP($C83,'START LİSTE'!$B$6:$F$834,2,0)),"",VLOOKUP($C83,'START LİSTE'!$B$6:$F$834,2,0))</f>
      </c>
      <c r="E83" s="16">
        <f>IF(ISERROR(VLOOKUP($C83,'START LİSTE'!$B$6:$F$834,4,0)),"",VLOOKUP($C83,'START LİSTE'!$B$6:$F$834,4,0))</f>
      </c>
      <c r="F83" s="107">
        <f>IF(ISERROR(VLOOKUP($C83,'FERDİ SONUÇ'!$B$6:$H$962,6,0)),"",VLOOKUP($C83,'FERDİ SONUÇ'!$B$6:$H$962,6,0))</f>
      </c>
      <c r="G83" s="18" t="str">
        <f>IF(OR(E83="",F83="DQ",F83="DNF",F83="DNS",F83=""),"-",VLOOKUP(C83,'FERDİ SONUÇ'!$B$6:$H$962,7,0))</f>
        <v>-</v>
      </c>
      <c r="H83" s="147"/>
    </row>
    <row r="84" spans="1:8" ht="14.25" customHeight="1">
      <c r="A84" s="60">
        <f>IF(ISERROR(SMALL('TAKIM KAYIT'!$B$6:$B$65,20)),"",SMALL('TAKIM KAYIT'!$B$6:$B$65,20))</f>
      </c>
      <c r="B84" s="14">
        <f>IF(A84="","",VLOOKUP(A84,'TAKIM KAYIT'!$B$6:$O$65,2,FALSE))</f>
      </c>
      <c r="C84" s="98">
        <f>IF(A84="","",VLOOKUP(A84,'TAKIM KAYIT'!$B$6:$O$65,3,FALSE))</f>
      </c>
      <c r="D84" s="15">
        <f>IF(ISERROR(VLOOKUP($C84,'START LİSTE'!$B$6:$F$834,2,0)),"",VLOOKUP($C84,'START LİSTE'!$B$6:$F$834,2,0))</f>
      </c>
      <c r="E84" s="16">
        <f>IF(ISERROR(VLOOKUP($C84,'START LİSTE'!$B$6:$F$834,4,0)),"",VLOOKUP($C84,'START LİSTE'!$B$6:$F$834,4,0))</f>
      </c>
      <c r="F84" s="107">
        <f>IF(ISERROR(VLOOKUP($C84,'FERDİ SONUÇ'!$B$6:$H$962,6,0)),"",VLOOKUP($C84,'FERDİ SONUÇ'!$B$6:$H$962,6,0))</f>
      </c>
      <c r="G84" s="18" t="str">
        <f>IF(OR(E84="",F84="DQ",F84="DNF",F84="DNS",F84=""),"-",VLOOKUP(C84,'FERDİ SONUÇ'!$B$6:$H$962,7,0))</f>
        <v>-</v>
      </c>
      <c r="H84" s="142">
        <f>IF(A84="","",VLOOKUP(A84,'TAKIM KAYIT'!$B$6:$P$65,13,FALSE))</f>
      </c>
    </row>
    <row r="85" spans="1:8" ht="14.25" customHeight="1">
      <c r="A85" s="13"/>
      <c r="B85" s="14"/>
      <c r="C85" s="98">
        <f>IF(A84="","",INDEX('TAKIM KAYIT'!$D$6:$D$65,MATCH(C84,'TAKIM KAYIT'!$D$6:$D$65,0)+1))</f>
      </c>
      <c r="D85" s="15">
        <f>IF(ISERROR(VLOOKUP($C85,'START LİSTE'!$B$6:$F$834,2,0)),"",VLOOKUP($C85,'START LİSTE'!$B$6:$F$834,2,0))</f>
      </c>
      <c r="E85" s="16">
        <f>IF(ISERROR(VLOOKUP($C85,'START LİSTE'!$B$6:$F$834,4,0)),"",VLOOKUP($C85,'START LİSTE'!$B$6:$F$834,4,0))</f>
      </c>
      <c r="F85" s="107">
        <f>IF(ISERROR(VLOOKUP($C85,'FERDİ SONUÇ'!$B$6:$H$962,6,0)),"",VLOOKUP($C85,'FERDİ SONUÇ'!$B$6:$H$962,6,0))</f>
      </c>
      <c r="G85" s="18" t="str">
        <f>IF(OR(E85="",F85="DQ",F85="DNF",F85="DNS",F85=""),"-",VLOOKUP(C85,'FERDİ SONUÇ'!$B$6:$H$962,7,0))</f>
        <v>-</v>
      </c>
      <c r="H85" s="147"/>
    </row>
    <row r="86" spans="1:8" ht="14.25" customHeight="1">
      <c r="A86" s="6"/>
      <c r="B86" s="7"/>
      <c r="C86" s="97">
        <f>IF(A88="","",INDEX('TAKIM KAYIT'!$D$6:$D$65,MATCH(C88,'TAKIM KAYIT'!$D$6:$D$65,0)-2))</f>
      </c>
      <c r="D86" s="8">
        <f>IF(ISERROR(VLOOKUP($C86,'START LİSTE'!$B$6:$F$834,2,0)),"",VLOOKUP($C86,'START LİSTE'!$B$6:$F$834,2,0))</f>
      </c>
      <c r="E86" s="9">
        <f>IF(ISERROR(VLOOKUP($C86,'START LİSTE'!$B$6:$F$834,4,0)),"",VLOOKUP($C86,'START LİSTE'!$B$6:$F$834,4,0))</f>
      </c>
      <c r="F86" s="106">
        <f>IF(ISERROR(VLOOKUP($C86,'FERDİ SONUÇ'!$B$6:$H$962,6,0)),"",VLOOKUP($C86,'FERDİ SONUÇ'!$B$6:$H$962,6,0))</f>
      </c>
      <c r="G86" s="11" t="str">
        <f>IF(OR(E86="",F86="DQ",F86="DNF",F86="DNS",F86=""),"-",VLOOKUP(C86,'FERDİ SONUÇ'!$B$6:$H$962,7,0))</f>
        <v>-</v>
      </c>
      <c r="H86" s="146"/>
    </row>
    <row r="87" spans="1:8" ht="14.25" customHeight="1">
      <c r="A87" s="13"/>
      <c r="B87" s="14"/>
      <c r="C87" s="98">
        <f>IF(A88="","",INDEX('TAKIM KAYIT'!$D$6:$D$65,MATCH(C88,'TAKIM KAYIT'!$D$6:$D$65,0)-1))</f>
      </c>
      <c r="D87" s="15">
        <f>IF(ISERROR(VLOOKUP($C87,'START LİSTE'!$B$6:$F$834,2,0)),"",VLOOKUP($C87,'START LİSTE'!$B$6:$F$834,2,0))</f>
      </c>
      <c r="E87" s="16">
        <f>IF(ISERROR(VLOOKUP($C87,'START LİSTE'!$B$6:$F$834,4,0)),"",VLOOKUP($C87,'START LİSTE'!$B$6:$F$834,4,0))</f>
      </c>
      <c r="F87" s="107">
        <f>IF(ISERROR(VLOOKUP($C87,'FERDİ SONUÇ'!$B$6:$H$962,6,0)),"",VLOOKUP($C87,'FERDİ SONUÇ'!$B$6:$H$962,6,0))</f>
      </c>
      <c r="G87" s="18" t="str">
        <f>IF(OR(E87="",F87="DQ",F87="DNF",F87="DNS",F87=""),"-",VLOOKUP(C87,'FERDİ SONUÇ'!$B$6:$H$962,7,0))</f>
        <v>-</v>
      </c>
      <c r="H87" s="147"/>
    </row>
    <row r="88" spans="1:8" ht="14.25" customHeight="1">
      <c r="A88" s="58">
        <f>IF(ISERROR(SMALL('TAKIM KAYIT'!$B$6:$B$65,21)),"",SMALL('TAKIM KAYIT'!$B$6:$B$65,21))</f>
      </c>
      <c r="B88" s="14">
        <f>IF(A88="","",VLOOKUP(A88,'TAKIM KAYIT'!$B$6:$O$65,2,FALSE))</f>
      </c>
      <c r="C88" s="98">
        <f>IF(A88="","",VLOOKUP(A88,'TAKIM KAYIT'!$B$6:$O$65,3,FALSE))</f>
      </c>
      <c r="D88" s="15">
        <f>IF(ISERROR(VLOOKUP($C88,'START LİSTE'!$B$6:$F$834,2,0)),"",VLOOKUP($C88,'START LİSTE'!$B$6:$F$834,2,0))</f>
      </c>
      <c r="E88" s="16">
        <f>IF(ISERROR(VLOOKUP($C88,'START LİSTE'!$B$6:$F$834,4,0)),"",VLOOKUP($C88,'START LİSTE'!$B$6:$F$834,4,0))</f>
      </c>
      <c r="F88" s="107">
        <f>IF(ISERROR(VLOOKUP($C88,'FERDİ SONUÇ'!$B$6:$H$962,6,0)),"",VLOOKUP($C88,'FERDİ SONUÇ'!$B$6:$H$962,6,0))</f>
      </c>
      <c r="G88" s="18" t="str">
        <f>IF(OR(E88="",F88="DQ",F88="DNF",F88="DNS",F88=""),"-",VLOOKUP(C88,'FERDİ SONUÇ'!$B$6:$H$962,7,0))</f>
        <v>-</v>
      </c>
      <c r="H88" s="142">
        <f>IF(A88="","",VLOOKUP(A88,'TAKIM KAYIT'!$B$6:$P$65,13,FALSE))</f>
      </c>
    </row>
    <row r="89" spans="1:8" ht="14.25" customHeight="1">
      <c r="A89" s="13"/>
      <c r="B89" s="14"/>
      <c r="C89" s="98">
        <f>IF(A88="","",INDEX('TAKIM KAYIT'!$D$6:$D$65,MATCH(C88,'TAKIM KAYIT'!$D$6:$D$65,0)+1))</f>
      </c>
      <c r="D89" s="15">
        <f>IF(ISERROR(VLOOKUP($C89,'START LİSTE'!$B$6:$F$834,2,0)),"",VLOOKUP($C89,'START LİSTE'!$B$6:$F$834,2,0))</f>
      </c>
      <c r="E89" s="16">
        <f>IF(ISERROR(VLOOKUP($C89,'START LİSTE'!$B$6:$F$834,4,0)),"",VLOOKUP($C89,'START LİSTE'!$B$6:$F$834,4,0))</f>
      </c>
      <c r="F89" s="107">
        <f>IF(ISERROR(VLOOKUP($C89,'FERDİ SONUÇ'!$B$6:$H$962,6,0)),"",VLOOKUP($C89,'FERDİ SONUÇ'!$B$6:$H$962,6,0))</f>
      </c>
      <c r="G89" s="18" t="str">
        <f>IF(OR(E89="",F89="DQ",F89="DNF",F89="DNS",F89=""),"-",VLOOKUP(C89,'FERDİ SONUÇ'!$B$6:$H$962,7,0))</f>
        <v>-</v>
      </c>
      <c r="H89" s="147"/>
    </row>
    <row r="90" spans="1:8" ht="14.25" customHeight="1">
      <c r="A90" s="6"/>
      <c r="B90" s="7"/>
      <c r="C90" s="97">
        <f>IF(A92="","",INDEX('TAKIM KAYIT'!$D$6:$D$65,MATCH(C92,'TAKIM KAYIT'!$D$6:$D$65,0)-2))</f>
      </c>
      <c r="D90" s="8">
        <f>IF(ISERROR(VLOOKUP($C90,'START LİSTE'!$B$6:$F$834,2,0)),"",VLOOKUP($C90,'START LİSTE'!$B$6:$F$834,2,0))</f>
      </c>
      <c r="E90" s="9">
        <f>IF(ISERROR(VLOOKUP($C90,'START LİSTE'!$B$6:$F$834,4,0)),"",VLOOKUP($C90,'START LİSTE'!$B$6:$F$834,4,0))</f>
      </c>
      <c r="F90" s="106">
        <f>IF(ISERROR(VLOOKUP($C90,'FERDİ SONUÇ'!$B$6:$H$962,6,0)),"",VLOOKUP($C90,'FERDİ SONUÇ'!$B$6:$H$962,6,0))</f>
      </c>
      <c r="G90" s="11" t="str">
        <f>IF(OR(E90="",F90="DQ",F90="DNF",F90="DNS",F90=""),"-",VLOOKUP(C90,'FERDİ SONUÇ'!$B$6:$H$962,7,0))</f>
        <v>-</v>
      </c>
      <c r="H90" s="146"/>
    </row>
    <row r="91" spans="1:8" ht="14.25" customHeight="1">
      <c r="A91" s="13"/>
      <c r="B91" s="14"/>
      <c r="C91" s="98">
        <f>IF(A92="","",INDEX('TAKIM KAYIT'!$D$6:$D$65,MATCH(C92,'TAKIM KAYIT'!$D$6:$D$65,0)-1))</f>
      </c>
      <c r="D91" s="15">
        <f>IF(ISERROR(VLOOKUP($C91,'START LİSTE'!$B$6:$F$834,2,0)),"",VLOOKUP($C91,'START LİSTE'!$B$6:$F$834,2,0))</f>
      </c>
      <c r="E91" s="16">
        <f>IF(ISERROR(VLOOKUP($C91,'START LİSTE'!$B$6:$F$834,4,0)),"",VLOOKUP($C91,'START LİSTE'!$B$6:$F$834,4,0))</f>
      </c>
      <c r="F91" s="107">
        <f>IF(ISERROR(VLOOKUP($C91,'FERDİ SONUÇ'!$B$6:$H$962,6,0)),"",VLOOKUP($C91,'FERDİ SONUÇ'!$B$6:$H$962,6,0))</f>
      </c>
      <c r="G91" s="18" t="str">
        <f>IF(OR(E91="",F91="DQ",F91="DNF",F91="DNS",F91=""),"-",VLOOKUP(C91,'FERDİ SONUÇ'!$B$6:$H$962,7,0))</f>
        <v>-</v>
      </c>
      <c r="H91" s="147"/>
    </row>
    <row r="92" spans="1:8" ht="14.25" customHeight="1">
      <c r="A92" s="58">
        <f>IF(ISERROR(SMALL('TAKIM KAYIT'!$B$6:$B$65,22)),"",SMALL('TAKIM KAYIT'!$B$6:$B$65,22))</f>
      </c>
      <c r="B92" s="14">
        <f>IF(A92="","",VLOOKUP(A92,'TAKIM KAYIT'!$B$6:$O$65,2,FALSE))</f>
      </c>
      <c r="C92" s="98">
        <f>IF(A92="","",VLOOKUP(A92,'TAKIM KAYIT'!$B$6:$O$65,3,FALSE))</f>
      </c>
      <c r="D92" s="15">
        <f>IF(ISERROR(VLOOKUP($C92,'START LİSTE'!$B$6:$F$834,2,0)),"",VLOOKUP($C92,'START LİSTE'!$B$6:$F$834,2,0))</f>
      </c>
      <c r="E92" s="16">
        <f>IF(ISERROR(VLOOKUP($C92,'START LİSTE'!$B$6:$F$834,4,0)),"",VLOOKUP($C92,'START LİSTE'!$B$6:$F$834,4,0))</f>
      </c>
      <c r="F92" s="107">
        <f>IF(ISERROR(VLOOKUP($C92,'FERDİ SONUÇ'!$B$6:$H$962,6,0)),"",VLOOKUP($C92,'FERDİ SONUÇ'!$B$6:$H$962,6,0))</f>
      </c>
      <c r="G92" s="18" t="str">
        <f>IF(OR(E92="",F92="DQ",F92="DNF",F92="DNS",F92=""),"-",VLOOKUP(C92,'FERDİ SONUÇ'!$B$6:$H$962,7,0))</f>
        <v>-</v>
      </c>
      <c r="H92" s="142">
        <f>IF(A92="","",VLOOKUP(A92,'TAKIM KAYIT'!$B$6:$P$65,13,FALSE))</f>
      </c>
    </row>
    <row r="93" spans="1:8" ht="14.25" customHeight="1">
      <c r="A93" s="13"/>
      <c r="B93" s="14"/>
      <c r="C93" s="98">
        <f>IF(A92="","",INDEX('TAKIM KAYIT'!$D$6:$D$65,MATCH(C92,'TAKIM KAYIT'!$D$6:$D$65,0)+1))</f>
      </c>
      <c r="D93" s="15">
        <f>IF(ISERROR(VLOOKUP($C93,'START LİSTE'!$B$6:$F$834,2,0)),"",VLOOKUP($C93,'START LİSTE'!$B$6:$F$834,2,0))</f>
      </c>
      <c r="E93" s="16">
        <f>IF(ISERROR(VLOOKUP($C93,'START LİSTE'!$B$6:$F$834,4,0)),"",VLOOKUP($C93,'START LİSTE'!$B$6:$F$834,4,0))</f>
      </c>
      <c r="F93" s="107">
        <f>IF(ISERROR(VLOOKUP($C93,'FERDİ SONUÇ'!$B$6:$H$962,6,0)),"",VLOOKUP($C93,'FERDİ SONUÇ'!$B$6:$H$962,6,0))</f>
      </c>
      <c r="G93" s="18" t="str">
        <f>IF(OR(E93="",F93="DQ",F93="DNF",F93="DNS",F93=""),"-",VLOOKUP(C93,'FERDİ SONUÇ'!$B$6:$H$962,7,0))</f>
        <v>-</v>
      </c>
      <c r="H93" s="147"/>
    </row>
    <row r="94" spans="1:8" ht="14.25" customHeight="1">
      <c r="A94" s="6"/>
      <c r="B94" s="7"/>
      <c r="C94" s="97">
        <f>IF(A96="","",INDEX('TAKIM KAYIT'!$D$6:$D$65,MATCH(C96,'TAKIM KAYIT'!$D$6:$D$65,0)-2))</f>
      </c>
      <c r="D94" s="8">
        <f>IF(ISERROR(VLOOKUP($C94,'START LİSTE'!$B$6:$F$834,2,0)),"",VLOOKUP($C94,'START LİSTE'!$B$6:$F$834,2,0))</f>
      </c>
      <c r="E94" s="9">
        <f>IF(ISERROR(VLOOKUP($C94,'START LİSTE'!$B$6:$F$834,4,0)),"",VLOOKUP($C94,'START LİSTE'!$B$6:$F$834,4,0))</f>
      </c>
      <c r="F94" s="106">
        <f>IF(ISERROR(VLOOKUP($C94,'FERDİ SONUÇ'!$B$6:$H$962,6,0)),"",VLOOKUP($C94,'FERDİ SONUÇ'!$B$6:$H$962,6,0))</f>
      </c>
      <c r="G94" s="11" t="str">
        <f>IF(OR(E94="",F94="DQ",F94="DNF",F94="DNS",F94=""),"-",VLOOKUP(C94,'FERDİ SONUÇ'!$B$6:$H$962,7,0))</f>
        <v>-</v>
      </c>
      <c r="H94" s="146"/>
    </row>
    <row r="95" spans="1:8" ht="14.25" customHeight="1">
      <c r="A95" s="13"/>
      <c r="B95" s="14"/>
      <c r="C95" s="98">
        <f>IF(A96="","",INDEX('TAKIM KAYIT'!$D$6:$D$65,MATCH(C96,'TAKIM KAYIT'!$D$6:$D$65,0)-1))</f>
      </c>
      <c r="D95" s="15">
        <f>IF(ISERROR(VLOOKUP($C95,'START LİSTE'!$B$6:$F$834,2,0)),"",VLOOKUP($C95,'START LİSTE'!$B$6:$F$834,2,0))</f>
      </c>
      <c r="E95" s="16">
        <f>IF(ISERROR(VLOOKUP($C95,'START LİSTE'!$B$6:$F$834,4,0)),"",VLOOKUP($C95,'START LİSTE'!$B$6:$F$834,4,0))</f>
      </c>
      <c r="F95" s="107">
        <f>IF(ISERROR(VLOOKUP($C95,'FERDİ SONUÇ'!$B$6:$H$962,6,0)),"",VLOOKUP($C95,'FERDİ SONUÇ'!$B$6:$H$962,6,0))</f>
      </c>
      <c r="G95" s="18" t="str">
        <f>IF(OR(E95="",F95="DQ",F95="DNF",F95="DNS",F95=""),"-",VLOOKUP(C95,'FERDİ SONUÇ'!$B$6:$H$962,7,0))</f>
        <v>-</v>
      </c>
      <c r="H95" s="147"/>
    </row>
    <row r="96" spans="1:8" ht="14.25" customHeight="1">
      <c r="A96" s="58">
        <f>IF(ISERROR(SMALL('TAKIM KAYIT'!$B$6:$B$65,23)),"",SMALL('TAKIM KAYIT'!$B$6:$B$65,23))</f>
      </c>
      <c r="B96" s="14">
        <f>IF(A96="","",VLOOKUP(A96,'TAKIM KAYIT'!$B$6:$O$65,2,FALSE))</f>
      </c>
      <c r="C96" s="98">
        <f>IF(A96="","",VLOOKUP(A96,'TAKIM KAYIT'!$B$6:$O$65,3,FALSE))</f>
      </c>
      <c r="D96" s="15">
        <f>IF(ISERROR(VLOOKUP($C96,'START LİSTE'!$B$6:$F$834,2,0)),"",VLOOKUP($C96,'START LİSTE'!$B$6:$F$834,2,0))</f>
      </c>
      <c r="E96" s="16">
        <f>IF(ISERROR(VLOOKUP($C96,'START LİSTE'!$B$6:$F$834,4,0)),"",VLOOKUP($C96,'START LİSTE'!$B$6:$F$834,4,0))</f>
      </c>
      <c r="F96" s="107">
        <f>IF(ISERROR(VLOOKUP($C96,'FERDİ SONUÇ'!$B$6:$H$962,6,0)),"",VLOOKUP($C96,'FERDİ SONUÇ'!$B$6:$H$962,6,0))</f>
      </c>
      <c r="G96" s="18" t="str">
        <f>IF(OR(E96="",F96="DQ",F96="DNF",F96="DNS",F96=""),"-",VLOOKUP(C96,'FERDİ SONUÇ'!$B$6:$H$962,7,0))</f>
        <v>-</v>
      </c>
      <c r="H96" s="142">
        <f>IF(A96="","",VLOOKUP(A96,'TAKIM KAYIT'!$B$6:$P$65,13,FALSE))</f>
      </c>
    </row>
    <row r="97" spans="1:8" ht="14.25" customHeight="1">
      <c r="A97" s="13"/>
      <c r="B97" s="14"/>
      <c r="C97" s="98">
        <f>IF(A96="","",INDEX('TAKIM KAYIT'!$D$6:$D$65,MATCH(C96,'TAKIM KAYIT'!$D$6:$D$65,0)+1))</f>
      </c>
      <c r="D97" s="15">
        <f>IF(ISERROR(VLOOKUP($C97,'START LİSTE'!$B$6:$F$834,2,0)),"",VLOOKUP($C97,'START LİSTE'!$B$6:$F$834,2,0))</f>
      </c>
      <c r="E97" s="16">
        <f>IF(ISERROR(VLOOKUP($C97,'START LİSTE'!$B$6:$F$834,4,0)),"",VLOOKUP($C97,'START LİSTE'!$B$6:$F$834,4,0))</f>
      </c>
      <c r="F97" s="107">
        <f>IF(ISERROR(VLOOKUP($C97,'FERDİ SONUÇ'!$B$6:$H$962,6,0)),"",VLOOKUP($C97,'FERDİ SONUÇ'!$B$6:$H$962,6,0))</f>
      </c>
      <c r="G97" s="18" t="str">
        <f>IF(OR(E97="",F97="DQ",F97="DNF",F97="DNS",F97=""),"-",VLOOKUP(C97,'FERDİ SONUÇ'!$B$6:$H$962,7,0))</f>
        <v>-</v>
      </c>
      <c r="H97" s="147"/>
    </row>
    <row r="98" spans="1:8" ht="14.25" customHeight="1">
      <c r="A98" s="6"/>
      <c r="B98" s="7"/>
      <c r="C98" s="97">
        <f>IF(A100="","",INDEX('TAKIM KAYIT'!$D$6:$D$65,MATCH(C100,'TAKIM KAYIT'!$D$6:$D$65,0)-2))</f>
      </c>
      <c r="D98" s="8">
        <f>IF(ISERROR(VLOOKUP($C98,'START LİSTE'!$B$6:$F$834,2,0)),"",VLOOKUP($C98,'START LİSTE'!$B$6:$F$834,2,0))</f>
      </c>
      <c r="E98" s="9">
        <f>IF(ISERROR(VLOOKUP($C98,'START LİSTE'!$B$6:$F$834,4,0)),"",VLOOKUP($C98,'START LİSTE'!$B$6:$F$834,4,0))</f>
      </c>
      <c r="F98" s="106">
        <f>IF(ISERROR(VLOOKUP($C98,'FERDİ SONUÇ'!$B$6:$H$962,6,0)),"",VLOOKUP($C98,'FERDİ SONUÇ'!$B$6:$H$962,6,0))</f>
      </c>
      <c r="G98" s="11" t="str">
        <f>IF(OR(E98="",F98="DQ",F98="DNF",F98="DNS",F98=""),"-",VLOOKUP(C98,'FERDİ SONUÇ'!$B$6:$H$962,7,0))</f>
        <v>-</v>
      </c>
      <c r="H98" s="146"/>
    </row>
    <row r="99" spans="1:8" ht="14.25" customHeight="1">
      <c r="A99" s="13"/>
      <c r="B99" s="14"/>
      <c r="C99" s="98">
        <f>IF(A100="","",INDEX('TAKIM KAYIT'!$D$6:$D$65,MATCH(C100,'TAKIM KAYIT'!$D$6:$D$65,0)-1))</f>
      </c>
      <c r="D99" s="15">
        <f>IF(ISERROR(VLOOKUP($C99,'START LİSTE'!$B$6:$F$834,2,0)),"",VLOOKUP($C99,'START LİSTE'!$B$6:$F$834,2,0))</f>
      </c>
      <c r="E99" s="16">
        <f>IF(ISERROR(VLOOKUP($C99,'START LİSTE'!$B$6:$F$834,4,0)),"",VLOOKUP($C99,'START LİSTE'!$B$6:$F$834,4,0))</f>
      </c>
      <c r="F99" s="107">
        <f>IF(ISERROR(VLOOKUP($C99,'FERDİ SONUÇ'!$B$6:$H$962,6,0)),"",VLOOKUP($C99,'FERDİ SONUÇ'!$B$6:$H$962,6,0))</f>
      </c>
      <c r="G99" s="18" t="str">
        <f>IF(OR(E99="",F99="DQ",F99="DNF",F99="DNS",F99=""),"-",VLOOKUP(C99,'FERDİ SONUÇ'!$B$6:$H$962,7,0))</f>
        <v>-</v>
      </c>
      <c r="H99" s="147"/>
    </row>
    <row r="100" spans="1:8" ht="14.25" customHeight="1">
      <c r="A100" s="58">
        <f>IF(ISERROR(SMALL('TAKIM KAYIT'!$B$6:$B$65,24)),"",SMALL('TAKIM KAYIT'!$B$6:$B$65,24))</f>
      </c>
      <c r="B100" s="14">
        <f>IF(A100="","",VLOOKUP(A100,'TAKIM KAYIT'!$B$6:$O$65,2,FALSE))</f>
      </c>
      <c r="C100" s="98">
        <f>IF(A100="","",VLOOKUP(A100,'TAKIM KAYIT'!$B$6:$O$65,3,FALSE))</f>
      </c>
      <c r="D100" s="15">
        <f>IF(ISERROR(VLOOKUP($C100,'START LİSTE'!$B$6:$F$834,2,0)),"",VLOOKUP($C100,'START LİSTE'!$B$6:$F$834,2,0))</f>
      </c>
      <c r="E100" s="16">
        <f>IF(ISERROR(VLOOKUP($C100,'START LİSTE'!$B$6:$F$834,4,0)),"",VLOOKUP($C100,'START LİSTE'!$B$6:$F$834,4,0))</f>
      </c>
      <c r="F100" s="107">
        <f>IF(ISERROR(VLOOKUP($C100,'FERDİ SONUÇ'!$B$6:$H$962,6,0)),"",VLOOKUP($C100,'FERDİ SONUÇ'!$B$6:$H$962,6,0))</f>
      </c>
      <c r="G100" s="18" t="str">
        <f>IF(OR(E100="",F100="DQ",F100="DNF",F100="DNS",F100=""),"-",VLOOKUP(C100,'FERDİ SONUÇ'!$B$6:$H$962,7,0))</f>
        <v>-</v>
      </c>
      <c r="H100" s="142">
        <f>IF(A100="","",VLOOKUP(A100,'TAKIM KAYIT'!$B$6:$P$65,13,FALSE))</f>
      </c>
    </row>
    <row r="101" spans="1:8" ht="14.25" customHeight="1">
      <c r="A101" s="13"/>
      <c r="B101" s="14"/>
      <c r="C101" s="98">
        <f>IF(A100="","",INDEX('TAKIM KAYIT'!$D$6:$D$65,MATCH(C100,'TAKIM KAYIT'!$D$6:$D$65,0)+1))</f>
      </c>
      <c r="D101" s="15">
        <f>IF(ISERROR(VLOOKUP($C101,'START LİSTE'!$B$6:$F$834,2,0)),"",VLOOKUP($C101,'START LİSTE'!$B$6:$F$834,2,0))</f>
      </c>
      <c r="E101" s="16">
        <f>IF(ISERROR(VLOOKUP($C101,'START LİSTE'!$B$6:$F$834,4,0)),"",VLOOKUP($C101,'START LİSTE'!$B$6:$F$834,4,0))</f>
      </c>
      <c r="F101" s="107">
        <f>IF(ISERROR(VLOOKUP($C101,'FERDİ SONUÇ'!$B$6:$H$962,6,0)),"",VLOOKUP($C101,'FERDİ SONUÇ'!$B$6:$H$962,6,0))</f>
      </c>
      <c r="G101" s="18" t="str">
        <f>IF(OR(E101="",F101="DQ",F101="DNF",F101="DNS",F101=""),"-",VLOOKUP(C101,'FERDİ SONUÇ'!$B$6:$H$962,7,0))</f>
        <v>-</v>
      </c>
      <c r="H101" s="147"/>
    </row>
    <row r="102" spans="1:8" ht="14.25" customHeight="1">
      <c r="A102" s="6"/>
      <c r="B102" s="7"/>
      <c r="C102" s="97">
        <f>IF(A104="","",INDEX('TAKIM KAYIT'!$D$6:$D$65,MATCH(C104,'TAKIM KAYIT'!$D$6:$D$65,0)-2))</f>
      </c>
      <c r="D102" s="8">
        <f>IF(ISERROR(VLOOKUP($C102,'START LİSTE'!$B$6:$F$834,2,0)),"",VLOOKUP($C102,'START LİSTE'!$B$6:$F$834,2,0))</f>
      </c>
      <c r="E102" s="9">
        <f>IF(ISERROR(VLOOKUP($C102,'START LİSTE'!$B$6:$F$834,4,0)),"",VLOOKUP($C102,'START LİSTE'!$B$6:$F$834,4,0))</f>
      </c>
      <c r="F102" s="106">
        <f>IF(ISERROR(VLOOKUP($C102,'FERDİ SONUÇ'!$B$6:$H$962,6,0)),"",VLOOKUP($C102,'FERDİ SONUÇ'!$B$6:$H$962,6,0))</f>
      </c>
      <c r="G102" s="11" t="str">
        <f>IF(OR(E102="",F102="DQ",F102="DNF",F102="DNS",F102=""),"-",VLOOKUP(C102,'FERDİ SONUÇ'!$B$6:$H$962,7,0))</f>
        <v>-</v>
      </c>
      <c r="H102" s="146"/>
    </row>
    <row r="103" spans="1:8" ht="14.25" customHeight="1">
      <c r="A103" s="13"/>
      <c r="B103" s="14"/>
      <c r="C103" s="98">
        <f>IF(A104="","",INDEX('TAKIM KAYIT'!$D$6:$D$65,MATCH(C104,'TAKIM KAYIT'!$D$6:$D$65,0)-1))</f>
      </c>
      <c r="D103" s="15">
        <f>IF(ISERROR(VLOOKUP($C103,'START LİSTE'!$B$6:$F$834,2,0)),"",VLOOKUP($C103,'START LİSTE'!$B$6:$F$834,2,0))</f>
      </c>
      <c r="E103" s="16">
        <f>IF(ISERROR(VLOOKUP($C103,'START LİSTE'!$B$6:$F$834,4,0)),"",VLOOKUP($C103,'START LİSTE'!$B$6:$F$834,4,0))</f>
      </c>
      <c r="F103" s="107">
        <f>IF(ISERROR(VLOOKUP($C103,'FERDİ SONUÇ'!$B$6:$H$962,6,0)),"",VLOOKUP($C103,'FERDİ SONUÇ'!$B$6:$H$962,6,0))</f>
      </c>
      <c r="G103" s="18" t="str">
        <f>IF(OR(E103="",F103="DQ",F103="DNF",F103="DNS",F103=""),"-",VLOOKUP(C103,'FERDİ SONUÇ'!$B$6:$H$962,7,0))</f>
        <v>-</v>
      </c>
      <c r="H103" s="147"/>
    </row>
    <row r="104" spans="1:8" ht="14.25" customHeight="1">
      <c r="A104" s="58">
        <f>IF(ISERROR(SMALL('TAKIM KAYIT'!$B$6:$B$65,25)),"",SMALL('TAKIM KAYIT'!$B$6:$B$65,25))</f>
      </c>
      <c r="B104" s="14">
        <f>IF(A104="","",VLOOKUP(A104,'TAKIM KAYIT'!$B$6:$O$65,2,FALSE))</f>
      </c>
      <c r="C104" s="98">
        <f>IF(A104="","",VLOOKUP(A104,'TAKIM KAYIT'!$B$6:$O$65,3,FALSE))</f>
      </c>
      <c r="D104" s="15">
        <f>IF(ISERROR(VLOOKUP($C104,'START LİSTE'!$B$6:$F$834,2,0)),"",VLOOKUP($C104,'START LİSTE'!$B$6:$F$834,2,0))</f>
      </c>
      <c r="E104" s="16">
        <f>IF(ISERROR(VLOOKUP($C104,'START LİSTE'!$B$6:$F$834,4,0)),"",VLOOKUP($C104,'START LİSTE'!$B$6:$F$834,4,0))</f>
      </c>
      <c r="F104" s="107">
        <f>IF(ISERROR(VLOOKUP($C104,'FERDİ SONUÇ'!$B$6:$H$962,6,0)),"",VLOOKUP($C104,'FERDİ SONUÇ'!$B$6:$H$962,6,0))</f>
      </c>
      <c r="G104" s="18" t="str">
        <f>IF(OR(E104="",F104="DQ",F104="DNF",F104="DNS",F104=""),"-",VLOOKUP(C104,'FERDİ SONUÇ'!$B$6:$H$962,7,0))</f>
        <v>-</v>
      </c>
      <c r="H104" s="142">
        <f>IF(A104="","",VLOOKUP(A104,'TAKIM KAYIT'!$B$6:$P$65,13,FALSE))</f>
      </c>
    </row>
    <row r="105" spans="1:8" ht="14.25" customHeight="1">
      <c r="A105" s="13"/>
      <c r="B105" s="14"/>
      <c r="C105" s="98">
        <f>IF(A104="","",INDEX('TAKIM KAYIT'!$D$6:$D$65,MATCH(C104,'TAKIM KAYIT'!$D$6:$D$65,0)+1))</f>
      </c>
      <c r="D105" s="15">
        <f>IF(ISERROR(VLOOKUP($C105,'START LİSTE'!$B$6:$F$834,2,0)),"",VLOOKUP($C105,'START LİSTE'!$B$6:$F$834,2,0))</f>
      </c>
      <c r="E105" s="16">
        <f>IF(ISERROR(VLOOKUP($C105,'START LİSTE'!$B$6:$F$834,4,0)),"",VLOOKUP($C105,'START LİSTE'!$B$6:$F$834,4,0))</f>
      </c>
      <c r="F105" s="107">
        <f>IF(ISERROR(VLOOKUP($C105,'FERDİ SONUÇ'!$B$6:$H$962,6,0)),"",VLOOKUP($C105,'FERDİ SONUÇ'!$B$6:$H$962,6,0))</f>
      </c>
      <c r="G105" s="18" t="str">
        <f>IF(OR(E105="",F105="DQ",F105="DNF",F105="DNS",F105=""),"-",VLOOKUP(C105,'FERDİ SONUÇ'!$B$6:$H$962,7,0))</f>
        <v>-</v>
      </c>
      <c r="H105" s="147"/>
    </row>
    <row r="106" spans="1:8" ht="14.25" customHeight="1">
      <c r="A106" s="6"/>
      <c r="B106" s="7"/>
      <c r="C106" s="97">
        <f>IF(A108="","",INDEX('TAKIM KAYIT'!$D$6:$D$65,MATCH(C108,'TAKIM KAYIT'!$D$6:$D$65,0)-2))</f>
      </c>
      <c r="D106" s="8">
        <f>IF(ISERROR(VLOOKUP($C106,'START LİSTE'!$B$6:$F$834,2,0)),"",VLOOKUP($C106,'START LİSTE'!$B$6:$F$834,2,0))</f>
      </c>
      <c r="E106" s="9">
        <f>IF(ISERROR(VLOOKUP($C106,'START LİSTE'!$B$6:$F$834,4,0)),"",VLOOKUP($C106,'START LİSTE'!$B$6:$F$834,4,0))</f>
      </c>
      <c r="F106" s="106">
        <f>IF(ISERROR(VLOOKUP($C106,'FERDİ SONUÇ'!$B$6:$H$962,6,0)),"",VLOOKUP($C106,'FERDİ SONUÇ'!$B$6:$H$962,6,0))</f>
      </c>
      <c r="G106" s="11" t="str">
        <f>IF(OR(E106="",F106="DQ",F106="DNF",F106="DNS",F106=""),"-",VLOOKUP(C106,'FERDİ SONUÇ'!$B$6:$H$962,7,0))</f>
        <v>-</v>
      </c>
      <c r="H106" s="146"/>
    </row>
    <row r="107" spans="1:8" ht="14.25" customHeight="1">
      <c r="A107" s="13"/>
      <c r="B107" s="14"/>
      <c r="C107" s="98">
        <f>IF(A108="","",INDEX('TAKIM KAYIT'!$D$6:$D$65,MATCH(C108,'TAKIM KAYIT'!$D$6:$D$65,0)-1))</f>
      </c>
      <c r="D107" s="15">
        <f>IF(ISERROR(VLOOKUP($C107,'START LİSTE'!$B$6:$F$834,2,0)),"",VLOOKUP($C107,'START LİSTE'!$B$6:$F$834,2,0))</f>
      </c>
      <c r="E107" s="16">
        <f>IF(ISERROR(VLOOKUP($C107,'START LİSTE'!$B$6:$F$834,4,0)),"",VLOOKUP($C107,'START LİSTE'!$B$6:$F$834,4,0))</f>
      </c>
      <c r="F107" s="107">
        <f>IF(ISERROR(VLOOKUP($C107,'FERDİ SONUÇ'!$B$6:$H$962,6,0)),"",VLOOKUP($C107,'FERDİ SONUÇ'!$B$6:$H$962,6,0))</f>
      </c>
      <c r="G107" s="18" t="str">
        <f>IF(OR(E107="",F107="DQ",F107="DNF",F107="DNS",F107=""),"-",VLOOKUP(C107,'FERDİ SONUÇ'!$B$6:$H$962,7,0))</f>
        <v>-</v>
      </c>
      <c r="H107" s="147"/>
    </row>
    <row r="108" spans="1:8" ht="14.25" customHeight="1">
      <c r="A108" s="58">
        <f>IF(ISERROR(SMALL('TAKIM KAYIT'!$B$6:$B$65,26)),"",SMALL('TAKIM KAYIT'!$B$6:$B$65,26))</f>
      </c>
      <c r="B108" s="14">
        <f>IF(A108="","",VLOOKUP(A108,'TAKIM KAYIT'!$B$6:$O$65,2,FALSE))</f>
      </c>
      <c r="C108" s="98">
        <f>IF(A108="","",VLOOKUP(A108,'TAKIM KAYIT'!$B$6:$O$65,3,FALSE))</f>
      </c>
      <c r="D108" s="15">
        <f>IF(ISERROR(VLOOKUP($C108,'START LİSTE'!$B$6:$F$834,2,0)),"",VLOOKUP($C108,'START LİSTE'!$B$6:$F$834,2,0))</f>
      </c>
      <c r="E108" s="16">
        <f>IF(ISERROR(VLOOKUP($C108,'START LİSTE'!$B$6:$F$834,4,0)),"",VLOOKUP($C108,'START LİSTE'!$B$6:$F$834,4,0))</f>
      </c>
      <c r="F108" s="107">
        <f>IF(ISERROR(VLOOKUP($C108,'FERDİ SONUÇ'!$B$6:$H$962,6,0)),"",VLOOKUP($C108,'FERDİ SONUÇ'!$B$6:$H$962,6,0))</f>
      </c>
      <c r="G108" s="18" t="str">
        <f>IF(OR(E108="",F108="DQ",F108="DNF",F108="DNS",F108=""),"-",VLOOKUP(C108,'FERDİ SONUÇ'!$B$6:$H$962,7,0))</f>
        <v>-</v>
      </c>
      <c r="H108" s="142">
        <f>IF(A108="","",VLOOKUP(A108,'TAKIM KAYIT'!$B$6:$P$65,13,FALSE))</f>
      </c>
    </row>
    <row r="109" spans="1:8" ht="14.25" customHeight="1">
      <c r="A109" s="13"/>
      <c r="B109" s="14"/>
      <c r="C109" s="98">
        <f>IF(A108="","",INDEX('TAKIM KAYIT'!$D$6:$D$65,MATCH(C108,'TAKIM KAYIT'!$D$6:$D$65,0)+1))</f>
      </c>
      <c r="D109" s="15">
        <f>IF(ISERROR(VLOOKUP($C109,'START LİSTE'!$B$6:$F$834,2,0)),"",VLOOKUP($C109,'START LİSTE'!$B$6:$F$834,2,0))</f>
      </c>
      <c r="E109" s="16">
        <f>IF(ISERROR(VLOOKUP($C109,'START LİSTE'!$B$6:$F$834,4,0)),"",VLOOKUP($C109,'START LİSTE'!$B$6:$F$834,4,0))</f>
      </c>
      <c r="F109" s="107">
        <f>IF(ISERROR(VLOOKUP($C109,'FERDİ SONUÇ'!$B$6:$H$962,6,0)),"",VLOOKUP($C109,'FERDİ SONUÇ'!$B$6:$H$962,6,0))</f>
      </c>
      <c r="G109" s="18" t="str">
        <f>IF(OR(E109="",F109="DQ",F109="DNF",F109="DNS",F109=""),"-",VLOOKUP(C109,'FERDİ SONUÇ'!$B$6:$H$962,7,0))</f>
        <v>-</v>
      </c>
      <c r="H109" s="147"/>
    </row>
    <row r="110" spans="1:8" ht="14.25" customHeight="1">
      <c r="A110" s="6"/>
      <c r="B110" s="7"/>
      <c r="C110" s="97">
        <f>IF(A112="","",INDEX('TAKIM KAYIT'!$D$6:$D$65,MATCH(C112,'TAKIM KAYIT'!$D$6:$D$65,0)-2))</f>
      </c>
      <c r="D110" s="8">
        <f>IF(ISERROR(VLOOKUP($C110,'START LİSTE'!$B$6:$F$834,2,0)),"",VLOOKUP($C110,'START LİSTE'!$B$6:$F$834,2,0))</f>
      </c>
      <c r="E110" s="9">
        <f>IF(ISERROR(VLOOKUP($C110,'START LİSTE'!$B$6:$F$834,4,0)),"",VLOOKUP($C110,'START LİSTE'!$B$6:$F$834,4,0))</f>
      </c>
      <c r="F110" s="106">
        <f>IF(ISERROR(VLOOKUP($C110,'FERDİ SONUÇ'!$B$6:$H$962,6,0)),"",VLOOKUP($C110,'FERDİ SONUÇ'!$B$6:$H$962,6,0))</f>
      </c>
      <c r="G110" s="11" t="str">
        <f>IF(OR(E110="",F110="DQ",F110="DNF",F110="DNS",F110=""),"-",VLOOKUP(C110,'FERDİ SONUÇ'!$B$6:$H$962,7,0))</f>
        <v>-</v>
      </c>
      <c r="H110" s="146"/>
    </row>
    <row r="111" spans="1:8" ht="14.25" customHeight="1">
      <c r="A111" s="13"/>
      <c r="B111" s="14"/>
      <c r="C111" s="98">
        <f>IF(A112="","",INDEX('TAKIM KAYIT'!$D$6:$D$65,MATCH(C112,'TAKIM KAYIT'!$D$6:$D$65,0)-1))</f>
      </c>
      <c r="D111" s="15">
        <f>IF(ISERROR(VLOOKUP($C111,'START LİSTE'!$B$6:$F$834,2,0)),"",VLOOKUP($C111,'START LİSTE'!$B$6:$F$834,2,0))</f>
      </c>
      <c r="E111" s="16">
        <f>IF(ISERROR(VLOOKUP($C111,'START LİSTE'!$B$6:$F$834,4,0)),"",VLOOKUP($C111,'START LİSTE'!$B$6:$F$834,4,0))</f>
      </c>
      <c r="F111" s="107">
        <f>IF(ISERROR(VLOOKUP($C111,'FERDİ SONUÇ'!$B$6:$H$962,6,0)),"",VLOOKUP($C111,'FERDİ SONUÇ'!$B$6:$H$962,6,0))</f>
      </c>
      <c r="G111" s="18" t="str">
        <f>IF(OR(E111="",F111="DQ",F111="DNF",F111="DNS",F111=""),"-",VLOOKUP(C111,'FERDİ SONUÇ'!$B$6:$H$962,7,0))</f>
        <v>-</v>
      </c>
      <c r="H111" s="147"/>
    </row>
    <row r="112" spans="1:8" ht="14.25" customHeight="1">
      <c r="A112" s="58">
        <f>IF(ISERROR(SMALL('TAKIM KAYIT'!$B$6:$B$65,27)),"",SMALL('TAKIM KAYIT'!$B$6:$B$65,27))</f>
      </c>
      <c r="B112" s="14">
        <f>IF(A112="","",VLOOKUP(A112,'TAKIM KAYIT'!$B$6:$O$65,2,FALSE))</f>
      </c>
      <c r="C112" s="98">
        <f>IF(A112="","",VLOOKUP(A112,'TAKIM KAYIT'!$B$6:$O$65,3,FALSE))</f>
      </c>
      <c r="D112" s="15">
        <f>IF(ISERROR(VLOOKUP($C112,'START LİSTE'!$B$6:$F$834,2,0)),"",VLOOKUP($C112,'START LİSTE'!$B$6:$F$834,2,0))</f>
      </c>
      <c r="E112" s="16">
        <f>IF(ISERROR(VLOOKUP($C112,'START LİSTE'!$B$6:$F$834,4,0)),"",VLOOKUP($C112,'START LİSTE'!$B$6:$F$834,4,0))</f>
      </c>
      <c r="F112" s="107">
        <f>IF(ISERROR(VLOOKUP($C112,'FERDİ SONUÇ'!$B$6:$H$962,6,0)),"",VLOOKUP($C112,'FERDİ SONUÇ'!$B$6:$H$962,6,0))</f>
      </c>
      <c r="G112" s="18" t="str">
        <f>IF(OR(E112="",F112="DQ",F112="DNF",F112="DNS",F112=""),"-",VLOOKUP(C112,'FERDİ SONUÇ'!$B$6:$H$962,7,0))</f>
        <v>-</v>
      </c>
      <c r="H112" s="142">
        <f>IF(A112="","",VLOOKUP(A112,'TAKIM KAYIT'!$B$6:$P$65,13,FALSE))</f>
      </c>
    </row>
    <row r="113" spans="1:8" ht="14.25" customHeight="1">
      <c r="A113" s="13"/>
      <c r="B113" s="14"/>
      <c r="C113" s="98">
        <f>IF(A112="","",INDEX('TAKIM KAYIT'!$D$6:$D$65,MATCH(C112,'TAKIM KAYIT'!$D$6:$D$65,0)+1))</f>
      </c>
      <c r="D113" s="15">
        <f>IF(ISERROR(VLOOKUP($C113,'START LİSTE'!$B$6:$F$834,2,0)),"",VLOOKUP($C113,'START LİSTE'!$B$6:$F$834,2,0))</f>
      </c>
      <c r="E113" s="16">
        <f>IF(ISERROR(VLOOKUP($C113,'START LİSTE'!$B$6:$F$834,4,0)),"",VLOOKUP($C113,'START LİSTE'!$B$6:$F$834,4,0))</f>
      </c>
      <c r="F113" s="107">
        <f>IF(ISERROR(VLOOKUP($C113,'FERDİ SONUÇ'!$B$6:$H$962,6,0)),"",VLOOKUP($C113,'FERDİ SONUÇ'!$B$6:$H$962,6,0))</f>
      </c>
      <c r="G113" s="18" t="str">
        <f>IF(OR(E113="",F113="DQ",F113="DNF",F113="DNS",F113=""),"-",VLOOKUP(C113,'FERDİ SONUÇ'!$B$6:$H$962,7,0))</f>
        <v>-</v>
      </c>
      <c r="H113" s="147"/>
    </row>
    <row r="114" spans="1:8" ht="14.25" customHeight="1">
      <c r="A114" s="6"/>
      <c r="B114" s="7"/>
      <c r="C114" s="97">
        <f>IF(A116="","",INDEX('TAKIM KAYIT'!$D$6:$D$65,MATCH(C116,'TAKIM KAYIT'!$D$6:$D$65,0)-2))</f>
      </c>
      <c r="D114" s="8">
        <f>IF(ISERROR(VLOOKUP($C114,'START LİSTE'!$B$6:$F$834,2,0)),"",VLOOKUP($C114,'START LİSTE'!$B$6:$F$834,2,0))</f>
      </c>
      <c r="E114" s="9">
        <f>IF(ISERROR(VLOOKUP($C114,'START LİSTE'!$B$6:$F$834,4,0)),"",VLOOKUP($C114,'START LİSTE'!$B$6:$F$834,4,0))</f>
      </c>
      <c r="F114" s="106">
        <f>IF(ISERROR(VLOOKUP($C114,'FERDİ SONUÇ'!$B$6:$H$962,6,0)),"",VLOOKUP($C114,'FERDİ SONUÇ'!$B$6:$H$962,6,0))</f>
      </c>
      <c r="G114" s="11" t="str">
        <f>IF(OR(E114="",F114="DQ",F114="DNF",F114="DNS",F114=""),"-",VLOOKUP(C114,'FERDİ SONUÇ'!$B$6:$H$962,7,0))</f>
        <v>-</v>
      </c>
      <c r="H114" s="146"/>
    </row>
    <row r="115" spans="1:8" ht="14.25" customHeight="1">
      <c r="A115" s="13"/>
      <c r="B115" s="14"/>
      <c r="C115" s="98">
        <f>IF(A116="","",INDEX('TAKIM KAYIT'!$D$6:$D$65,MATCH(C116,'TAKIM KAYIT'!$D$6:$D$65,0)-1))</f>
      </c>
      <c r="D115" s="15">
        <f>IF(ISERROR(VLOOKUP($C115,'START LİSTE'!$B$6:$F$834,2,0)),"",VLOOKUP($C115,'START LİSTE'!$B$6:$F$834,2,0))</f>
      </c>
      <c r="E115" s="16">
        <f>IF(ISERROR(VLOOKUP($C115,'START LİSTE'!$B$6:$F$834,4,0)),"",VLOOKUP($C115,'START LİSTE'!$B$6:$F$834,4,0))</f>
      </c>
      <c r="F115" s="107">
        <f>IF(ISERROR(VLOOKUP($C115,'FERDİ SONUÇ'!$B$6:$H$962,6,0)),"",VLOOKUP($C115,'FERDİ SONUÇ'!$B$6:$H$962,6,0))</f>
      </c>
      <c r="G115" s="18" t="str">
        <f>IF(OR(E115="",F115="DQ",F115="DNF",F115="DNS",F115=""),"-",VLOOKUP(C115,'FERDİ SONUÇ'!$B$6:$H$962,7,0))</f>
        <v>-</v>
      </c>
      <c r="H115" s="147"/>
    </row>
    <row r="116" spans="1:8" ht="14.25" customHeight="1">
      <c r="A116" s="58">
        <f>IF(ISERROR(SMALL('TAKIM KAYIT'!$B$6:$B$65,28)),"",SMALL('TAKIM KAYIT'!$B$6:$B$65,28))</f>
      </c>
      <c r="B116" s="14">
        <f>IF(A116="","",VLOOKUP(A116,'TAKIM KAYIT'!$B$6:$O$65,2,FALSE))</f>
      </c>
      <c r="C116" s="98">
        <f>IF(A116="","",VLOOKUP(A116,'TAKIM KAYIT'!$B$6:$O$65,3,FALSE))</f>
      </c>
      <c r="D116" s="15">
        <f>IF(ISERROR(VLOOKUP($C116,'START LİSTE'!$B$6:$F$834,2,0)),"",VLOOKUP($C116,'START LİSTE'!$B$6:$F$834,2,0))</f>
      </c>
      <c r="E116" s="16">
        <f>IF(ISERROR(VLOOKUP($C116,'START LİSTE'!$B$6:$F$834,4,0)),"",VLOOKUP($C116,'START LİSTE'!$B$6:$F$834,4,0))</f>
      </c>
      <c r="F116" s="107">
        <f>IF(ISERROR(VLOOKUP($C116,'FERDİ SONUÇ'!$B$6:$H$962,6,0)),"",VLOOKUP($C116,'FERDİ SONUÇ'!$B$6:$H$962,6,0))</f>
      </c>
      <c r="G116" s="18" t="str">
        <f>IF(OR(E116="",F116="DQ",F116="DNF",F116="DNS",F116=""),"-",VLOOKUP(C116,'FERDİ SONUÇ'!$B$6:$H$962,7,0))</f>
        <v>-</v>
      </c>
      <c r="H116" s="142">
        <f>IF(A116="","",VLOOKUP(A116,'TAKIM KAYIT'!$B$6:$P$65,13,FALSE))</f>
      </c>
    </row>
    <row r="117" spans="1:8" ht="14.25" customHeight="1">
      <c r="A117" s="13"/>
      <c r="B117" s="14"/>
      <c r="C117" s="98">
        <f>IF(A116="","",INDEX('TAKIM KAYIT'!$D$6:$D$65,MATCH(C116,'TAKIM KAYIT'!$D$6:$D$65,0)+1))</f>
      </c>
      <c r="D117" s="15">
        <f>IF(ISERROR(VLOOKUP($C117,'START LİSTE'!$B$6:$F$834,2,0)),"",VLOOKUP($C117,'START LİSTE'!$B$6:$F$834,2,0))</f>
      </c>
      <c r="E117" s="16">
        <f>IF(ISERROR(VLOOKUP($C117,'START LİSTE'!$B$6:$F$834,4,0)),"",VLOOKUP($C117,'START LİSTE'!$B$6:$F$834,4,0))</f>
      </c>
      <c r="F117" s="107">
        <f>IF(ISERROR(VLOOKUP($C117,'FERDİ SONUÇ'!$B$6:$H$962,6,0)),"",VLOOKUP($C117,'FERDİ SONUÇ'!$B$6:$H$962,6,0))</f>
      </c>
      <c r="G117" s="18" t="str">
        <f>IF(OR(E117="",F117="DQ",F117="DNF",F117="DNS",F117=""),"-",VLOOKUP(C117,'FERDİ SONUÇ'!$B$6:$H$962,7,0))</f>
        <v>-</v>
      </c>
      <c r="H117" s="147"/>
    </row>
    <row r="118" spans="1:8" ht="14.25" customHeight="1">
      <c r="A118" s="6"/>
      <c r="B118" s="7"/>
      <c r="C118" s="97">
        <f>IF(A120="","",INDEX('TAKIM KAYIT'!$D$6:$D$65,MATCH(C120,'TAKIM KAYIT'!$D$6:$D$65,0)-2))</f>
      </c>
      <c r="D118" s="8">
        <f>IF(ISERROR(VLOOKUP($C118,'START LİSTE'!$B$6:$F$834,2,0)),"",VLOOKUP($C118,'START LİSTE'!$B$6:$F$834,2,0))</f>
      </c>
      <c r="E118" s="9">
        <f>IF(ISERROR(VLOOKUP($C118,'START LİSTE'!$B$6:$F$834,4,0)),"",VLOOKUP($C118,'START LİSTE'!$B$6:$F$834,4,0))</f>
      </c>
      <c r="F118" s="106">
        <f>IF(ISERROR(VLOOKUP($C118,'FERDİ SONUÇ'!$B$6:$H$962,6,0)),"",VLOOKUP($C118,'FERDİ SONUÇ'!$B$6:$H$962,6,0))</f>
      </c>
      <c r="G118" s="11" t="str">
        <f>IF(OR(E118="",F118="DQ",F118="DNF",F118="DNS",F118=""),"-",VLOOKUP(C118,'FERDİ SONUÇ'!$B$6:$H$962,7,0))</f>
        <v>-</v>
      </c>
      <c r="H118" s="146"/>
    </row>
    <row r="119" spans="1:8" ht="14.25" customHeight="1">
      <c r="A119" s="13"/>
      <c r="B119" s="14"/>
      <c r="C119" s="98">
        <f>IF(A120="","",INDEX('TAKIM KAYIT'!$D$6:$D$65,MATCH(C120,'TAKIM KAYIT'!$D$6:$D$65,0)-1))</f>
      </c>
      <c r="D119" s="15">
        <f>IF(ISERROR(VLOOKUP($C119,'START LİSTE'!$B$6:$F$834,2,0)),"",VLOOKUP($C119,'START LİSTE'!$B$6:$F$834,2,0))</f>
      </c>
      <c r="E119" s="16">
        <f>IF(ISERROR(VLOOKUP($C119,'START LİSTE'!$B$6:$F$834,4,0)),"",VLOOKUP($C119,'START LİSTE'!$B$6:$F$834,4,0))</f>
      </c>
      <c r="F119" s="107">
        <f>IF(ISERROR(VLOOKUP($C119,'FERDİ SONUÇ'!$B$6:$H$962,6,0)),"",VLOOKUP($C119,'FERDİ SONUÇ'!$B$6:$H$962,6,0))</f>
      </c>
      <c r="G119" s="18" t="str">
        <f>IF(OR(E119="",F119="DQ",F119="DNF",F119="DNS",F119=""),"-",VLOOKUP(C119,'FERDİ SONUÇ'!$B$6:$H$962,7,0))</f>
        <v>-</v>
      </c>
      <c r="H119" s="147"/>
    </row>
    <row r="120" spans="1:8" ht="14.25" customHeight="1">
      <c r="A120" s="58">
        <f>IF(ISERROR(SMALL('TAKIM KAYIT'!$B$6:$B$65,29)),"",SMALL('TAKIM KAYIT'!$B$6:$B$65,29))</f>
      </c>
      <c r="B120" s="14">
        <f>IF(A120="","",VLOOKUP(A120,'TAKIM KAYIT'!$B$6:$O$65,2,FALSE))</f>
      </c>
      <c r="C120" s="98">
        <f>IF(A120="","",VLOOKUP(A120,'TAKIM KAYIT'!$B$6:$O$65,3,FALSE))</f>
      </c>
      <c r="D120" s="15">
        <f>IF(ISERROR(VLOOKUP($C120,'START LİSTE'!$B$6:$F$834,2,0)),"",VLOOKUP($C120,'START LİSTE'!$B$6:$F$834,2,0))</f>
      </c>
      <c r="E120" s="16">
        <f>IF(ISERROR(VLOOKUP($C120,'START LİSTE'!$B$6:$F$834,4,0)),"",VLOOKUP($C120,'START LİSTE'!$B$6:$F$834,4,0))</f>
      </c>
      <c r="F120" s="107">
        <f>IF(ISERROR(VLOOKUP($C120,'FERDİ SONUÇ'!$B$6:$H$962,6,0)),"",VLOOKUP($C120,'FERDİ SONUÇ'!$B$6:$H$962,6,0))</f>
      </c>
      <c r="G120" s="18" t="str">
        <f>IF(OR(E120="",F120="DQ",F120="DNF",F120="DNS",F120=""),"-",VLOOKUP(C120,'FERDİ SONUÇ'!$B$6:$H$962,7,0))</f>
        <v>-</v>
      </c>
      <c r="H120" s="142">
        <f>IF(A120="","",VLOOKUP(A120,'TAKIM KAYIT'!$B$6:$P$65,13,FALSE))</f>
      </c>
    </row>
    <row r="121" spans="1:8" ht="14.25" customHeight="1">
      <c r="A121" s="13"/>
      <c r="B121" s="14"/>
      <c r="C121" s="98">
        <f>IF(A120="","",INDEX('TAKIM KAYIT'!$D$6:$D$65,MATCH(C120,'TAKIM KAYIT'!$D$6:$D$65,0)+1))</f>
      </c>
      <c r="D121" s="15">
        <f>IF(ISERROR(VLOOKUP($C121,'START LİSTE'!$B$6:$F$834,2,0)),"",VLOOKUP($C121,'START LİSTE'!$B$6:$F$834,2,0))</f>
      </c>
      <c r="E121" s="16">
        <f>IF(ISERROR(VLOOKUP($C121,'START LİSTE'!$B$6:$F$834,4,0)),"",VLOOKUP($C121,'START LİSTE'!$B$6:$F$834,4,0))</f>
      </c>
      <c r="F121" s="107">
        <f>IF(ISERROR(VLOOKUP($C121,'FERDİ SONUÇ'!$B$6:$H$962,6,0)),"",VLOOKUP($C121,'FERDİ SONUÇ'!$B$6:$H$962,6,0))</f>
      </c>
      <c r="G121" s="18" t="str">
        <f>IF(OR(E121="",F121="DQ",F121="DNF",F121="DNS",F121=""),"-",VLOOKUP(C121,'FERDİ SONUÇ'!$B$6:$H$962,7,0))</f>
        <v>-</v>
      </c>
      <c r="H121" s="147"/>
    </row>
    <row r="122" spans="1:8" ht="14.25" customHeight="1">
      <c r="A122" s="6"/>
      <c r="B122" s="7"/>
      <c r="C122" s="97">
        <f>IF(A124="","",INDEX('TAKIM KAYIT'!$D$6:$D$65,MATCH(C124,'TAKIM KAYIT'!$D$6:$D$65,0)-2))</f>
      </c>
      <c r="D122" s="8">
        <f>IF(ISERROR(VLOOKUP($C122,'START LİSTE'!$B$6:$F$834,2,0)),"",VLOOKUP($C122,'START LİSTE'!$B$6:$F$834,2,0))</f>
      </c>
      <c r="E122" s="9">
        <f>IF(ISERROR(VLOOKUP($C122,'START LİSTE'!$B$6:$F$834,4,0)),"",VLOOKUP($C122,'START LİSTE'!$B$6:$F$834,4,0))</f>
      </c>
      <c r="F122" s="106">
        <f>IF(ISERROR(VLOOKUP($C122,'FERDİ SONUÇ'!$B$6:$H$962,6,0)),"",VLOOKUP($C122,'FERDİ SONUÇ'!$B$6:$H$962,6,0))</f>
      </c>
      <c r="G122" s="11" t="str">
        <f>IF(OR(E122="",F122="DQ",F122="DNF",F122="DNS",F122=""),"-",VLOOKUP(C122,'FERDİ SONUÇ'!$B$6:$H$962,7,0))</f>
        <v>-</v>
      </c>
      <c r="H122" s="146"/>
    </row>
    <row r="123" spans="1:8" ht="14.25" customHeight="1">
      <c r="A123" s="13"/>
      <c r="B123" s="14"/>
      <c r="C123" s="98">
        <f>IF(A124="","",INDEX('TAKIM KAYIT'!$D$6:$D$65,MATCH(C124,'TAKIM KAYIT'!$D$6:$D$65,0)-1))</f>
      </c>
      <c r="D123" s="15">
        <f>IF(ISERROR(VLOOKUP($C123,'START LİSTE'!$B$6:$F$834,2,0)),"",VLOOKUP($C123,'START LİSTE'!$B$6:$F$834,2,0))</f>
      </c>
      <c r="E123" s="16">
        <f>IF(ISERROR(VLOOKUP($C123,'START LİSTE'!$B$6:$F$834,4,0)),"",VLOOKUP($C123,'START LİSTE'!$B$6:$F$834,4,0))</f>
      </c>
      <c r="F123" s="107">
        <f>IF(ISERROR(VLOOKUP($C123,'FERDİ SONUÇ'!$B$6:$H$962,6,0)),"",VLOOKUP($C123,'FERDİ SONUÇ'!$B$6:$H$962,6,0))</f>
      </c>
      <c r="G123" s="18" t="str">
        <f>IF(OR(E123="",F123="DQ",F123="DNF",F123="DNS",F123=""),"-",VLOOKUP(C123,'FERDİ SONUÇ'!$B$6:$H$962,7,0))</f>
        <v>-</v>
      </c>
      <c r="H123" s="147"/>
    </row>
    <row r="124" spans="1:8" ht="14.25" customHeight="1">
      <c r="A124" s="58">
        <f>IF(ISERROR(SMALL('TAKIM KAYIT'!$B$6:$B$65,30)),"",SMALL('TAKIM KAYIT'!$B$6:$B$65,30))</f>
      </c>
      <c r="B124" s="14">
        <f>IF(A124="","",VLOOKUP(A124,'TAKIM KAYIT'!$B$6:$O$65,2,FALSE))</f>
      </c>
      <c r="C124" s="98">
        <f>IF(A124="","",VLOOKUP(A124,'TAKIM KAYIT'!$B$6:$O$65,3,FALSE))</f>
      </c>
      <c r="D124" s="15">
        <f>IF(ISERROR(VLOOKUP($C124,'START LİSTE'!$B$6:$F$834,2,0)),"",VLOOKUP($C124,'START LİSTE'!$B$6:$F$834,2,0))</f>
      </c>
      <c r="E124" s="16">
        <f>IF(ISERROR(VLOOKUP($C124,'START LİSTE'!$B$6:$F$834,4,0)),"",VLOOKUP($C124,'START LİSTE'!$B$6:$F$834,4,0))</f>
      </c>
      <c r="F124" s="107">
        <f>IF(ISERROR(VLOOKUP($C124,'FERDİ SONUÇ'!$B$6:$H$962,6,0)),"",VLOOKUP($C124,'FERDİ SONUÇ'!$B$6:$H$962,6,0))</f>
      </c>
      <c r="G124" s="18" t="str">
        <f>IF(OR(E124="",F124="DQ",F124="DNF",F124="DNS",F124=""),"-",VLOOKUP(C124,'FERDİ SONUÇ'!$B$6:$H$962,7,0))</f>
        <v>-</v>
      </c>
      <c r="H124" s="142">
        <f>IF(A124="","",VLOOKUP(A124,'TAKIM KAYIT'!$B$6:$P$65,13,FALSE))</f>
      </c>
    </row>
    <row r="125" spans="1:8" ht="14.25" customHeight="1">
      <c r="A125" s="13"/>
      <c r="B125" s="14"/>
      <c r="C125" s="98">
        <f>IF(A124="","",INDEX('TAKIM KAYIT'!$D$6:$D$65,MATCH(C124,'TAKIM KAYIT'!$D$6:$D$65,0)+1))</f>
      </c>
      <c r="D125" s="15">
        <f>IF(ISERROR(VLOOKUP($C125,'START LİSTE'!$B$6:$F$834,2,0)),"",VLOOKUP($C125,'START LİSTE'!$B$6:$F$834,2,0))</f>
      </c>
      <c r="E125" s="16">
        <f>IF(ISERROR(VLOOKUP($C125,'START LİSTE'!$B$6:$F$834,4,0)),"",VLOOKUP($C125,'START LİSTE'!$B$6:$F$834,4,0))</f>
      </c>
      <c r="F125" s="107">
        <f>IF(ISERROR(VLOOKUP($C125,'FERDİ SONUÇ'!$B$6:$H$962,6,0)),"",VLOOKUP($C125,'FERDİ SONUÇ'!$B$6:$H$962,6,0))</f>
      </c>
      <c r="G125" s="18" t="str">
        <f>IF(OR(E125="",F125="DQ",F125="DNF",F125="DNS",F125=""),"-",VLOOKUP(C125,'FERDİ SONUÇ'!$B$6:$H$962,7,0))</f>
        <v>-</v>
      </c>
      <c r="H125" s="147"/>
    </row>
  </sheetData>
  <sheetProtection sheet="1"/>
  <mergeCells count="6">
    <mergeCell ref="F4:H4"/>
    <mergeCell ref="A2:H2"/>
    <mergeCell ref="A1:H1"/>
    <mergeCell ref="A3:H3"/>
    <mergeCell ref="A4:B4"/>
    <mergeCell ref="C4:D4"/>
  </mergeCells>
  <conditionalFormatting sqref="B5">
    <cfRule type="duplicateValues" priority="9" dxfId="513" stopIfTrue="1">
      <formula>AND(COUNTIF($B$5:$B$5,B5)&gt;1,NOT(ISBLANK(B5)))</formula>
    </cfRule>
  </conditionalFormatting>
  <conditionalFormatting sqref="A6:A125">
    <cfRule type="cellIs" priority="6" dxfId="514" operator="greaterThan">
      <formula>1000</formula>
    </cfRule>
    <cfRule type="cellIs" priority="7" dxfId="513" operator="greaterThan">
      <formula>"&gt;1000"</formula>
    </cfRule>
  </conditionalFormatting>
  <conditionalFormatting sqref="H6:H125">
    <cfRule type="duplicateValues" priority="1" dxfId="513">
      <formula>AND(COUNTIF($H$6:$H$125,H6)&gt;1,NOT(ISBLANK(H6)))</formula>
    </cfRule>
  </conditionalFormatting>
  <printOptions horizontalCentered="1"/>
  <pageMargins left="0.59" right="0.2362204724409449" top="0.5511811023622047" bottom="0.35433070866141736" header="0.3937007874015748" footer="0.2362204724409449"/>
  <pageSetup fitToHeight="1" fitToWidth="1" horizontalDpi="300" verticalDpi="300" orientation="portrait" paperSize="9" scale="84"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K61"/>
  <sheetViews>
    <sheetView tabSelected="1" view="pageBreakPreview" zoomScale="90" zoomScaleSheetLayoutView="90" zoomScalePageLayoutView="0" workbookViewId="0" topLeftCell="A1">
      <selection activeCell="Q5" sqref="Q5"/>
    </sheetView>
  </sheetViews>
  <sheetFormatPr defaultColWidth="9.00390625" defaultRowHeight="12.75"/>
  <cols>
    <col min="2" max="2" width="38.875" style="0" customWidth="1"/>
    <col min="3" max="3" width="0" style="0" hidden="1" customWidth="1"/>
    <col min="4" max="4" width="32.375" style="0" hidden="1" customWidth="1"/>
    <col min="5" max="7" width="0" style="0" hidden="1" customWidth="1"/>
  </cols>
  <sheetData>
    <row r="1" spans="1:11" ht="39" customHeight="1">
      <c r="A1" s="210" t="str">
        <f>KAPAK!A2</f>
        <v>Antalya Atletizm İl Temsilciliği</v>
      </c>
      <c r="B1" s="210"/>
      <c r="C1" s="210"/>
      <c r="D1" s="210"/>
      <c r="E1" s="210"/>
      <c r="F1" s="210"/>
      <c r="G1" s="210"/>
      <c r="H1" s="210"/>
      <c r="I1" s="210"/>
      <c r="J1" s="210"/>
      <c r="K1" s="210"/>
    </row>
    <row r="2" spans="1:11" ht="26.25" customHeight="1">
      <c r="A2" s="204" t="str">
        <f>KAPAK!B24</f>
        <v>Küçükler ve Yıldızlar Bölgesel Kros Ligi 3.Kademe Yarışmaları</v>
      </c>
      <c r="B2" s="204"/>
      <c r="C2" s="204"/>
      <c r="D2" s="204"/>
      <c r="E2" s="204"/>
      <c r="F2" s="204"/>
      <c r="G2" s="204"/>
      <c r="H2" s="204"/>
      <c r="I2" s="204"/>
      <c r="J2" s="204"/>
      <c r="K2" s="204"/>
    </row>
    <row r="3" spans="1:11" ht="14.25">
      <c r="A3" s="88"/>
      <c r="B3" s="88"/>
      <c r="C3" s="211"/>
      <c r="D3" s="211"/>
      <c r="E3" s="88"/>
      <c r="F3" s="89"/>
      <c r="G3" s="88"/>
      <c r="H3" s="88"/>
      <c r="I3" s="88"/>
      <c r="J3" s="88"/>
      <c r="K3" s="88"/>
    </row>
    <row r="4" spans="1:11" ht="12.75">
      <c r="A4" s="214" t="str">
        <f>KAPAK!B26</f>
        <v>Küçük Erkekler</v>
      </c>
      <c r="B4" s="214"/>
      <c r="C4" s="212" t="str">
        <f>KAPAK!B25</f>
        <v>2 km.</v>
      </c>
      <c r="D4" s="212"/>
      <c r="E4" s="90"/>
      <c r="F4" s="213">
        <f>KAPAK!B28</f>
        <v>41959.430555555555</v>
      </c>
      <c r="G4" s="213"/>
      <c r="H4" s="213"/>
      <c r="I4" s="213"/>
      <c r="J4" s="213"/>
      <c r="K4" s="213"/>
    </row>
    <row r="5" spans="1:11" ht="44.25" customHeight="1">
      <c r="A5" s="91" t="s">
        <v>5</v>
      </c>
      <c r="B5" s="92" t="s">
        <v>17</v>
      </c>
      <c r="C5" s="93" t="s">
        <v>1</v>
      </c>
      <c r="D5" s="92" t="s">
        <v>3</v>
      </c>
      <c r="E5" s="92" t="s">
        <v>8</v>
      </c>
      <c r="F5" s="94" t="s">
        <v>7</v>
      </c>
      <c r="G5" s="95" t="s">
        <v>15</v>
      </c>
      <c r="H5" s="96" t="s">
        <v>30</v>
      </c>
      <c r="I5" s="96" t="s">
        <v>31</v>
      </c>
      <c r="J5" s="96" t="s">
        <v>32</v>
      </c>
      <c r="K5" s="92" t="s">
        <v>33</v>
      </c>
    </row>
    <row r="6" spans="1:11" ht="14.25">
      <c r="A6" s="120"/>
      <c r="B6" s="121"/>
      <c r="C6" s="122">
        <v>159</v>
      </c>
      <c r="D6" s="123" t="s">
        <v>92</v>
      </c>
      <c r="E6" s="124" t="s">
        <v>42</v>
      </c>
      <c r="F6" s="125">
        <v>607</v>
      </c>
      <c r="G6" s="126">
        <v>3</v>
      </c>
      <c r="H6" s="151"/>
      <c r="I6" s="151"/>
      <c r="J6" s="151"/>
      <c r="K6" s="146"/>
    </row>
    <row r="7" spans="1:11" ht="14.25">
      <c r="A7" s="127"/>
      <c r="B7" s="128"/>
      <c r="C7" s="129">
        <v>160</v>
      </c>
      <c r="D7" s="130" t="s">
        <v>94</v>
      </c>
      <c r="E7" s="131" t="s">
        <v>42</v>
      </c>
      <c r="F7" s="132">
        <v>622</v>
      </c>
      <c r="G7" s="133">
        <v>12</v>
      </c>
      <c r="H7" s="150"/>
      <c r="I7" s="150"/>
      <c r="J7" s="150"/>
      <c r="K7" s="147"/>
    </row>
    <row r="8" spans="1:11" ht="15.75">
      <c r="A8" s="127">
        <v>1</v>
      </c>
      <c r="B8" s="128" t="s">
        <v>93</v>
      </c>
      <c r="C8" s="129">
        <v>161</v>
      </c>
      <c r="D8" s="130" t="s">
        <v>95</v>
      </c>
      <c r="E8" s="131" t="s">
        <v>42</v>
      </c>
      <c r="F8" s="132">
        <v>615</v>
      </c>
      <c r="G8" s="133">
        <v>4</v>
      </c>
      <c r="H8" s="142">
        <v>24</v>
      </c>
      <c r="I8" s="142">
        <v>16.0009</v>
      </c>
      <c r="J8" s="111">
        <v>19.0012</v>
      </c>
      <c r="K8" s="142">
        <v>59.0021</v>
      </c>
    </row>
    <row r="9" spans="1:11" ht="14.25">
      <c r="A9" s="127"/>
      <c r="B9" s="128"/>
      <c r="C9" s="129">
        <v>162</v>
      </c>
      <c r="D9" s="130" t="s">
        <v>96</v>
      </c>
      <c r="E9" s="131" t="s">
        <v>42</v>
      </c>
      <c r="F9" s="132">
        <v>701</v>
      </c>
      <c r="G9" s="133">
        <v>37</v>
      </c>
      <c r="H9" s="150"/>
      <c r="I9" s="150"/>
      <c r="J9" s="150"/>
      <c r="K9" s="147"/>
    </row>
    <row r="10" spans="1:11" ht="14.25">
      <c r="A10" s="120"/>
      <c r="B10" s="121"/>
      <c r="C10" s="122">
        <v>163</v>
      </c>
      <c r="D10" s="123" t="s">
        <v>97</v>
      </c>
      <c r="E10" s="124" t="s">
        <v>42</v>
      </c>
      <c r="F10" s="125">
        <v>650</v>
      </c>
      <c r="G10" s="126">
        <v>30</v>
      </c>
      <c r="H10" s="151"/>
      <c r="I10" s="151"/>
      <c r="J10" s="151"/>
      <c r="K10" s="146"/>
    </row>
    <row r="11" spans="1:11" ht="14.25">
      <c r="A11" s="127"/>
      <c r="B11" s="128"/>
      <c r="C11" s="129">
        <v>164</v>
      </c>
      <c r="D11" s="130" t="s">
        <v>99</v>
      </c>
      <c r="E11" s="131" t="s">
        <v>42</v>
      </c>
      <c r="F11" s="132">
        <v>628</v>
      </c>
      <c r="G11" s="133">
        <v>17</v>
      </c>
      <c r="H11" s="150"/>
      <c r="I11" s="150"/>
      <c r="J11" s="150"/>
      <c r="K11" s="147"/>
    </row>
    <row r="12" spans="1:11" ht="15.75">
      <c r="A12" s="60">
        <v>2</v>
      </c>
      <c r="B12" s="128" t="s">
        <v>98</v>
      </c>
      <c r="C12" s="129">
        <v>165</v>
      </c>
      <c r="D12" s="130" t="s">
        <v>100</v>
      </c>
      <c r="E12" s="131" t="s">
        <v>42</v>
      </c>
      <c r="F12" s="132">
        <v>620</v>
      </c>
      <c r="G12" s="133">
        <v>9</v>
      </c>
      <c r="H12" s="142">
        <v>21</v>
      </c>
      <c r="I12" s="142">
        <v>34.0018</v>
      </c>
      <c r="J12" s="111">
        <v>33.0017</v>
      </c>
      <c r="K12" s="142">
        <v>88.0035</v>
      </c>
    </row>
    <row r="13" spans="1:11" ht="14.25">
      <c r="A13" s="127"/>
      <c r="B13" s="128"/>
      <c r="C13" s="129">
        <v>166</v>
      </c>
      <c r="D13" s="130" t="s">
        <v>101</v>
      </c>
      <c r="E13" s="131" t="s">
        <v>42</v>
      </c>
      <c r="F13" s="132">
        <v>619</v>
      </c>
      <c r="G13" s="133">
        <v>7</v>
      </c>
      <c r="H13" s="150"/>
      <c r="I13" s="150"/>
      <c r="J13" s="150"/>
      <c r="K13" s="147"/>
    </row>
    <row r="14" spans="1:11" ht="14.25">
      <c r="A14" s="120"/>
      <c r="B14" s="121"/>
      <c r="C14" s="122">
        <v>127</v>
      </c>
      <c r="D14" s="123" t="s">
        <v>55</v>
      </c>
      <c r="E14" s="124" t="s">
        <v>42</v>
      </c>
      <c r="F14" s="125">
        <v>553</v>
      </c>
      <c r="G14" s="126">
        <v>1</v>
      </c>
      <c r="H14" s="151"/>
      <c r="I14" s="151"/>
      <c r="J14" s="151"/>
      <c r="K14" s="146"/>
    </row>
    <row r="15" spans="1:11" ht="14.25">
      <c r="A15" s="127"/>
      <c r="B15" s="128"/>
      <c r="C15" s="129">
        <v>128</v>
      </c>
      <c r="D15" s="130" t="s">
        <v>57</v>
      </c>
      <c r="E15" s="131" t="s">
        <v>42</v>
      </c>
      <c r="F15" s="132">
        <v>626</v>
      </c>
      <c r="G15" s="133">
        <v>14</v>
      </c>
      <c r="H15" s="150"/>
      <c r="I15" s="150"/>
      <c r="J15" s="150"/>
      <c r="K15" s="147"/>
    </row>
    <row r="16" spans="1:11" ht="15.75">
      <c r="A16" s="127">
        <v>3</v>
      </c>
      <c r="B16" s="128" t="s">
        <v>56</v>
      </c>
      <c r="C16" s="129">
        <v>129</v>
      </c>
      <c r="D16" s="130" t="s">
        <v>58</v>
      </c>
      <c r="E16" s="131" t="s">
        <v>42</v>
      </c>
      <c r="F16" s="132">
        <v>635</v>
      </c>
      <c r="G16" s="133">
        <v>22</v>
      </c>
      <c r="H16" s="142">
        <v>28</v>
      </c>
      <c r="I16" s="142">
        <v>40.0027</v>
      </c>
      <c r="J16" s="111">
        <v>37.0022</v>
      </c>
      <c r="K16" s="142">
        <v>105.0049</v>
      </c>
    </row>
    <row r="17" spans="1:11" ht="14.25">
      <c r="A17" s="127"/>
      <c r="B17" s="128"/>
      <c r="C17" s="129">
        <v>130</v>
      </c>
      <c r="D17" s="130" t="s">
        <v>59</v>
      </c>
      <c r="E17" s="131" t="s">
        <v>42</v>
      </c>
      <c r="F17" s="132">
        <v>647</v>
      </c>
      <c r="G17" s="133">
        <v>28</v>
      </c>
      <c r="H17" s="150"/>
      <c r="I17" s="150"/>
      <c r="J17" s="150"/>
      <c r="K17" s="147"/>
    </row>
    <row r="18" spans="1:11" ht="14.25">
      <c r="A18" s="120"/>
      <c r="B18" s="121"/>
      <c r="C18" s="122">
        <v>119</v>
      </c>
      <c r="D18" s="123" t="s">
        <v>51</v>
      </c>
      <c r="E18" s="124" t="s">
        <v>42</v>
      </c>
      <c r="F18" s="125">
        <v>636</v>
      </c>
      <c r="G18" s="126">
        <v>23</v>
      </c>
      <c r="H18" s="151"/>
      <c r="I18" s="151"/>
      <c r="J18" s="151"/>
      <c r="K18" s="146"/>
    </row>
    <row r="19" spans="1:11" ht="14.25">
      <c r="A19" s="127"/>
      <c r="B19" s="128"/>
      <c r="C19" s="129">
        <v>120</v>
      </c>
      <c r="D19" s="130" t="s">
        <v>53</v>
      </c>
      <c r="E19" s="131" t="s">
        <v>42</v>
      </c>
      <c r="F19" s="132">
        <v>601</v>
      </c>
      <c r="G19" s="133">
        <v>2</v>
      </c>
      <c r="H19" s="150"/>
      <c r="I19" s="150"/>
      <c r="J19" s="150"/>
      <c r="K19" s="147"/>
    </row>
    <row r="20" spans="1:11" ht="15.75">
      <c r="A20" s="127">
        <v>4</v>
      </c>
      <c r="B20" s="128" t="s">
        <v>52</v>
      </c>
      <c r="C20" s="129">
        <v>121</v>
      </c>
      <c r="D20" s="130" t="s">
        <v>54</v>
      </c>
      <c r="E20" s="131" t="s">
        <v>42</v>
      </c>
      <c r="F20" s="132">
        <v>631</v>
      </c>
      <c r="G20" s="133">
        <v>19</v>
      </c>
      <c r="H20" s="142">
        <v>47</v>
      </c>
      <c r="I20" s="142">
        <v>33.0023</v>
      </c>
      <c r="J20" s="111">
        <v>27.0019</v>
      </c>
      <c r="K20" s="142">
        <v>107.0042</v>
      </c>
    </row>
    <row r="21" spans="1:11" ht="14.25">
      <c r="A21" s="127"/>
      <c r="B21" s="128"/>
      <c r="C21" s="129">
        <v>122</v>
      </c>
      <c r="D21" s="130" t="s">
        <v>107</v>
      </c>
      <c r="E21" s="131" t="s">
        <v>42</v>
      </c>
      <c r="F21" s="132">
        <v>618</v>
      </c>
      <c r="G21" s="133">
        <v>6</v>
      </c>
      <c r="H21" s="150"/>
      <c r="I21" s="150"/>
      <c r="J21" s="150"/>
      <c r="K21" s="147"/>
    </row>
    <row r="22" spans="1:11" ht="14.25">
      <c r="A22" s="120"/>
      <c r="B22" s="121"/>
      <c r="C22" s="122">
        <v>147</v>
      </c>
      <c r="D22" s="123" t="s">
        <v>77</v>
      </c>
      <c r="E22" s="124" t="s">
        <v>42</v>
      </c>
      <c r="F22" s="125">
        <v>617</v>
      </c>
      <c r="G22" s="126">
        <v>5</v>
      </c>
      <c r="H22" s="151"/>
      <c r="I22" s="151"/>
      <c r="J22" s="151"/>
      <c r="K22" s="146"/>
    </row>
    <row r="23" spans="1:11" ht="14.25">
      <c r="A23" s="127"/>
      <c r="B23" s="128"/>
      <c r="C23" s="129">
        <v>148</v>
      </c>
      <c r="D23" s="130" t="s">
        <v>79</v>
      </c>
      <c r="E23" s="131" t="s">
        <v>42</v>
      </c>
      <c r="F23" s="132">
        <v>627</v>
      </c>
      <c r="G23" s="133">
        <v>16</v>
      </c>
      <c r="H23" s="150"/>
      <c r="I23" s="150"/>
      <c r="J23" s="150"/>
      <c r="K23" s="147"/>
    </row>
    <row r="24" spans="1:11" ht="15.75">
      <c r="A24" s="127">
        <v>5</v>
      </c>
      <c r="B24" s="128" t="s">
        <v>78</v>
      </c>
      <c r="C24" s="129">
        <v>149</v>
      </c>
      <c r="D24" s="130" t="s">
        <v>80</v>
      </c>
      <c r="E24" s="131" t="s">
        <v>42</v>
      </c>
      <c r="F24" s="132">
        <v>632</v>
      </c>
      <c r="G24" s="133">
        <v>20</v>
      </c>
      <c r="H24" s="142">
        <v>40</v>
      </c>
      <c r="I24" s="142">
        <v>56.0021</v>
      </c>
      <c r="J24" s="111">
        <v>41.002</v>
      </c>
      <c r="K24" s="142">
        <v>137.0041</v>
      </c>
    </row>
    <row r="25" spans="1:11" ht="14.25">
      <c r="A25" s="127"/>
      <c r="B25" s="128"/>
      <c r="C25" s="129">
        <v>150</v>
      </c>
      <c r="D25" s="130" t="s">
        <v>81</v>
      </c>
      <c r="E25" s="131" t="s">
        <v>42</v>
      </c>
      <c r="F25" s="132">
        <v>639</v>
      </c>
      <c r="G25" s="133">
        <v>24</v>
      </c>
      <c r="H25" s="150"/>
      <c r="I25" s="150"/>
      <c r="J25" s="150"/>
      <c r="K25" s="147"/>
    </row>
    <row r="26" spans="1:11" ht="14.25">
      <c r="A26" s="120"/>
      <c r="B26" s="121"/>
      <c r="C26" s="122">
        <v>155</v>
      </c>
      <c r="D26" s="123" t="s">
        <v>87</v>
      </c>
      <c r="E26" s="124" t="s">
        <v>42</v>
      </c>
      <c r="F26" s="125">
        <v>619</v>
      </c>
      <c r="G26" s="126">
        <v>8</v>
      </c>
      <c r="H26" s="151"/>
      <c r="I26" s="151"/>
      <c r="J26" s="151"/>
      <c r="K26" s="146"/>
    </row>
    <row r="27" spans="1:11" ht="14.25">
      <c r="A27" s="127"/>
      <c r="B27" s="128"/>
      <c r="C27" s="129">
        <v>156</v>
      </c>
      <c r="D27" s="130" t="s">
        <v>89</v>
      </c>
      <c r="E27" s="131" t="s">
        <v>42</v>
      </c>
      <c r="F27" s="132">
        <v>620</v>
      </c>
      <c r="G27" s="133">
        <v>10</v>
      </c>
      <c r="H27" s="150"/>
      <c r="I27" s="150"/>
      <c r="J27" s="150"/>
      <c r="K27" s="147"/>
    </row>
    <row r="28" spans="1:11" ht="15.75">
      <c r="A28" s="127">
        <v>6</v>
      </c>
      <c r="B28" s="128" t="s">
        <v>88</v>
      </c>
      <c r="C28" s="129">
        <v>157</v>
      </c>
      <c r="D28" s="130" t="s">
        <v>90</v>
      </c>
      <c r="E28" s="131" t="s">
        <v>42</v>
      </c>
      <c r="F28" s="132">
        <v>651</v>
      </c>
      <c r="G28" s="133">
        <v>32</v>
      </c>
      <c r="H28" s="142">
        <v>53</v>
      </c>
      <c r="I28" s="142">
        <v>52.0028</v>
      </c>
      <c r="J28" s="111">
        <v>50.0032</v>
      </c>
      <c r="K28" s="142">
        <v>155.006</v>
      </c>
    </row>
    <row r="29" spans="1:11" ht="14.25">
      <c r="A29" s="127"/>
      <c r="B29" s="128"/>
      <c r="C29" s="129">
        <v>158</v>
      </c>
      <c r="D29" s="130" t="s">
        <v>91</v>
      </c>
      <c r="E29" s="131" t="s">
        <v>42</v>
      </c>
      <c r="F29" s="132">
        <v>755</v>
      </c>
      <c r="G29" s="133">
        <v>48</v>
      </c>
      <c r="H29" s="150"/>
      <c r="I29" s="150"/>
      <c r="J29" s="150"/>
      <c r="K29" s="147"/>
    </row>
    <row r="30" spans="1:11" ht="14.25">
      <c r="A30" s="120"/>
      <c r="B30" s="121"/>
      <c r="C30" s="122">
        <v>143</v>
      </c>
      <c r="D30" s="123" t="s">
        <v>72</v>
      </c>
      <c r="E30" s="124" t="s">
        <v>42</v>
      </c>
      <c r="F30" s="125">
        <v>622</v>
      </c>
      <c r="G30" s="126">
        <v>11</v>
      </c>
      <c r="H30" s="151"/>
      <c r="I30" s="151"/>
      <c r="J30" s="151"/>
      <c r="K30" s="146"/>
    </row>
    <row r="31" spans="1:11" ht="14.25">
      <c r="A31" s="127"/>
      <c r="B31" s="128"/>
      <c r="C31" s="129">
        <v>144</v>
      </c>
      <c r="D31" s="130" t="s">
        <v>74</v>
      </c>
      <c r="E31" s="131" t="s">
        <v>42</v>
      </c>
      <c r="F31" s="132">
        <v>626</v>
      </c>
      <c r="G31" s="133">
        <v>15</v>
      </c>
      <c r="H31" s="150"/>
      <c r="I31" s="150"/>
      <c r="J31" s="150"/>
      <c r="K31" s="147"/>
    </row>
    <row r="32" spans="1:11" ht="15.75">
      <c r="A32" s="127">
        <v>7</v>
      </c>
      <c r="B32" s="128" t="s">
        <v>73</v>
      </c>
      <c r="C32" s="129">
        <v>145</v>
      </c>
      <c r="D32" s="130" t="s">
        <v>75</v>
      </c>
      <c r="E32" s="131" t="s">
        <v>42</v>
      </c>
      <c r="F32" s="132">
        <v>657</v>
      </c>
      <c r="G32" s="133">
        <v>34</v>
      </c>
      <c r="H32" s="142">
        <v>71</v>
      </c>
      <c r="I32" s="142">
        <v>63.0034</v>
      </c>
      <c r="J32" s="111">
        <v>60.0034</v>
      </c>
      <c r="K32" s="142">
        <v>194.0068</v>
      </c>
    </row>
    <row r="33" spans="1:11" ht="14.25">
      <c r="A33" s="127"/>
      <c r="B33" s="128"/>
      <c r="C33" s="129">
        <v>146</v>
      </c>
      <c r="D33" s="130" t="s">
        <v>76</v>
      </c>
      <c r="E33" s="131" t="s">
        <v>42</v>
      </c>
      <c r="F33" s="132">
        <v>722</v>
      </c>
      <c r="G33" s="133">
        <v>42</v>
      </c>
      <c r="H33" s="150"/>
      <c r="I33" s="150"/>
      <c r="J33" s="150"/>
      <c r="K33" s="147"/>
    </row>
    <row r="34" spans="1:11" ht="14.25">
      <c r="A34" s="120"/>
      <c r="B34" s="121"/>
      <c r="C34" s="122">
        <v>212</v>
      </c>
      <c r="D34" s="123" t="s">
        <v>64</v>
      </c>
      <c r="E34" s="124" t="s">
        <v>42</v>
      </c>
      <c r="F34" s="125">
        <v>642</v>
      </c>
      <c r="G34" s="126">
        <v>25</v>
      </c>
      <c r="H34" s="151"/>
      <c r="I34" s="151"/>
      <c r="J34" s="151"/>
      <c r="K34" s="146"/>
    </row>
    <row r="35" spans="1:11" ht="14.25">
      <c r="A35" s="127"/>
      <c r="B35" s="128"/>
      <c r="C35" s="129">
        <v>136</v>
      </c>
      <c r="D35" s="130" t="s">
        <v>66</v>
      </c>
      <c r="E35" s="131" t="s">
        <v>42</v>
      </c>
      <c r="F35" s="132">
        <v>700</v>
      </c>
      <c r="G35" s="133">
        <v>36</v>
      </c>
      <c r="H35" s="150"/>
      <c r="I35" s="150"/>
      <c r="J35" s="150"/>
      <c r="K35" s="147"/>
    </row>
    <row r="36" spans="1:11" ht="15.75">
      <c r="A36" s="127">
        <v>8</v>
      </c>
      <c r="B36" s="128" t="s">
        <v>65</v>
      </c>
      <c r="C36" s="129">
        <v>137</v>
      </c>
      <c r="D36" s="130" t="s">
        <v>67</v>
      </c>
      <c r="E36" s="131" t="s">
        <v>42</v>
      </c>
      <c r="F36" s="132">
        <v>632</v>
      </c>
      <c r="G36" s="133">
        <v>21</v>
      </c>
      <c r="H36" s="142">
        <v>51</v>
      </c>
      <c r="I36" s="142">
        <v>63.0025</v>
      </c>
      <c r="J36" s="111">
        <v>82.0036</v>
      </c>
      <c r="K36" s="142">
        <v>196.0061</v>
      </c>
    </row>
    <row r="37" spans="1:11" ht="14.25">
      <c r="A37" s="127"/>
      <c r="B37" s="128"/>
      <c r="C37" s="129"/>
      <c r="D37" s="130" t="s">
        <v>126</v>
      </c>
      <c r="E37" s="131" t="s">
        <v>126</v>
      </c>
      <c r="F37" s="132" t="s">
        <v>126</v>
      </c>
      <c r="G37" s="133" t="s">
        <v>124</v>
      </c>
      <c r="H37" s="150"/>
      <c r="I37" s="150"/>
      <c r="J37" s="150"/>
      <c r="K37" s="147"/>
    </row>
    <row r="38" spans="1:11" ht="14.25">
      <c r="A38" s="120"/>
      <c r="B38" s="121"/>
      <c r="C38" s="122">
        <v>115</v>
      </c>
      <c r="D38" s="123" t="s">
        <v>46</v>
      </c>
      <c r="E38" s="124" t="s">
        <v>42</v>
      </c>
      <c r="F38" s="125">
        <v>648</v>
      </c>
      <c r="G38" s="126">
        <v>29</v>
      </c>
      <c r="H38" s="151"/>
      <c r="I38" s="151"/>
      <c r="J38" s="151"/>
      <c r="K38" s="146"/>
    </row>
    <row r="39" spans="1:11" ht="14.25">
      <c r="A39" s="127"/>
      <c r="B39" s="128"/>
      <c r="C39" s="129">
        <v>116</v>
      </c>
      <c r="D39" s="130" t="s">
        <v>48</v>
      </c>
      <c r="E39" s="131" t="s">
        <v>42</v>
      </c>
      <c r="F39" s="132">
        <v>645</v>
      </c>
      <c r="G39" s="133">
        <v>27</v>
      </c>
      <c r="H39" s="150"/>
      <c r="I39" s="150"/>
      <c r="J39" s="150"/>
      <c r="K39" s="147"/>
    </row>
    <row r="40" spans="1:11" ht="15.75">
      <c r="A40" s="127">
        <v>9</v>
      </c>
      <c r="B40" s="128" t="s">
        <v>47</v>
      </c>
      <c r="C40" s="129">
        <v>117</v>
      </c>
      <c r="D40" s="130" t="s">
        <v>49</v>
      </c>
      <c r="E40" s="131" t="s">
        <v>42</v>
      </c>
      <c r="F40" s="132" t="s">
        <v>125</v>
      </c>
      <c r="G40" s="133" t="s">
        <v>124</v>
      </c>
      <c r="H40" s="142">
        <v>80</v>
      </c>
      <c r="I40" s="142">
        <v>92.0036</v>
      </c>
      <c r="J40" s="111">
        <v>82.0029</v>
      </c>
      <c r="K40" s="142">
        <v>254.00650000000002</v>
      </c>
    </row>
    <row r="41" spans="1:11" ht="14.25">
      <c r="A41" s="127"/>
      <c r="B41" s="128"/>
      <c r="C41" s="129">
        <v>118</v>
      </c>
      <c r="D41" s="130" t="s">
        <v>50</v>
      </c>
      <c r="E41" s="131" t="s">
        <v>42</v>
      </c>
      <c r="F41" s="132">
        <v>642</v>
      </c>
      <c r="G41" s="133">
        <v>26</v>
      </c>
      <c r="H41" s="150"/>
      <c r="I41" s="150"/>
      <c r="J41" s="150"/>
      <c r="K41" s="147"/>
    </row>
    <row r="42" spans="1:11" ht="14.25">
      <c r="A42" s="120"/>
      <c r="B42" s="121"/>
      <c r="C42" s="122">
        <v>139</v>
      </c>
      <c r="D42" s="123" t="s">
        <v>68</v>
      </c>
      <c r="E42" s="124" t="s">
        <v>42</v>
      </c>
      <c r="F42" s="125">
        <v>623</v>
      </c>
      <c r="G42" s="126">
        <v>13</v>
      </c>
      <c r="H42" s="151"/>
      <c r="I42" s="151"/>
      <c r="J42" s="151"/>
      <c r="K42" s="146"/>
    </row>
    <row r="43" spans="1:11" ht="14.25">
      <c r="A43" s="127"/>
      <c r="B43" s="128"/>
      <c r="C43" s="129">
        <v>140</v>
      </c>
      <c r="D43" s="130" t="s">
        <v>70</v>
      </c>
      <c r="E43" s="131" t="s">
        <v>42</v>
      </c>
      <c r="F43" s="132">
        <v>651</v>
      </c>
      <c r="G43" s="133">
        <v>31</v>
      </c>
      <c r="H43" s="150"/>
      <c r="I43" s="150"/>
      <c r="J43" s="150"/>
      <c r="K43" s="147"/>
    </row>
    <row r="44" spans="1:11" ht="15.75">
      <c r="A44" s="127">
        <v>10</v>
      </c>
      <c r="B44" s="128" t="s">
        <v>69</v>
      </c>
      <c r="C44" s="129">
        <v>141</v>
      </c>
      <c r="D44" s="130" t="s">
        <v>71</v>
      </c>
      <c r="E44" s="131" t="s">
        <v>42</v>
      </c>
      <c r="F44" s="132">
        <v>736</v>
      </c>
      <c r="G44" s="133">
        <v>45</v>
      </c>
      <c r="H44" s="142">
        <v>84</v>
      </c>
      <c r="I44" s="142">
        <v>86.0044</v>
      </c>
      <c r="J44" s="111">
        <v>89.0045</v>
      </c>
      <c r="K44" s="142">
        <v>259.0089</v>
      </c>
    </row>
    <row r="45" spans="1:11" ht="14.25">
      <c r="A45" s="127"/>
      <c r="B45" s="128"/>
      <c r="C45" s="129">
        <v>0</v>
      </c>
      <c r="D45" s="130" t="s">
        <v>126</v>
      </c>
      <c r="E45" s="131" t="s">
        <v>126</v>
      </c>
      <c r="F45" s="132" t="s">
        <v>126</v>
      </c>
      <c r="G45" s="133" t="s">
        <v>124</v>
      </c>
      <c r="H45" s="150"/>
      <c r="I45" s="150"/>
      <c r="J45" s="150"/>
      <c r="K45" s="147"/>
    </row>
    <row r="46" spans="1:11" ht="14.25">
      <c r="A46" s="120"/>
      <c r="B46" s="121"/>
      <c r="C46" s="122">
        <v>111</v>
      </c>
      <c r="D46" s="123" t="s">
        <v>40</v>
      </c>
      <c r="E46" s="124" t="s">
        <v>42</v>
      </c>
      <c r="F46" s="125">
        <v>629</v>
      </c>
      <c r="G46" s="126">
        <v>18</v>
      </c>
      <c r="H46" s="151"/>
      <c r="I46" s="151"/>
      <c r="J46" s="151"/>
      <c r="K46" s="146"/>
    </row>
    <row r="47" spans="1:11" ht="14.25">
      <c r="A47" s="127"/>
      <c r="B47" s="128"/>
      <c r="C47" s="129">
        <v>112</v>
      </c>
      <c r="D47" s="130" t="s">
        <v>43</v>
      </c>
      <c r="E47" s="131" t="s">
        <v>42</v>
      </c>
      <c r="F47" s="132">
        <v>712</v>
      </c>
      <c r="G47" s="133">
        <v>40</v>
      </c>
      <c r="H47" s="150"/>
      <c r="I47" s="150"/>
      <c r="J47" s="150"/>
      <c r="K47" s="147"/>
    </row>
    <row r="48" spans="1:11" ht="15.75">
      <c r="A48" s="127">
        <v>11</v>
      </c>
      <c r="B48" s="128" t="s">
        <v>41</v>
      </c>
      <c r="C48" s="129">
        <v>113</v>
      </c>
      <c r="D48" s="130" t="s">
        <v>44</v>
      </c>
      <c r="E48" s="131" t="s">
        <v>42</v>
      </c>
      <c r="F48" s="132">
        <v>710</v>
      </c>
      <c r="G48" s="133">
        <v>39</v>
      </c>
      <c r="H48" s="142">
        <v>89</v>
      </c>
      <c r="I48" s="142">
        <v>86.0038</v>
      </c>
      <c r="J48" s="111">
        <v>97.004</v>
      </c>
      <c r="K48" s="142">
        <v>272.00780000000003</v>
      </c>
    </row>
    <row r="49" spans="1:11" ht="14.25">
      <c r="A49" s="127"/>
      <c r="B49" s="128"/>
      <c r="C49" s="129">
        <v>114</v>
      </c>
      <c r="D49" s="130" t="s">
        <v>45</v>
      </c>
      <c r="E49" s="131" t="s">
        <v>42</v>
      </c>
      <c r="F49" s="132">
        <v>717</v>
      </c>
      <c r="G49" s="133">
        <v>41</v>
      </c>
      <c r="H49" s="150"/>
      <c r="I49" s="150"/>
      <c r="J49" s="150"/>
      <c r="K49" s="147"/>
    </row>
    <row r="50" spans="1:11" ht="14.25">
      <c r="A50" s="120"/>
      <c r="B50" s="121"/>
      <c r="C50" s="122">
        <v>131</v>
      </c>
      <c r="D50" s="123" t="s">
        <v>60</v>
      </c>
      <c r="E50" s="124" t="s">
        <v>42</v>
      </c>
      <c r="F50" s="125">
        <v>654</v>
      </c>
      <c r="G50" s="126">
        <v>33</v>
      </c>
      <c r="H50" s="151"/>
      <c r="I50" s="151"/>
      <c r="J50" s="151"/>
      <c r="K50" s="146"/>
    </row>
    <row r="51" spans="1:11" ht="14.25">
      <c r="A51" s="127"/>
      <c r="B51" s="128"/>
      <c r="C51" s="129">
        <v>132</v>
      </c>
      <c r="D51" s="130" t="s">
        <v>62</v>
      </c>
      <c r="E51" s="131" t="s">
        <v>42</v>
      </c>
      <c r="F51" s="132">
        <v>658</v>
      </c>
      <c r="G51" s="133">
        <v>35</v>
      </c>
      <c r="H51" s="150"/>
      <c r="I51" s="150"/>
      <c r="J51" s="150"/>
      <c r="K51" s="147"/>
    </row>
    <row r="52" spans="1:11" ht="15.75">
      <c r="A52" s="127">
        <v>12</v>
      </c>
      <c r="B52" s="128" t="s">
        <v>61</v>
      </c>
      <c r="C52" s="129">
        <v>133</v>
      </c>
      <c r="D52" s="130" t="s">
        <v>120</v>
      </c>
      <c r="E52" s="131" t="s">
        <v>42</v>
      </c>
      <c r="F52" s="132">
        <v>843</v>
      </c>
      <c r="G52" s="133">
        <v>52</v>
      </c>
      <c r="H52" s="142">
        <v>121</v>
      </c>
      <c r="I52" s="142">
        <v>133.0048</v>
      </c>
      <c r="J52" s="111">
        <v>111.0043</v>
      </c>
      <c r="K52" s="142">
        <v>365.0091</v>
      </c>
    </row>
    <row r="53" spans="1:11" ht="14.25">
      <c r="A53" s="127"/>
      <c r="B53" s="128"/>
      <c r="C53" s="129">
        <v>134</v>
      </c>
      <c r="D53" s="130" t="s">
        <v>63</v>
      </c>
      <c r="E53" s="131" t="s">
        <v>42</v>
      </c>
      <c r="F53" s="132">
        <v>729</v>
      </c>
      <c r="G53" s="133">
        <v>43</v>
      </c>
      <c r="H53" s="150"/>
      <c r="I53" s="150"/>
      <c r="J53" s="150"/>
      <c r="K53" s="147"/>
    </row>
    <row r="54" spans="1:11" ht="14.25">
      <c r="A54" s="120"/>
      <c r="B54" s="121"/>
      <c r="C54" s="122">
        <v>167</v>
      </c>
      <c r="D54" s="123" t="s">
        <v>102</v>
      </c>
      <c r="E54" s="124" t="s">
        <v>42</v>
      </c>
      <c r="F54" s="125">
        <v>814</v>
      </c>
      <c r="G54" s="126">
        <v>51</v>
      </c>
      <c r="H54" s="151"/>
      <c r="I54" s="151"/>
      <c r="J54" s="151"/>
      <c r="K54" s="146"/>
    </row>
    <row r="55" spans="1:11" ht="14.25">
      <c r="A55" s="127"/>
      <c r="B55" s="128"/>
      <c r="C55" s="129">
        <v>168</v>
      </c>
      <c r="D55" s="130" t="s">
        <v>104</v>
      </c>
      <c r="E55" s="131" t="s">
        <v>42</v>
      </c>
      <c r="F55" s="132">
        <v>735</v>
      </c>
      <c r="G55" s="133">
        <v>44</v>
      </c>
      <c r="H55" s="150"/>
      <c r="I55" s="150"/>
      <c r="J55" s="150"/>
      <c r="K55" s="147"/>
    </row>
    <row r="56" spans="1:11" ht="15.75">
      <c r="A56" s="127">
        <v>13</v>
      </c>
      <c r="B56" s="128" t="s">
        <v>103</v>
      </c>
      <c r="C56" s="129">
        <v>169</v>
      </c>
      <c r="D56" s="130" t="s">
        <v>105</v>
      </c>
      <c r="E56" s="131" t="s">
        <v>42</v>
      </c>
      <c r="F56" s="132">
        <v>702</v>
      </c>
      <c r="G56" s="133">
        <v>38</v>
      </c>
      <c r="H56" s="142">
        <v>144</v>
      </c>
      <c r="I56" s="142">
        <v>132.0047</v>
      </c>
      <c r="J56" s="111">
        <v>128.0046</v>
      </c>
      <c r="K56" s="142">
        <v>404.00930000000005</v>
      </c>
    </row>
    <row r="57" spans="1:11" ht="14.25">
      <c r="A57" s="127"/>
      <c r="B57" s="128"/>
      <c r="C57" s="129">
        <v>170</v>
      </c>
      <c r="D57" s="130" t="s">
        <v>106</v>
      </c>
      <c r="E57" s="131" t="s">
        <v>42</v>
      </c>
      <c r="F57" s="132">
        <v>743</v>
      </c>
      <c r="G57" s="133">
        <v>46</v>
      </c>
      <c r="H57" s="150"/>
      <c r="I57" s="150"/>
      <c r="J57" s="150"/>
      <c r="K57" s="147"/>
    </row>
    <row r="58" spans="1:11" ht="14.25">
      <c r="A58" s="120"/>
      <c r="B58" s="121"/>
      <c r="C58" s="122">
        <v>151</v>
      </c>
      <c r="D58" s="123" t="s">
        <v>82</v>
      </c>
      <c r="E58" s="124" t="s">
        <v>42</v>
      </c>
      <c r="F58" s="125">
        <v>803</v>
      </c>
      <c r="G58" s="126">
        <v>49</v>
      </c>
      <c r="H58" s="151"/>
      <c r="I58" s="151"/>
      <c r="J58" s="151"/>
      <c r="K58" s="146"/>
    </row>
    <row r="59" spans="1:11" ht="14.25">
      <c r="A59" s="127"/>
      <c r="B59" s="128"/>
      <c r="C59" s="129">
        <v>152</v>
      </c>
      <c r="D59" s="130" t="s">
        <v>84</v>
      </c>
      <c r="E59" s="131" t="s">
        <v>42</v>
      </c>
      <c r="F59" s="132">
        <v>811</v>
      </c>
      <c r="G59" s="133">
        <v>50</v>
      </c>
      <c r="H59" s="150"/>
      <c r="I59" s="150"/>
      <c r="J59" s="150"/>
      <c r="K59" s="147"/>
    </row>
    <row r="60" spans="1:11" ht="15.75">
      <c r="A60" s="127">
        <v>14</v>
      </c>
      <c r="B60" s="128" t="s">
        <v>83</v>
      </c>
      <c r="C60" s="129">
        <v>153</v>
      </c>
      <c r="D60" s="130" t="s">
        <v>85</v>
      </c>
      <c r="E60" s="131" t="s">
        <v>42</v>
      </c>
      <c r="F60" s="132">
        <v>934</v>
      </c>
      <c r="G60" s="133">
        <v>53</v>
      </c>
      <c r="H60" s="142">
        <v>147</v>
      </c>
      <c r="I60" s="142">
        <v>146.0051</v>
      </c>
      <c r="J60" s="111">
        <v>146.005</v>
      </c>
      <c r="K60" s="142">
        <v>439.01009999999997</v>
      </c>
    </row>
    <row r="61" spans="1:11" ht="14.25">
      <c r="A61" s="127"/>
      <c r="B61" s="128"/>
      <c r="C61" s="129">
        <v>154</v>
      </c>
      <c r="D61" s="130" t="s">
        <v>86</v>
      </c>
      <c r="E61" s="131" t="s">
        <v>42</v>
      </c>
      <c r="F61" s="132">
        <v>751</v>
      </c>
      <c r="G61" s="133">
        <v>47</v>
      </c>
      <c r="H61" s="150"/>
      <c r="I61" s="150"/>
      <c r="J61" s="150"/>
      <c r="K61" s="147"/>
    </row>
  </sheetData>
  <sheetProtection/>
  <mergeCells count="6">
    <mergeCell ref="A1:K1"/>
    <mergeCell ref="A2:K2"/>
    <mergeCell ref="C3:D3"/>
    <mergeCell ref="C4:D4"/>
    <mergeCell ref="F4:K4"/>
    <mergeCell ref="A4:B4"/>
  </mergeCells>
  <conditionalFormatting sqref="B5">
    <cfRule type="duplicateValues" priority="136" dxfId="513" stopIfTrue="1">
      <formula>AND(COUNTIF($B$5:$B$5,B5)&gt;1,NOT(ISBLANK(B5)))</formula>
    </cfRule>
  </conditionalFormatting>
  <conditionalFormatting sqref="A6:A7 A9:A61">
    <cfRule type="cellIs" priority="134" dxfId="514" operator="greaterThan">
      <formula>1000</formula>
    </cfRule>
    <cfRule type="cellIs" priority="135" dxfId="513" operator="greaterThan">
      <formula>"&gt;1000"</formula>
    </cfRule>
  </conditionalFormatting>
  <conditionalFormatting sqref="H8">
    <cfRule type="duplicateValues" priority="133" dxfId="0" stopIfTrue="1">
      <formula>AND(COUNTIF($H$8:$H$8,H8)&gt;1,NOT(ISBLANK(H8)))</formula>
    </cfRule>
  </conditionalFormatting>
  <conditionalFormatting sqref="I8">
    <cfRule type="duplicateValues" priority="132" dxfId="0" stopIfTrue="1">
      <formula>AND(COUNTIF($I$8:$I$8,I8)&gt;1,NOT(ISBLANK(I8)))</formula>
    </cfRule>
  </conditionalFormatting>
  <conditionalFormatting sqref="J8">
    <cfRule type="duplicateValues" priority="131" dxfId="0" stopIfTrue="1">
      <formula>AND(COUNTIF($J$8:$J$8,J8)&gt;1,NOT(ISBLANK(J8)))</formula>
    </cfRule>
  </conditionalFormatting>
  <conditionalFormatting sqref="A8">
    <cfRule type="cellIs" priority="30" dxfId="514" operator="greaterThan">
      <formula>1000</formula>
    </cfRule>
    <cfRule type="cellIs" priority="31" dxfId="513" operator="greaterThan">
      <formula>"&gt;1000"</formula>
    </cfRule>
  </conditionalFormatting>
  <conditionalFormatting sqref="H20 H16 H12">
    <cfRule type="duplicateValues" priority="28" dxfId="0" stopIfTrue="1">
      <formula>AND(COUNTIF($H$20:$H$20,H12)+COUNTIF($H$16:$H$16,H12)+COUNTIF($H$12:$H$12,H12)&gt;1,NOT(ISBLANK(H12)))</formula>
    </cfRule>
  </conditionalFormatting>
  <conditionalFormatting sqref="I20 I16 I12">
    <cfRule type="duplicateValues" priority="27" dxfId="0" stopIfTrue="1">
      <formula>AND(COUNTIF($I$20:$I$20,I12)+COUNTIF($I$16:$I$16,I12)+COUNTIF($I$12:$I$12,I12)&gt;1,NOT(ISBLANK(I12)))</formula>
    </cfRule>
  </conditionalFormatting>
  <conditionalFormatting sqref="J20 J16 J12">
    <cfRule type="duplicateValues" priority="26" dxfId="0" stopIfTrue="1">
      <formula>AND(COUNTIF($J$20:$J$20,J12)+COUNTIF($J$16:$J$16,J12)+COUNTIF($J$12:$J$12,J12)&gt;1,NOT(ISBLANK(J12)))</formula>
    </cfRule>
  </conditionalFormatting>
  <conditionalFormatting sqref="K20 K16 K12">
    <cfRule type="duplicateValues" priority="29" dxfId="0" stopIfTrue="1">
      <formula>AND(COUNTIF($K$20:$K$20,K12)+COUNTIF($K$16:$K$16,K12)+COUNTIF($K$12:$K$12,K12)&gt;1,NOT(ISBLANK(K12)))</formula>
    </cfRule>
  </conditionalFormatting>
  <conditionalFormatting sqref="H36 H32 H28 H24">
    <cfRule type="duplicateValues" priority="24" dxfId="0" stopIfTrue="1">
      <formula>AND(COUNTIF($H$36:$H$36,H24)+COUNTIF($H$32:$H$32,H24)+COUNTIF($H$28:$H$28,H24)+COUNTIF($H$24:$H$24,H24)&gt;1,NOT(ISBLANK(H24)))</formula>
    </cfRule>
  </conditionalFormatting>
  <conditionalFormatting sqref="I36 I32 I28 I24">
    <cfRule type="duplicateValues" priority="23" dxfId="0" stopIfTrue="1">
      <formula>AND(COUNTIF($I$36:$I$36,I24)+COUNTIF($I$32:$I$32,I24)+COUNTIF($I$28:$I$28,I24)+COUNTIF($I$24:$I$24,I24)&gt;1,NOT(ISBLANK(I24)))</formula>
    </cfRule>
  </conditionalFormatting>
  <conditionalFormatting sqref="J36 J32 J28 J24">
    <cfRule type="duplicateValues" priority="22" dxfId="0" stopIfTrue="1">
      <formula>AND(COUNTIF($J$36:$J$36,J24)+COUNTIF($J$32:$J$32,J24)+COUNTIF($J$28:$J$28,J24)+COUNTIF($J$24:$J$24,J24)&gt;1,NOT(ISBLANK(J24)))</formula>
    </cfRule>
  </conditionalFormatting>
  <conditionalFormatting sqref="K36 K32 K28 K24">
    <cfRule type="duplicateValues" priority="25" dxfId="0" stopIfTrue="1">
      <formula>AND(COUNTIF($K$36:$K$36,K24)+COUNTIF($K$32:$K$32,K24)+COUNTIF($K$28:$K$28,K24)+COUNTIF($K$24:$K$24,K24)&gt;1,NOT(ISBLANK(K24)))</formula>
    </cfRule>
  </conditionalFormatting>
  <conditionalFormatting sqref="H56 H52 H48 H44 H40">
    <cfRule type="duplicateValues" priority="20" dxfId="0" stopIfTrue="1">
      <formula>AND(COUNTIF($H$56:$H$56,H40)+COUNTIF($H$52:$H$52,H40)+COUNTIF($H$48:$H$48,H40)+COUNTIF($H$44:$H$44,H40)+COUNTIF($H$40:$H$40,H40)&gt;1,NOT(ISBLANK(H40)))</formula>
    </cfRule>
  </conditionalFormatting>
  <conditionalFormatting sqref="I56 I52 I48 I44 I40">
    <cfRule type="duplicateValues" priority="19" dxfId="0" stopIfTrue="1">
      <formula>AND(COUNTIF($I$56:$I$56,I40)+COUNTIF($I$52:$I$52,I40)+COUNTIF($I$48:$I$48,I40)+COUNTIF($I$44:$I$44,I40)+COUNTIF($I$40:$I$40,I40)&gt;1,NOT(ISBLANK(I40)))</formula>
    </cfRule>
  </conditionalFormatting>
  <conditionalFormatting sqref="J56 J52 J48 J44 J40">
    <cfRule type="duplicateValues" priority="18" dxfId="0" stopIfTrue="1">
      <formula>AND(COUNTIF($J$56:$J$56,J40)+COUNTIF($J$52:$J$52,J40)+COUNTIF($J$48:$J$48,J40)+COUNTIF($J$44:$J$44,J40)+COUNTIF($J$40:$J$40,J40)&gt;1,NOT(ISBLANK(J40)))</formula>
    </cfRule>
  </conditionalFormatting>
  <conditionalFormatting sqref="K56 K52 K48 K44 K40">
    <cfRule type="duplicateValues" priority="21" dxfId="0" stopIfTrue="1">
      <formula>AND(COUNTIF($K$56:$K$56,K40)+COUNTIF($K$52:$K$52,K40)+COUNTIF($K$48:$K$48,K40)+COUNTIF($K$44:$K$44,K40)+COUNTIF($K$40:$K$40,K40)&gt;1,NOT(ISBLANK(K40)))</formula>
    </cfRule>
  </conditionalFormatting>
  <conditionalFormatting sqref="K6:K11 K13:K15 K17:K19 K21:K23 K25:K27 K29:K31 K33:K35 K37:K39 K41:K43 K45:K47 K49:K51 K53:K55 K57:K59 K61">
    <cfRule type="duplicateValues" priority="784" dxfId="0" stopIfTrue="1">
      <formula>AND(COUNTIF($K$6:$K$11,K6)+COUNTIF($K$13:$K$15,K6)+COUNTIF($K$17:$K$19,K6)+COUNTIF($K$21:$K$23,K6)+COUNTIF($K$25:$K$27,K6)+COUNTIF($K$29:$K$31,K6)+COUNTIF($K$33:$K$35,K6)+COUNTIF($K$37:$K$39,K6)+COUNTIF($K$41:$K$43,K6)+COUNTIF($K$45:$K$47,K6)+COUNTIF($K$49:$K$51,K6)+COUNTIF($K$53:$K$55,K6)+COUNTIF($K$57:$K$59,K6)+COUNTIF($K$61:$K$61,K6)&gt;1,NOT(ISBLANK(K6)))</formula>
    </cfRule>
  </conditionalFormatting>
  <conditionalFormatting sqref="H60">
    <cfRule type="duplicateValues" priority="798" dxfId="0" stopIfTrue="1">
      <formula>AND(COUNTIF($H$60:$H$60,H60)&gt;1,NOT(ISBLANK(H60)))</formula>
    </cfRule>
  </conditionalFormatting>
  <conditionalFormatting sqref="I60">
    <cfRule type="duplicateValues" priority="799" dxfId="0" stopIfTrue="1">
      <formula>AND(COUNTIF($I$60:$I$60,I60)&gt;1,NOT(ISBLANK(I60)))</formula>
    </cfRule>
  </conditionalFormatting>
  <conditionalFormatting sqref="J60">
    <cfRule type="duplicateValues" priority="800" dxfId="0" stopIfTrue="1">
      <formula>AND(COUNTIF($J$60:$J$60,J60)&gt;1,NOT(ISBLANK(J60)))</formula>
    </cfRule>
  </conditionalFormatting>
  <conditionalFormatting sqref="K60">
    <cfRule type="duplicateValues" priority="801" dxfId="0" stopIfTrue="1">
      <formula>AND(COUNTIF($K$60:$K$60,K60)&gt;1,NOT(ISBLANK(K60)))</formula>
    </cfRule>
  </conditionalFormatting>
  <printOptions/>
  <pageMargins left="0.29" right="0.34" top="0.75" bottom="0.75" header="0.3" footer="0.3"/>
  <pageSetup fitToHeight="1" fitToWidth="1" horizontalDpi="600" verticalDpi="600" orientation="portrait" paperSize="9" scale="79"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E8" sqref="E8"/>
    </sheetView>
  </sheetViews>
  <sheetFormatPr defaultColWidth="9.00390625" defaultRowHeight="12.75"/>
  <cols>
    <col min="1" max="1" width="146.625" style="0" customWidth="1"/>
  </cols>
  <sheetData>
    <row r="1" ht="32.25" customHeight="1">
      <c r="A1" s="85" t="s">
        <v>19</v>
      </c>
    </row>
    <row r="2" ht="40.5" customHeight="1">
      <c r="A2" s="86" t="s">
        <v>20</v>
      </c>
    </row>
    <row r="3" ht="40.5" customHeight="1">
      <c r="A3" s="86" t="s">
        <v>21</v>
      </c>
    </row>
    <row r="4" ht="40.5" customHeight="1">
      <c r="A4" s="86" t="s">
        <v>22</v>
      </c>
    </row>
    <row r="5" ht="40.5" customHeight="1">
      <c r="A5" s="86" t="s">
        <v>23</v>
      </c>
    </row>
    <row r="6" ht="40.5" customHeight="1">
      <c r="A6" s="86" t="s">
        <v>24</v>
      </c>
    </row>
    <row r="7" ht="75.75" customHeight="1">
      <c r="A7" s="86" t="s">
        <v>25</v>
      </c>
    </row>
    <row r="8" ht="72" customHeight="1">
      <c r="A8" s="86" t="s">
        <v>39</v>
      </c>
    </row>
    <row r="9" ht="40.5" customHeight="1">
      <c r="A9" s="86" t="s">
        <v>26</v>
      </c>
    </row>
    <row r="10" ht="40.5" customHeight="1">
      <c r="A10" s="86" t="s">
        <v>27</v>
      </c>
    </row>
    <row r="11" ht="50.25" customHeight="1">
      <c r="A11" s="87" t="s">
        <v>28</v>
      </c>
    </row>
    <row r="12" ht="40.5" customHeight="1">
      <c r="A12" s="87" t="s">
        <v>29</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2014-11-16T11:10:45Z</cp:lastPrinted>
  <dcterms:created xsi:type="dcterms:W3CDTF">2008-08-11T14:10:37Z</dcterms:created>
  <dcterms:modified xsi:type="dcterms:W3CDTF">2014-11-16T14:12:45Z</dcterms:modified>
  <cp:category/>
  <cp:version/>
  <cp:contentType/>
  <cp:contentStatus/>
</cp:coreProperties>
</file>