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SONUÇ'!$A$1:$H$34</definedName>
    <definedName name="_xlnm.Print_Area" localSheetId="4">'FİNAL'!$A$1:$K$25</definedName>
    <definedName name="_xlnm.Print_Area" localSheetId="1">'START LİSTE'!$A$1:$F$38</definedName>
    <definedName name="_xlnm.Print_Area" localSheetId="3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<sst xmlns="http://schemas.openxmlformats.org/spreadsheetml/2006/main" count="356" uniqueCount="71">
  <si>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</si>
  <si>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</si>
  <si>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</si>
  <si>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</si>
  <si>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</si>
  <si>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</si>
  <si>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</si>
  <si>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</si>
  <si>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</si>
  <si>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</si>
  <si>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</si>
  <si>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</si>
  <si>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</si>
  <si>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</si>
  <si>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</si>
  <si>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</si>
  <si>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</si>
  <si>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</si>
  <si>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</si>
  <si>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</si>
  <si>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</si>
  <si>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3 km.</t>
  </si>
  <si>
    <t>Yıldız Erkekler</t>
  </si>
  <si>
    <t>Sporcu Sayısı</t>
  </si>
  <si>
    <t>Takım Sayısı</t>
  </si>
  <si>
    <t>İSTANBUL PENDİK BELEDİYE SPOR</t>
  </si>
  <si>
    <t>T</t>
  </si>
  <si>
    <t>HÜSEYİN POLAT</t>
  </si>
  <si>
    <t>SERHAT ÇURGUTAY</t>
  </si>
  <si>
    <t>MURAT EMEKTAR</t>
  </si>
  <si>
    <t>ABDULKADİR GÖKÇE</t>
  </si>
  <si>
    <t>İSTANBUL-ANADOLU HİSARI İ.Y.S.K</t>
  </si>
  <si>
    <t>MUHAMMET OKUR</t>
  </si>
  <si>
    <t>İSTANBUL-SANCAKTEPE BLD. SK.</t>
  </si>
  <si>
    <t>CEYHUN YILMAZ</t>
  </si>
  <si>
    <t>MUSA TURAN</t>
  </si>
  <si>
    <t>YUSUF KORKMAZ</t>
  </si>
  <si>
    <t xml:space="preserve">KOCAELİ BÜYÜKŞEHİR BELEDİYESİ KAĞITSPOR KULÜBÜ </t>
  </si>
  <si>
    <t xml:space="preserve">OĞUZHAN TOKAT </t>
  </si>
  <si>
    <t>MURAT ALBAYRAK</t>
  </si>
  <si>
    <t>SAKARYA GENÇLİK HİZ.</t>
  </si>
  <si>
    <t>MEHMET CAN SALA</t>
  </si>
  <si>
    <t>RAFET SONER İÇÖZ</t>
  </si>
  <si>
    <t>TAHSİN KAYHAN</t>
  </si>
  <si>
    <t>OSMAN YAYAN</t>
  </si>
  <si>
    <t>OĞUZHAN ÖZMEN</t>
  </si>
  <si>
    <t>SALİH ÇELİKHASI</t>
  </si>
  <si>
    <t>ÖNDER ADIGÜZEL</t>
  </si>
  <si>
    <t>Küçükler ve Yıldızlar Bölgesel Kros Ligi 3.Kademe Yarışmaları</t>
  </si>
  <si>
    <t>Sakarya</t>
  </si>
  <si>
    <t>VAHAP ÇAMUR</t>
  </si>
  <si>
    <t>F</t>
  </si>
  <si>
    <t>CİHAN YURTAPAN</t>
  </si>
  <si>
    <t>ÖMER DERE</t>
  </si>
  <si>
    <t>UMUT GÖZEL</t>
  </si>
  <si>
    <t>FURKAN ADALI</t>
  </si>
  <si>
    <t>EDİRNE FERDİ (ENKA)</t>
  </si>
  <si>
    <t>İBRAHİM ERATA</t>
  </si>
  <si>
    <t>CİHANGİR KELEŞ</t>
  </si>
  <si>
    <t>BEYTULLAH AKSOY</t>
  </si>
  <si>
    <t>İSTANBUL</t>
  </si>
  <si>
    <t>İST-ANADOLU HİSARI İ.Y.S.K</t>
  </si>
  <si>
    <t>BERKAY SEYHAN</t>
  </si>
  <si>
    <t>ONUR ŞEKER</t>
  </si>
  <si>
    <t>BURSA-OSMANGAZİ BLD.SPOR</t>
  </si>
  <si>
    <t>CEM ALİ TURAN</t>
  </si>
  <si>
    <t>İSTANBUL - ZABITA SPOR</t>
  </si>
  <si>
    <t>MUHAMMED FATİH COLAK</t>
  </si>
  <si>
    <t>DNS</t>
  </si>
  <si>
    <t>-</t>
  </si>
  <si>
    <t>DNF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</si>
</sst>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6" fillId="26" borderId="24" xfId="0" applyNumberFormat="1" applyFont="1" applyFill="1" applyBorder="1" applyAlignment="1">
      <alignment horizontal="center" vertical="center"/>
    </xf>
    <xf numFmtId="176" fontId="46" fillId="26" borderId="24" xfId="0" applyNumberFormat="1" applyFont="1" applyFill="1" applyBorder="1" applyAlignment="1">
      <alignment vertical="center"/>
    </xf>
    <xf numFmtId="173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73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2" fillId="29" borderId="0" xfId="0" applyNumberFormat="1" applyFont="1" applyFill="1" applyAlignment="1" applyProtection="1">
      <alignment vertical="center" wrapText="1"/>
      <protection hidden="1"/>
    </xf>
    <xf numFmtId="179" fontId="52" fillId="29" borderId="0" xfId="0" applyNumberFormat="1" applyFont="1" applyFill="1" applyAlignment="1" applyProtection="1">
      <alignment vertical="center" wrapText="1"/>
      <protection hidden="1"/>
    </xf>
    <xf numFmtId="173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79" fontId="54" fillId="31" borderId="23" xfId="0" applyNumberFormat="1" applyFont="1" applyFill="1" applyBorder="1" applyAlignment="1" applyProtection="1">
      <alignment horizontal="center" vertical="center"/>
      <protection locked="0"/>
    </xf>
    <xf numFmtId="179" fontId="55" fillId="24" borderId="12" xfId="0" applyNumberFormat="1" applyFont="1" applyFill="1" applyBorder="1" applyAlignment="1" applyProtection="1">
      <alignment horizontal="center" vertical="center"/>
      <protection hidden="1"/>
    </xf>
    <xf numFmtId="179" fontId="55" fillId="24" borderId="16" xfId="0" applyNumberFormat="1" applyFont="1" applyFill="1" applyBorder="1" applyAlignment="1" applyProtection="1">
      <alignment horizontal="center" vertical="center"/>
      <protection hidden="1"/>
    </xf>
    <xf numFmtId="179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78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79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76" fontId="57" fillId="28" borderId="46" xfId="0" applyNumberFormat="1" applyFont="1" applyFill="1" applyBorder="1" applyAlignment="1" applyProtection="1">
      <alignment vertical="center" wrapText="1"/>
      <protection locked="0"/>
    </xf>
    <xf numFmtId="0" fontId="54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4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center" vertical="center" wrapText="1"/>
    </xf>
    <xf numFmtId="14" fontId="24" fillId="0" borderId="4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59" fillId="28" borderId="47" xfId="0" applyFont="1" applyFill="1" applyBorder="1" applyAlignment="1" applyProtection="1">
      <alignment horizontal="left" vertical="center" wrapText="1"/>
      <protection locked="0"/>
    </xf>
    <xf numFmtId="0" fontId="59" fillId="28" borderId="46" xfId="0" applyFont="1" applyFill="1" applyBorder="1" applyAlignment="1" applyProtection="1">
      <alignment horizontal="left" vertical="center" wrapText="1"/>
      <protection locked="0"/>
    </xf>
    <xf numFmtId="176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76" fontId="57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1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center" vertical="center"/>
    </xf>
    <xf numFmtId="173" fontId="46" fillId="26" borderId="24" xfId="0" applyNumberFormat="1" applyFont="1" applyFill="1" applyBorder="1" applyAlignment="1" applyProtection="1">
      <alignment horizontal="left" vertical="center"/>
      <protection hidden="1"/>
    </xf>
    <xf numFmtId="176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2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2" fillId="29" borderId="0" xfId="0" applyNumberFormat="1" applyFont="1" applyFill="1" applyAlignment="1" applyProtection="1">
      <alignment horizontal="center" vertical="center" wrapText="1"/>
      <protection hidden="1"/>
    </xf>
    <xf numFmtId="173" fontId="46" fillId="29" borderId="24" xfId="0" applyNumberFormat="1" applyFont="1" applyFill="1" applyBorder="1" applyAlignment="1" applyProtection="1">
      <alignment horizontal="center" vertical="center"/>
      <protection hidden="1"/>
    </xf>
    <xf numFmtId="176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123825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285750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438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0</xdr:col>
      <xdr:colOff>619125</xdr:colOff>
      <xdr:row>1</xdr:row>
      <xdr:rowOff>190500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38100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F21" sqref="F21:G21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46" t="s">
        <v>16</v>
      </c>
      <c r="B1" s="147"/>
      <c r="C1" s="148"/>
    </row>
    <row r="2" spans="1:5" ht="28.5" customHeight="1">
      <c r="A2" s="149" t="str">
        <f>CONCATENATE(B27," ","Atletizm İl Temsilciliği")</f>
        <v>Sakarya Atletizm İl Temsilciliği</v>
      </c>
      <c r="B2" s="150"/>
      <c r="C2" s="151"/>
      <c r="D2" s="54"/>
      <c r="E2" s="54"/>
    </row>
    <row r="3" spans="1:5" ht="24.75" customHeight="1">
      <c r="A3" s="152"/>
      <c r="B3" s="153"/>
      <c r="C3" s="154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55" t="str">
        <f>B24</f>
        <v>Küçükler ve Yıldızlar Bölgesel Kros Ligi 3.Kademe Yarışmaları</v>
      </c>
      <c r="B18" s="156"/>
      <c r="C18" s="157"/>
    </row>
    <row r="19" spans="1:3" ht="31.5" customHeight="1">
      <c r="A19" s="158"/>
      <c r="B19" s="156"/>
      <c r="C19" s="157"/>
    </row>
    <row r="20" spans="1:3" ht="25.5" customHeight="1">
      <c r="A20" s="60"/>
      <c r="B20" s="61" t="str">
        <f>B27</f>
        <v>Sakarya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0" customHeight="1">
      <c r="A24" s="67" t="s">
        <v>9</v>
      </c>
      <c r="B24" s="142" t="s">
        <v>48</v>
      </c>
      <c r="C24" s="143"/>
    </row>
    <row r="25" spans="1:3" ht="21" customHeight="1">
      <c r="A25" s="67" t="s">
        <v>10</v>
      </c>
      <c r="B25" s="142" t="s">
        <v>21</v>
      </c>
      <c r="C25" s="143"/>
    </row>
    <row r="26" spans="1:3" ht="21" customHeight="1">
      <c r="A26" s="68" t="s">
        <v>11</v>
      </c>
      <c r="B26" s="142" t="s">
        <v>22</v>
      </c>
      <c r="C26" s="143"/>
    </row>
    <row r="27" spans="1:3" ht="21" customHeight="1">
      <c r="A27" s="67" t="s">
        <v>12</v>
      </c>
      <c r="B27" s="142" t="s">
        <v>49</v>
      </c>
      <c r="C27" s="143"/>
    </row>
    <row r="28" spans="1:3" ht="21" customHeight="1">
      <c r="A28" s="69" t="s">
        <v>14</v>
      </c>
      <c r="B28" s="144">
        <v>41959.458333333336</v>
      </c>
      <c r="C28" s="145"/>
    </row>
    <row r="29" spans="1:3" ht="21" customHeight="1">
      <c r="A29" s="69" t="s">
        <v>23</v>
      </c>
      <c r="B29" s="125">
        <v>29</v>
      </c>
      <c r="C29" s="124"/>
    </row>
    <row r="30" spans="1:3" ht="21" customHeight="1">
      <c r="A30" s="69" t="s">
        <v>24</v>
      </c>
      <c r="B30" s="125">
        <v>5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22">
      <selection activeCell="B32" sqref="B32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47.625" style="48" bestFit="1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60" t="str">
        <f>KAPAK!A2</f>
        <v>Sakarya Atletizm İl Temsilciliği</v>
      </c>
      <c r="B1" s="161"/>
      <c r="C1" s="161"/>
      <c r="D1" s="161"/>
      <c r="E1" s="161"/>
      <c r="F1" s="161"/>
    </row>
    <row r="2" spans="1:6" ht="18.75" customHeight="1">
      <c r="A2" s="162" t="str">
        <f>KAPAK!B24</f>
        <v>Küçükler ve Yıldızlar Bölgesel Kros Ligi 3.Kademe Yarışmaları</v>
      </c>
      <c r="B2" s="162"/>
      <c r="C2" s="162"/>
      <c r="D2" s="162"/>
      <c r="E2" s="162"/>
      <c r="F2" s="162"/>
    </row>
    <row r="3" spans="1:6" ht="15.75" customHeight="1">
      <c r="A3" s="163" t="str">
        <f>KAPAK!B27</f>
        <v>Sakarya</v>
      </c>
      <c r="B3" s="163"/>
      <c r="C3" s="163"/>
      <c r="D3" s="163"/>
      <c r="E3" s="163"/>
      <c r="F3" s="163"/>
    </row>
    <row r="4" spans="1:6" ht="15.75" customHeight="1">
      <c r="A4" s="159" t="str">
        <f>KAPAK!B26</f>
        <v>Yıldız Erkekler</v>
      </c>
      <c r="B4" s="159"/>
      <c r="C4" s="159"/>
      <c r="D4" s="37" t="str">
        <f>KAPAK!B25</f>
        <v>3 km.</v>
      </c>
      <c r="E4" s="164">
        <f>KAPAK!B28</f>
        <v>41959.458333333336</v>
      </c>
      <c r="F4" s="164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15</v>
      </c>
      <c r="E5" s="95" t="s">
        <v>8</v>
      </c>
      <c r="F5" s="97" t="s">
        <v>2</v>
      </c>
      <c r="G5" s="39"/>
      <c r="H5" s="39"/>
    </row>
    <row r="6" spans="1:6" ht="15" customHeight="1">
      <c r="A6" s="116">
        <v>1</v>
      </c>
      <c r="B6" s="117">
        <v>49</v>
      </c>
      <c r="C6" s="118" t="s">
        <v>43</v>
      </c>
      <c r="D6" s="118" t="s">
        <v>25</v>
      </c>
      <c r="E6" s="133" t="s">
        <v>26</v>
      </c>
      <c r="F6" s="120">
        <v>35431</v>
      </c>
    </row>
    <row r="7" spans="1:6" ht="15" customHeight="1">
      <c r="A7" s="40">
        <v>2</v>
      </c>
      <c r="B7" s="121">
        <v>50</v>
      </c>
      <c r="C7" s="41" t="s">
        <v>27</v>
      </c>
      <c r="D7" s="41" t="s">
        <v>25</v>
      </c>
      <c r="E7" s="134" t="s">
        <v>26</v>
      </c>
      <c r="F7" s="43">
        <v>36134</v>
      </c>
    </row>
    <row r="8" spans="1:6" ht="15" customHeight="1">
      <c r="A8" s="40">
        <v>3</v>
      </c>
      <c r="B8" s="121">
        <v>51</v>
      </c>
      <c r="C8" s="41" t="s">
        <v>28</v>
      </c>
      <c r="D8" s="41" t="s">
        <v>25</v>
      </c>
      <c r="E8" s="134" t="s">
        <v>26</v>
      </c>
      <c r="F8" s="43">
        <v>35431</v>
      </c>
    </row>
    <row r="9" spans="1:6" ht="15" customHeight="1" thickBot="1">
      <c r="A9" s="40">
        <v>4</v>
      </c>
      <c r="B9" s="122">
        <v>52</v>
      </c>
      <c r="C9" s="44" t="s">
        <v>29</v>
      </c>
      <c r="D9" s="44" t="s">
        <v>25</v>
      </c>
      <c r="E9" s="135" t="s">
        <v>26</v>
      </c>
      <c r="F9" s="46">
        <v>35947</v>
      </c>
    </row>
    <row r="10" spans="1:6" ht="15" customHeight="1">
      <c r="A10" s="40">
        <v>5</v>
      </c>
      <c r="B10" s="117">
        <v>53</v>
      </c>
      <c r="C10" s="118" t="s">
        <v>30</v>
      </c>
      <c r="D10" s="118" t="s">
        <v>31</v>
      </c>
      <c r="E10" s="133" t="s">
        <v>26</v>
      </c>
      <c r="F10" s="120">
        <v>35820</v>
      </c>
    </row>
    <row r="11" spans="1:6" ht="15" customHeight="1">
      <c r="A11" s="40">
        <v>6</v>
      </c>
      <c r="B11" s="121">
        <v>54</v>
      </c>
      <c r="C11" s="41" t="s">
        <v>57</v>
      </c>
      <c r="D11" s="41" t="s">
        <v>31</v>
      </c>
      <c r="E11" s="134" t="s">
        <v>26</v>
      </c>
      <c r="F11" s="43">
        <v>35796</v>
      </c>
    </row>
    <row r="12" spans="1:6" ht="15" customHeight="1">
      <c r="A12" s="40">
        <v>7</v>
      </c>
      <c r="B12" s="121">
        <v>55</v>
      </c>
      <c r="C12" s="41" t="s">
        <v>58</v>
      </c>
      <c r="D12" s="41" t="s">
        <v>31</v>
      </c>
      <c r="E12" s="134" t="s">
        <v>26</v>
      </c>
      <c r="F12" s="43">
        <v>36041</v>
      </c>
    </row>
    <row r="13" spans="1:6" ht="15" customHeight="1" thickBot="1">
      <c r="A13" s="40">
        <v>8</v>
      </c>
      <c r="B13" s="122">
        <v>56</v>
      </c>
      <c r="C13" s="44" t="s">
        <v>44</v>
      </c>
      <c r="D13" s="44" t="s">
        <v>31</v>
      </c>
      <c r="E13" s="135" t="s">
        <v>26</v>
      </c>
      <c r="F13" s="46">
        <v>36132</v>
      </c>
    </row>
    <row r="14" spans="1:6" ht="15" customHeight="1">
      <c r="A14" s="40">
        <v>9</v>
      </c>
      <c r="B14" s="117">
        <v>57</v>
      </c>
      <c r="C14" s="118" t="s">
        <v>59</v>
      </c>
      <c r="D14" s="118" t="s">
        <v>33</v>
      </c>
      <c r="E14" s="133" t="s">
        <v>26</v>
      </c>
      <c r="F14" s="120">
        <v>35827</v>
      </c>
    </row>
    <row r="15" spans="1:6" ht="15" customHeight="1">
      <c r="A15" s="40">
        <v>10</v>
      </c>
      <c r="B15" s="121">
        <v>71</v>
      </c>
      <c r="C15" s="41" t="s">
        <v>34</v>
      </c>
      <c r="D15" s="41" t="s">
        <v>33</v>
      </c>
      <c r="E15" s="134" t="s">
        <v>26</v>
      </c>
      <c r="F15" s="43">
        <v>36130</v>
      </c>
    </row>
    <row r="16" spans="1:6" ht="15" customHeight="1">
      <c r="A16" s="40">
        <v>11</v>
      </c>
      <c r="B16" s="121">
        <v>59</v>
      </c>
      <c r="C16" s="41" t="s">
        <v>35</v>
      </c>
      <c r="D16" s="41" t="s">
        <v>33</v>
      </c>
      <c r="E16" s="134" t="s">
        <v>26</v>
      </c>
      <c r="F16" s="43">
        <v>35704</v>
      </c>
    </row>
    <row r="17" spans="1:6" ht="15" customHeight="1" thickBot="1">
      <c r="A17" s="40">
        <v>12</v>
      </c>
      <c r="B17" s="122">
        <v>60</v>
      </c>
      <c r="C17" s="44" t="s">
        <v>36</v>
      </c>
      <c r="D17" s="44" t="s">
        <v>33</v>
      </c>
      <c r="E17" s="135" t="s">
        <v>26</v>
      </c>
      <c r="F17" s="46">
        <v>35467</v>
      </c>
    </row>
    <row r="18" spans="1:6" ht="15" customHeight="1">
      <c r="A18" s="40">
        <v>13</v>
      </c>
      <c r="B18" s="117">
        <v>61</v>
      </c>
      <c r="C18" s="118" t="s">
        <v>62</v>
      </c>
      <c r="D18" s="118" t="s">
        <v>37</v>
      </c>
      <c r="E18" s="133" t="s">
        <v>26</v>
      </c>
      <c r="F18" s="120">
        <v>35596</v>
      </c>
    </row>
    <row r="19" spans="1:6" ht="15" customHeight="1">
      <c r="A19" s="40">
        <v>14</v>
      </c>
      <c r="B19" s="121">
        <v>62</v>
      </c>
      <c r="C19" s="41" t="s">
        <v>38</v>
      </c>
      <c r="D19" s="41" t="s">
        <v>37</v>
      </c>
      <c r="E19" s="134" t="s">
        <v>26</v>
      </c>
      <c r="F19" s="43">
        <v>35653</v>
      </c>
    </row>
    <row r="20" spans="1:6" ht="15" customHeight="1">
      <c r="A20" s="40">
        <v>15</v>
      </c>
      <c r="B20" s="121">
        <v>63</v>
      </c>
      <c r="C20" s="41" t="s">
        <v>45</v>
      </c>
      <c r="D20" s="41" t="s">
        <v>37</v>
      </c>
      <c r="E20" s="134" t="s">
        <v>26</v>
      </c>
      <c r="F20" s="43">
        <v>35827</v>
      </c>
    </row>
    <row r="21" spans="1:6" ht="15" customHeight="1" thickBot="1">
      <c r="A21" s="40">
        <v>16</v>
      </c>
      <c r="B21" s="122">
        <v>64</v>
      </c>
      <c r="C21" s="44" t="s">
        <v>46</v>
      </c>
      <c r="D21" s="44" t="s">
        <v>37</v>
      </c>
      <c r="E21" s="135" t="s">
        <v>26</v>
      </c>
      <c r="F21" s="46">
        <v>35496</v>
      </c>
    </row>
    <row r="22" spans="1:6" ht="15" customHeight="1">
      <c r="A22" s="40">
        <v>17</v>
      </c>
      <c r="B22" s="117">
        <v>65</v>
      </c>
      <c r="C22" s="118" t="s">
        <v>39</v>
      </c>
      <c r="D22" s="118" t="s">
        <v>40</v>
      </c>
      <c r="E22" s="133" t="s">
        <v>26</v>
      </c>
      <c r="F22" s="120">
        <v>36156</v>
      </c>
    </row>
    <row r="23" spans="1:6" ht="15" customHeight="1">
      <c r="A23" s="40">
        <v>18</v>
      </c>
      <c r="B23" s="121">
        <v>66</v>
      </c>
      <c r="C23" s="41" t="s">
        <v>41</v>
      </c>
      <c r="D23" s="41" t="s">
        <v>40</v>
      </c>
      <c r="E23" s="134" t="s">
        <v>26</v>
      </c>
      <c r="F23" s="43">
        <v>35431</v>
      </c>
    </row>
    <row r="24" spans="1:6" ht="15" customHeight="1">
      <c r="A24" s="40">
        <v>19</v>
      </c>
      <c r="B24" s="121">
        <v>67</v>
      </c>
      <c r="C24" s="41" t="s">
        <v>42</v>
      </c>
      <c r="D24" s="41" t="s">
        <v>40</v>
      </c>
      <c r="E24" s="134" t="s">
        <v>26</v>
      </c>
      <c r="F24" s="43">
        <v>35431</v>
      </c>
    </row>
    <row r="25" spans="1:6" ht="15" customHeight="1" thickBot="1">
      <c r="A25" s="40">
        <v>20</v>
      </c>
      <c r="B25" s="122">
        <v>68</v>
      </c>
      <c r="C25" s="44" t="s">
        <v>47</v>
      </c>
      <c r="D25" s="44" t="s">
        <v>40</v>
      </c>
      <c r="E25" s="135" t="s">
        <v>26</v>
      </c>
      <c r="F25" s="46">
        <v>35908</v>
      </c>
    </row>
    <row r="26" spans="1:6" ht="15" customHeight="1">
      <c r="A26" s="40">
        <v>21</v>
      </c>
      <c r="B26" s="117"/>
      <c r="C26" s="118"/>
      <c r="D26" s="118"/>
      <c r="E26" s="119"/>
      <c r="F26" s="120"/>
    </row>
    <row r="27" spans="1:6" ht="15" customHeight="1">
      <c r="A27" s="40">
        <v>22</v>
      </c>
      <c r="B27" s="121"/>
      <c r="C27" s="41"/>
      <c r="D27" s="41"/>
      <c r="E27" s="42"/>
      <c r="F27" s="43"/>
    </row>
    <row r="28" spans="1:6" ht="15" customHeight="1">
      <c r="A28" s="40">
        <v>23</v>
      </c>
      <c r="B28" s="121"/>
      <c r="C28" s="41"/>
      <c r="D28" s="41"/>
      <c r="E28" s="42"/>
      <c r="F28" s="43"/>
    </row>
    <row r="29" spans="1:6" ht="15" customHeight="1" thickBot="1">
      <c r="A29" s="40">
        <v>24</v>
      </c>
      <c r="B29" s="122"/>
      <c r="C29" s="44"/>
      <c r="D29" s="44"/>
      <c r="E29" s="45"/>
      <c r="F29" s="46"/>
    </row>
    <row r="30" spans="1:6" ht="15" customHeight="1">
      <c r="A30" s="40">
        <v>25</v>
      </c>
      <c r="B30" s="117">
        <v>1628</v>
      </c>
      <c r="C30" s="118" t="s">
        <v>52</v>
      </c>
      <c r="D30" s="118" t="s">
        <v>60</v>
      </c>
      <c r="E30" s="119" t="s">
        <v>51</v>
      </c>
      <c r="F30" s="120">
        <v>36100</v>
      </c>
    </row>
    <row r="31" spans="1:6" ht="15" customHeight="1">
      <c r="A31" s="40">
        <v>26</v>
      </c>
      <c r="B31" s="121">
        <v>1629</v>
      </c>
      <c r="C31" s="41" t="s">
        <v>55</v>
      </c>
      <c r="D31" s="41" t="s">
        <v>56</v>
      </c>
      <c r="E31" s="42" t="s">
        <v>51</v>
      </c>
      <c r="F31" s="43">
        <v>35548</v>
      </c>
    </row>
    <row r="32" spans="1:6" ht="15" customHeight="1">
      <c r="A32" s="40">
        <v>27</v>
      </c>
      <c r="B32" s="121">
        <v>1631</v>
      </c>
      <c r="C32" s="41" t="s">
        <v>32</v>
      </c>
      <c r="D32" s="41" t="s">
        <v>61</v>
      </c>
      <c r="E32" s="42" t="s">
        <v>51</v>
      </c>
      <c r="F32" s="43">
        <v>35636</v>
      </c>
    </row>
    <row r="33" spans="1:6" ht="15" customHeight="1">
      <c r="A33" s="40">
        <v>28</v>
      </c>
      <c r="B33" s="121">
        <v>1632</v>
      </c>
      <c r="C33" s="41" t="s">
        <v>53</v>
      </c>
      <c r="D33" s="41" t="s">
        <v>60</v>
      </c>
      <c r="E33" s="42" t="s">
        <v>51</v>
      </c>
      <c r="F33" s="43">
        <v>36105</v>
      </c>
    </row>
    <row r="34" spans="1:6" ht="15" customHeight="1">
      <c r="A34" s="40">
        <v>29</v>
      </c>
      <c r="B34" s="121">
        <v>1634</v>
      </c>
      <c r="C34" s="41" t="s">
        <v>54</v>
      </c>
      <c r="D34" s="41" t="s">
        <v>60</v>
      </c>
      <c r="E34" s="140" t="s">
        <v>51</v>
      </c>
      <c r="F34" s="43">
        <v>35599</v>
      </c>
    </row>
    <row r="35" spans="1:6" ht="15" customHeight="1">
      <c r="A35" s="40">
        <v>30</v>
      </c>
      <c r="B35" s="121">
        <v>1635</v>
      </c>
      <c r="C35" s="41" t="s">
        <v>50</v>
      </c>
      <c r="D35" s="41" t="s">
        <v>60</v>
      </c>
      <c r="E35" s="42" t="s">
        <v>51</v>
      </c>
      <c r="F35" s="43">
        <v>35646</v>
      </c>
    </row>
    <row r="36" spans="1:6" ht="15" customHeight="1">
      <c r="A36" s="40">
        <v>31</v>
      </c>
      <c r="B36" s="121">
        <v>1636</v>
      </c>
      <c r="C36" s="41" t="s">
        <v>63</v>
      </c>
      <c r="D36" s="41" t="s">
        <v>64</v>
      </c>
      <c r="E36" s="42" t="s">
        <v>51</v>
      </c>
      <c r="F36" s="43">
        <v>35856</v>
      </c>
    </row>
    <row r="37" spans="1:6" ht="15" customHeight="1">
      <c r="A37" s="40">
        <v>32</v>
      </c>
      <c r="B37" s="121">
        <v>1637</v>
      </c>
      <c r="C37" s="41" t="s">
        <v>65</v>
      </c>
      <c r="D37" s="41" t="s">
        <v>66</v>
      </c>
      <c r="E37" s="42" t="s">
        <v>51</v>
      </c>
      <c r="F37" s="43">
        <v>35919</v>
      </c>
    </row>
    <row r="38" spans="1:6" ht="15" customHeight="1" thickBot="1">
      <c r="A38" s="40">
        <v>33</v>
      </c>
      <c r="B38" s="122">
        <v>1578</v>
      </c>
      <c r="C38" s="44" t="s">
        <v>67</v>
      </c>
      <c r="D38" s="44" t="s">
        <v>66</v>
      </c>
      <c r="E38" s="141" t="s">
        <v>51</v>
      </c>
      <c r="F38" s="46">
        <v>35851</v>
      </c>
    </row>
    <row r="39" spans="1:6" ht="15" customHeight="1">
      <c r="A39" s="40">
        <v>34</v>
      </c>
      <c r="B39" s="136"/>
      <c r="C39" s="137"/>
      <c r="D39" s="137"/>
      <c r="E39" s="138"/>
      <c r="F39" s="139"/>
    </row>
    <row r="40" spans="1:6" ht="15" customHeight="1">
      <c r="A40" s="40">
        <v>35</v>
      </c>
      <c r="B40" s="121"/>
      <c r="C40" s="41"/>
      <c r="D40" s="41"/>
      <c r="E40" s="42"/>
      <c r="F40" s="43"/>
    </row>
    <row r="41" spans="1:6" ht="15" customHeight="1" thickBot="1">
      <c r="A41" s="40">
        <v>36</v>
      </c>
      <c r="B41" s="122"/>
      <c r="C41" s="44"/>
      <c r="D41" s="44"/>
      <c r="E41" s="45"/>
      <c r="F41" s="46"/>
    </row>
    <row r="42" spans="1:6" ht="15" customHeight="1">
      <c r="A42" s="40">
        <v>37</v>
      </c>
      <c r="B42" s="117"/>
      <c r="C42" s="118"/>
      <c r="D42" s="118"/>
      <c r="E42" s="119"/>
      <c r="F42" s="120"/>
    </row>
    <row r="43" spans="1:6" ht="15" customHeight="1">
      <c r="A43" s="40">
        <v>38</v>
      </c>
      <c r="B43" s="121"/>
      <c r="C43" s="41"/>
      <c r="D43" s="41"/>
      <c r="E43" s="42"/>
      <c r="F43" s="43"/>
    </row>
    <row r="44" spans="1:6" ht="15" customHeight="1">
      <c r="A44" s="40">
        <v>39</v>
      </c>
      <c r="B44" s="121"/>
      <c r="C44" s="41"/>
      <c r="D44" s="41"/>
      <c r="E44" s="42"/>
      <c r="F44" s="43"/>
    </row>
    <row r="45" spans="1:6" ht="15" customHeight="1" thickBot="1">
      <c r="A45" s="40">
        <v>40</v>
      </c>
      <c r="B45" s="122"/>
      <c r="C45" s="44"/>
      <c r="D45" s="44"/>
      <c r="E45" s="45"/>
      <c r="F45" s="46"/>
    </row>
    <row r="46" spans="1:6" ht="15" customHeight="1">
      <c r="A46" s="40">
        <v>41</v>
      </c>
      <c r="B46" s="117"/>
      <c r="C46" s="118"/>
      <c r="D46" s="118"/>
      <c r="E46" s="119"/>
      <c r="F46" s="120"/>
    </row>
    <row r="47" spans="1:6" ht="15" customHeight="1">
      <c r="A47" s="40">
        <v>42</v>
      </c>
      <c r="B47" s="121"/>
      <c r="C47" s="41"/>
      <c r="D47" s="41"/>
      <c r="E47" s="42"/>
      <c r="F47" s="43"/>
    </row>
    <row r="48" spans="1:6" ht="15" customHeight="1">
      <c r="A48" s="40">
        <v>43</v>
      </c>
      <c r="B48" s="121"/>
      <c r="C48" s="41"/>
      <c r="D48" s="41"/>
      <c r="E48" s="42"/>
      <c r="F48" s="43"/>
    </row>
    <row r="49" spans="1:6" ht="15" customHeight="1" thickBot="1">
      <c r="A49" s="40">
        <v>44</v>
      </c>
      <c r="B49" s="122"/>
      <c r="C49" s="44"/>
      <c r="D49" s="44"/>
      <c r="E49" s="45"/>
      <c r="F49" s="46"/>
    </row>
    <row r="50" spans="1:6" ht="15" customHeight="1">
      <c r="A50" s="40">
        <v>45</v>
      </c>
      <c r="B50" s="117"/>
      <c r="C50" s="118"/>
      <c r="D50" s="118"/>
      <c r="E50" s="119"/>
      <c r="F50" s="120"/>
    </row>
    <row r="51" spans="1:6" ht="15" customHeight="1">
      <c r="A51" s="40">
        <v>46</v>
      </c>
      <c r="B51" s="121"/>
      <c r="C51" s="41"/>
      <c r="D51" s="41"/>
      <c r="E51" s="42"/>
      <c r="F51" s="43"/>
    </row>
    <row r="52" spans="1:6" ht="15" customHeight="1">
      <c r="A52" s="40">
        <v>47</v>
      </c>
      <c r="B52" s="121"/>
      <c r="C52" s="41"/>
      <c r="D52" s="41"/>
      <c r="E52" s="42"/>
      <c r="F52" s="43"/>
    </row>
    <row r="53" spans="1:6" ht="15" customHeight="1" thickBot="1">
      <c r="A53" s="40">
        <v>48</v>
      </c>
      <c r="B53" s="122"/>
      <c r="C53" s="44"/>
      <c r="D53" s="44"/>
      <c r="E53" s="45"/>
      <c r="F53" s="46"/>
    </row>
    <row r="54" spans="1:6" ht="15" customHeight="1">
      <c r="A54" s="40">
        <v>49</v>
      </c>
      <c r="B54" s="117"/>
      <c r="C54" s="118"/>
      <c r="D54" s="118"/>
      <c r="E54" s="119"/>
      <c r="F54" s="120"/>
    </row>
    <row r="55" spans="1:6" ht="15" customHeight="1">
      <c r="A55" s="40">
        <v>50</v>
      </c>
      <c r="B55" s="121"/>
      <c r="C55" s="41"/>
      <c r="D55" s="41"/>
      <c r="E55" s="42"/>
      <c r="F55" s="43"/>
    </row>
    <row r="56" spans="1:6" ht="15" customHeight="1">
      <c r="A56" s="40">
        <v>51</v>
      </c>
      <c r="B56" s="121"/>
      <c r="C56" s="41"/>
      <c r="D56" s="41"/>
      <c r="E56" s="42"/>
      <c r="F56" s="43"/>
    </row>
    <row r="57" spans="1:6" ht="15" customHeight="1" thickBot="1">
      <c r="A57" s="40">
        <v>52</v>
      </c>
      <c r="B57" s="122"/>
      <c r="C57" s="44"/>
      <c r="D57" s="44"/>
      <c r="E57" s="45"/>
      <c r="F57" s="46"/>
    </row>
    <row r="58" spans="1:6" ht="15" customHeight="1">
      <c r="A58" s="40">
        <v>53</v>
      </c>
      <c r="B58" s="117"/>
      <c r="C58" s="118"/>
      <c r="D58" s="118"/>
      <c r="E58" s="119"/>
      <c r="F58" s="120"/>
    </row>
    <row r="59" spans="1:6" ht="15" customHeight="1">
      <c r="A59" s="40">
        <v>54</v>
      </c>
      <c r="B59" s="121"/>
      <c r="C59" s="41"/>
      <c r="D59" s="41"/>
      <c r="E59" s="42"/>
      <c r="F59" s="43"/>
    </row>
    <row r="60" spans="1:6" ht="15" customHeight="1">
      <c r="A60" s="40">
        <v>55</v>
      </c>
      <c r="B60" s="121"/>
      <c r="C60" s="41"/>
      <c r="D60" s="41"/>
      <c r="E60" s="42"/>
      <c r="F60" s="43"/>
    </row>
    <row r="61" spans="1:6" ht="15" customHeight="1" thickBot="1">
      <c r="A61" s="40">
        <v>56</v>
      </c>
      <c r="B61" s="122"/>
      <c r="C61" s="44"/>
      <c r="D61" s="44"/>
      <c r="E61" s="45"/>
      <c r="F61" s="46"/>
    </row>
    <row r="62" spans="1:6" ht="15" customHeight="1">
      <c r="A62" s="40">
        <v>57</v>
      </c>
      <c r="B62" s="117"/>
      <c r="C62" s="118"/>
      <c r="D62" s="118"/>
      <c r="E62" s="119"/>
      <c r="F62" s="120"/>
    </row>
    <row r="63" spans="1:6" ht="15" customHeight="1">
      <c r="A63" s="40">
        <v>58</v>
      </c>
      <c r="B63" s="121"/>
      <c r="C63" s="41"/>
      <c r="D63" s="41"/>
      <c r="E63" s="42"/>
      <c r="F63" s="43"/>
    </row>
    <row r="64" spans="1:6" ht="15" customHeight="1">
      <c r="A64" s="40">
        <v>59</v>
      </c>
      <c r="B64" s="121"/>
      <c r="C64" s="41"/>
      <c r="D64" s="41"/>
      <c r="E64" s="42"/>
      <c r="F64" s="43"/>
    </row>
    <row r="65" spans="1:6" ht="15" customHeight="1" thickBot="1">
      <c r="A65" s="40">
        <v>60</v>
      </c>
      <c r="B65" s="122"/>
      <c r="C65" s="44"/>
      <c r="D65" s="44"/>
      <c r="E65" s="45"/>
      <c r="F65" s="46"/>
    </row>
    <row r="66" spans="1:6" ht="15" customHeight="1">
      <c r="A66" s="40">
        <v>61</v>
      </c>
      <c r="B66" s="117"/>
      <c r="C66" s="118"/>
      <c r="D66" s="118"/>
      <c r="E66" s="119"/>
      <c r="F66" s="120"/>
    </row>
    <row r="67" spans="1:6" ht="15" customHeight="1">
      <c r="A67" s="40">
        <v>62</v>
      </c>
      <c r="B67" s="121"/>
      <c r="C67" s="41"/>
      <c r="D67" s="41"/>
      <c r="E67" s="42"/>
      <c r="F67" s="43"/>
    </row>
    <row r="68" spans="1:6" ht="15" customHeight="1">
      <c r="A68" s="40">
        <v>63</v>
      </c>
      <c r="B68" s="121"/>
      <c r="C68" s="41"/>
      <c r="D68" s="41"/>
      <c r="E68" s="42"/>
      <c r="F68" s="43"/>
    </row>
    <row r="69" spans="1:6" ht="15" customHeight="1" thickBot="1">
      <c r="A69" s="40">
        <v>64</v>
      </c>
      <c r="B69" s="122"/>
      <c r="C69" s="44"/>
      <c r="D69" s="44"/>
      <c r="E69" s="45"/>
      <c r="F69" s="46"/>
    </row>
    <row r="70" spans="1:6" ht="15" customHeight="1">
      <c r="A70" s="40">
        <v>65</v>
      </c>
      <c r="B70" s="117"/>
      <c r="C70" s="118"/>
      <c r="D70" s="118"/>
      <c r="E70" s="119"/>
      <c r="F70" s="120"/>
    </row>
    <row r="71" spans="1:6" ht="15" customHeight="1">
      <c r="A71" s="40">
        <v>66</v>
      </c>
      <c r="B71" s="121"/>
      <c r="C71" s="41"/>
      <c r="D71" s="41"/>
      <c r="E71" s="42"/>
      <c r="F71" s="43"/>
    </row>
    <row r="72" spans="1:6" ht="15" customHeight="1">
      <c r="A72" s="40">
        <v>67</v>
      </c>
      <c r="B72" s="121"/>
      <c r="C72" s="41"/>
      <c r="D72" s="41"/>
      <c r="E72" s="42"/>
      <c r="F72" s="43"/>
    </row>
    <row r="73" spans="1:6" ht="15" customHeight="1" thickBot="1">
      <c r="A73" s="40">
        <v>68</v>
      </c>
      <c r="B73" s="122"/>
      <c r="C73" s="44"/>
      <c r="D73" s="44"/>
      <c r="E73" s="45"/>
      <c r="F73" s="46"/>
    </row>
    <row r="74" spans="1:6" ht="15" customHeight="1">
      <c r="A74" s="40">
        <v>69</v>
      </c>
      <c r="B74" s="117"/>
      <c r="C74" s="118"/>
      <c r="D74" s="118"/>
      <c r="E74" s="119"/>
      <c r="F74" s="120"/>
    </row>
    <row r="75" spans="1:6" ht="15" customHeight="1">
      <c r="A75" s="40">
        <v>70</v>
      </c>
      <c r="B75" s="121"/>
      <c r="C75" s="41"/>
      <c r="D75" s="41"/>
      <c r="E75" s="42"/>
      <c r="F75" s="43"/>
    </row>
    <row r="76" spans="1:6" ht="15" customHeight="1">
      <c r="A76" s="40">
        <v>71</v>
      </c>
      <c r="B76" s="121"/>
      <c r="C76" s="41"/>
      <c r="D76" s="41"/>
      <c r="E76" s="42"/>
      <c r="F76" s="43"/>
    </row>
    <row r="77" spans="1:6" ht="15" customHeight="1" thickBot="1">
      <c r="A77" s="40">
        <v>72</v>
      </c>
      <c r="B77" s="122"/>
      <c r="C77" s="44"/>
      <c r="D77" s="44"/>
      <c r="E77" s="45"/>
      <c r="F77" s="46"/>
    </row>
    <row r="78" spans="1:6" ht="15" customHeight="1">
      <c r="A78" s="40">
        <v>73</v>
      </c>
      <c r="B78" s="117"/>
      <c r="C78" s="118"/>
      <c r="D78" s="118"/>
      <c r="E78" s="119"/>
      <c r="F78" s="120"/>
    </row>
    <row r="79" spans="1:6" ht="15" customHeight="1">
      <c r="A79" s="40">
        <v>74</v>
      </c>
      <c r="B79" s="121"/>
      <c r="C79" s="41"/>
      <c r="D79" s="41"/>
      <c r="E79" s="42"/>
      <c r="F79" s="43"/>
    </row>
    <row r="80" spans="1:6" ht="15" customHeight="1">
      <c r="A80" s="40">
        <v>75</v>
      </c>
      <c r="B80" s="121"/>
      <c r="C80" s="41"/>
      <c r="D80" s="41"/>
      <c r="E80" s="42"/>
      <c r="F80" s="43"/>
    </row>
    <row r="81" spans="1:6" ht="15" customHeight="1" thickBot="1">
      <c r="A81" s="40">
        <v>76</v>
      </c>
      <c r="B81" s="122"/>
      <c r="C81" s="44"/>
      <c r="D81" s="44"/>
      <c r="E81" s="45"/>
      <c r="F81" s="46"/>
    </row>
    <row r="82" spans="1:6" ht="15" customHeight="1">
      <c r="A82" s="40">
        <v>77</v>
      </c>
      <c r="B82" s="117"/>
      <c r="C82" s="118"/>
      <c r="D82" s="118"/>
      <c r="E82" s="119"/>
      <c r="F82" s="120"/>
    </row>
    <row r="83" spans="1:6" ht="15" customHeight="1">
      <c r="A83" s="40">
        <v>78</v>
      </c>
      <c r="B83" s="121"/>
      <c r="C83" s="41"/>
      <c r="D83" s="41"/>
      <c r="E83" s="42"/>
      <c r="F83" s="43"/>
    </row>
    <row r="84" spans="1:6" ht="15" customHeight="1">
      <c r="A84" s="40">
        <v>79</v>
      </c>
      <c r="B84" s="121"/>
      <c r="C84" s="41"/>
      <c r="D84" s="41"/>
      <c r="E84" s="42"/>
      <c r="F84" s="43"/>
    </row>
    <row r="85" spans="1:6" ht="15" customHeight="1" thickBot="1">
      <c r="A85" s="40">
        <v>80</v>
      </c>
      <c r="B85" s="122"/>
      <c r="C85" s="44"/>
      <c r="D85" s="44"/>
      <c r="E85" s="45"/>
      <c r="F85" s="46"/>
    </row>
    <row r="86" spans="1:6" ht="15" customHeight="1">
      <c r="A86" s="40">
        <v>81</v>
      </c>
      <c r="B86" s="117"/>
      <c r="C86" s="118"/>
      <c r="D86" s="118"/>
      <c r="E86" s="119"/>
      <c r="F86" s="120"/>
    </row>
    <row r="87" spans="1:6" ht="15" customHeight="1">
      <c r="A87" s="40">
        <v>82</v>
      </c>
      <c r="B87" s="121"/>
      <c r="C87" s="41"/>
      <c r="D87" s="41"/>
      <c r="E87" s="42"/>
      <c r="F87" s="43"/>
    </row>
    <row r="88" spans="1:6" ht="15" customHeight="1">
      <c r="A88" s="40">
        <v>83</v>
      </c>
      <c r="B88" s="121"/>
      <c r="C88" s="41"/>
      <c r="D88" s="41"/>
      <c r="E88" s="42"/>
      <c r="F88" s="43"/>
    </row>
    <row r="89" spans="1:6" ht="15" customHeight="1" thickBot="1">
      <c r="A89" s="40">
        <v>84</v>
      </c>
      <c r="B89" s="122"/>
      <c r="C89" s="44"/>
      <c r="D89" s="44"/>
      <c r="E89" s="45"/>
      <c r="F89" s="46"/>
    </row>
    <row r="90" spans="1:6" ht="15" customHeight="1">
      <c r="A90" s="40">
        <v>85</v>
      </c>
      <c r="B90" s="117"/>
      <c r="C90" s="118"/>
      <c r="D90" s="118"/>
      <c r="E90" s="119"/>
      <c r="F90" s="120"/>
    </row>
    <row r="91" spans="1:6" ht="15" customHeight="1">
      <c r="A91" s="40">
        <v>86</v>
      </c>
      <c r="B91" s="121"/>
      <c r="C91" s="41"/>
      <c r="D91" s="41"/>
      <c r="E91" s="42"/>
      <c r="F91" s="43"/>
    </row>
    <row r="92" spans="1:6" ht="15" customHeight="1">
      <c r="A92" s="40">
        <v>87</v>
      </c>
      <c r="B92" s="121"/>
      <c r="C92" s="41"/>
      <c r="D92" s="41"/>
      <c r="E92" s="42"/>
      <c r="F92" s="43"/>
    </row>
    <row r="93" spans="1:6" ht="15" customHeight="1" thickBot="1">
      <c r="A93" s="40">
        <v>88</v>
      </c>
      <c r="B93" s="122"/>
      <c r="C93" s="44"/>
      <c r="D93" s="44"/>
      <c r="E93" s="45"/>
      <c r="F93" s="46"/>
    </row>
    <row r="94" spans="1:6" ht="15" customHeight="1">
      <c r="A94" s="40">
        <v>89</v>
      </c>
      <c r="B94" s="117"/>
      <c r="C94" s="118"/>
      <c r="D94" s="118"/>
      <c r="E94" s="119"/>
      <c r="F94" s="120"/>
    </row>
    <row r="95" spans="1:6" ht="15" customHeight="1">
      <c r="A95" s="40">
        <v>90</v>
      </c>
      <c r="B95" s="121"/>
      <c r="C95" s="41"/>
      <c r="D95" s="41"/>
      <c r="E95" s="42"/>
      <c r="F95" s="43"/>
    </row>
    <row r="96" spans="1:6" ht="15" customHeight="1">
      <c r="A96" s="40">
        <v>91</v>
      </c>
      <c r="B96" s="121"/>
      <c r="C96" s="41"/>
      <c r="D96" s="41"/>
      <c r="E96" s="42"/>
      <c r="F96" s="43"/>
    </row>
    <row r="97" spans="1:6" ht="15" customHeight="1" thickBot="1">
      <c r="A97" s="40">
        <v>92</v>
      </c>
      <c r="B97" s="122"/>
      <c r="C97" s="44"/>
      <c r="D97" s="44"/>
      <c r="E97" s="45"/>
      <c r="F97" s="46"/>
    </row>
    <row r="98" spans="1:6" ht="15" customHeight="1">
      <c r="A98" s="40">
        <v>93</v>
      </c>
      <c r="B98" s="117"/>
      <c r="C98" s="118"/>
      <c r="D98" s="118"/>
      <c r="E98" s="119"/>
      <c r="F98" s="120"/>
    </row>
    <row r="99" spans="1:6" ht="15" customHeight="1">
      <c r="A99" s="40">
        <v>94</v>
      </c>
      <c r="B99" s="121"/>
      <c r="C99" s="41"/>
      <c r="D99" s="41"/>
      <c r="E99" s="42"/>
      <c r="F99" s="43"/>
    </row>
    <row r="100" spans="1:6" ht="15" customHeight="1">
      <c r="A100" s="40">
        <v>95</v>
      </c>
      <c r="B100" s="121"/>
      <c r="C100" s="41"/>
      <c r="D100" s="41"/>
      <c r="E100" s="42"/>
      <c r="F100" s="43"/>
    </row>
    <row r="101" spans="1:6" ht="15" customHeight="1" thickBot="1">
      <c r="A101" s="40">
        <v>96</v>
      </c>
      <c r="B101" s="122"/>
      <c r="C101" s="44"/>
      <c r="D101" s="44"/>
      <c r="E101" s="45"/>
      <c r="F101" s="46"/>
    </row>
    <row r="102" spans="1:6" ht="15" customHeight="1">
      <c r="A102" s="40">
        <v>97</v>
      </c>
      <c r="B102" s="117"/>
      <c r="C102" s="118"/>
      <c r="D102" s="118"/>
      <c r="E102" s="119"/>
      <c r="F102" s="120"/>
    </row>
    <row r="103" spans="1:6" ht="15" customHeight="1">
      <c r="A103" s="40">
        <v>98</v>
      </c>
      <c r="B103" s="121"/>
      <c r="C103" s="41"/>
      <c r="D103" s="41"/>
      <c r="E103" s="42"/>
      <c r="F103" s="43"/>
    </row>
    <row r="104" spans="1:6" ht="15" customHeight="1">
      <c r="A104" s="40">
        <v>99</v>
      </c>
      <c r="B104" s="121"/>
      <c r="C104" s="41"/>
      <c r="D104" s="41"/>
      <c r="E104" s="42"/>
      <c r="F104" s="43"/>
    </row>
    <row r="105" spans="1:6" ht="15" customHeight="1" thickBot="1">
      <c r="A105" s="40">
        <v>100</v>
      </c>
      <c r="B105" s="122"/>
      <c r="C105" s="44"/>
      <c r="D105" s="44"/>
      <c r="E105" s="45"/>
      <c r="F105" s="46"/>
    </row>
    <row r="106" spans="1:6" ht="15" customHeight="1">
      <c r="A106" s="40">
        <v>101</v>
      </c>
      <c r="B106" s="117"/>
      <c r="C106" s="118"/>
      <c r="D106" s="118"/>
      <c r="E106" s="119"/>
      <c r="F106" s="120"/>
    </row>
    <row r="107" spans="1:6" ht="15" customHeight="1">
      <c r="A107" s="40">
        <v>102</v>
      </c>
      <c r="B107" s="121"/>
      <c r="C107" s="41"/>
      <c r="D107" s="41"/>
      <c r="E107" s="42"/>
      <c r="F107" s="43"/>
    </row>
    <row r="108" spans="1:6" ht="15" customHeight="1">
      <c r="A108" s="40">
        <v>103</v>
      </c>
      <c r="B108" s="121"/>
      <c r="C108" s="41"/>
      <c r="D108" s="41"/>
      <c r="E108" s="42"/>
      <c r="F108" s="43"/>
    </row>
    <row r="109" spans="1:6" ht="15" customHeight="1" thickBot="1">
      <c r="A109" s="40">
        <v>104</v>
      </c>
      <c r="B109" s="122"/>
      <c r="C109" s="44"/>
      <c r="D109" s="44"/>
      <c r="E109" s="45"/>
      <c r="F109" s="46"/>
    </row>
    <row r="110" spans="1:6" ht="15" customHeight="1">
      <c r="A110" s="40">
        <v>105</v>
      </c>
      <c r="B110" s="117"/>
      <c r="C110" s="118"/>
      <c r="D110" s="118"/>
      <c r="E110" s="119"/>
      <c r="F110" s="120"/>
    </row>
    <row r="111" spans="1:6" ht="15" customHeight="1">
      <c r="A111" s="40">
        <v>106</v>
      </c>
      <c r="B111" s="121"/>
      <c r="C111" s="41"/>
      <c r="D111" s="41"/>
      <c r="E111" s="42"/>
      <c r="F111" s="43"/>
    </row>
    <row r="112" spans="1:6" ht="15" customHeight="1">
      <c r="A112" s="40">
        <v>107</v>
      </c>
      <c r="B112" s="121"/>
      <c r="C112" s="41"/>
      <c r="D112" s="41"/>
      <c r="E112" s="42"/>
      <c r="F112" s="43"/>
    </row>
    <row r="113" spans="1:6" ht="15" customHeight="1" thickBot="1">
      <c r="A113" s="40">
        <v>108</v>
      </c>
      <c r="B113" s="122"/>
      <c r="C113" s="44"/>
      <c r="D113" s="44"/>
      <c r="E113" s="45"/>
      <c r="F113" s="46"/>
    </row>
    <row r="114" spans="1:6" ht="15" customHeight="1">
      <c r="A114" s="40">
        <v>109</v>
      </c>
      <c r="B114" s="117"/>
      <c r="C114" s="118"/>
      <c r="D114" s="118"/>
      <c r="E114" s="119"/>
      <c r="F114" s="120"/>
    </row>
    <row r="115" spans="1:6" ht="15" customHeight="1">
      <c r="A115" s="40">
        <v>110</v>
      </c>
      <c r="B115" s="121"/>
      <c r="C115" s="41"/>
      <c r="D115" s="41"/>
      <c r="E115" s="42"/>
      <c r="F115" s="43"/>
    </row>
    <row r="116" spans="1:6" ht="15" customHeight="1">
      <c r="A116" s="40">
        <v>111</v>
      </c>
      <c r="B116" s="121"/>
      <c r="C116" s="41"/>
      <c r="D116" s="41"/>
      <c r="E116" s="42"/>
      <c r="F116" s="43"/>
    </row>
    <row r="117" spans="1:6" ht="15" customHeight="1" thickBot="1">
      <c r="A117" s="40">
        <v>112</v>
      </c>
      <c r="B117" s="122"/>
      <c r="C117" s="44"/>
      <c r="D117" s="44"/>
      <c r="E117" s="45"/>
      <c r="F117" s="46"/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  <row r="250" spans="1:6" ht="15" customHeight="1">
      <c r="A250" s="40">
        <v>245</v>
      </c>
      <c r="B250" s="117"/>
      <c r="C250" s="118"/>
      <c r="D250" s="118"/>
      <c r="E250" s="119"/>
      <c r="F250" s="120"/>
    </row>
    <row r="251" spans="1:6" ht="15" customHeight="1">
      <c r="A251" s="40">
        <v>246</v>
      </c>
      <c r="B251" s="121"/>
      <c r="C251" s="41"/>
      <c r="D251" s="41"/>
      <c r="E251" s="42"/>
      <c r="F251" s="43"/>
    </row>
    <row r="252" spans="1:6" ht="15" customHeight="1">
      <c r="A252" s="40">
        <v>247</v>
      </c>
      <c r="B252" s="121"/>
      <c r="C252" s="41"/>
      <c r="D252" s="41"/>
      <c r="E252" s="42"/>
      <c r="F252" s="43"/>
    </row>
    <row r="253" spans="1:6" ht="15" customHeight="1" thickBot="1">
      <c r="A253" s="40">
        <v>248</v>
      </c>
      <c r="B253" s="122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51">
      <formula>AND(COUNTIF($C$6:$C$9,C6)&gt;1,NOT(ISBLANK(C6)))</formula>
    </cfRule>
  </conditionalFormatting>
  <conditionalFormatting sqref="B10:B13">
    <cfRule type="duplicateValues" priority="126" dxfId="151" stopIfTrue="1">
      <formula>AND(COUNTIF($B$10:$B$13,B10)&gt;1,NOT(ISBLANK(B10)))</formula>
    </cfRule>
  </conditionalFormatting>
  <conditionalFormatting sqref="C10:C13">
    <cfRule type="duplicateValues" priority="125" dxfId="151">
      <formula>AND(COUNTIF($C$10:$C$13,C10)&gt;1,NOT(ISBLANK(C10)))</formula>
    </cfRule>
  </conditionalFormatting>
  <conditionalFormatting sqref="B14:B17">
    <cfRule type="duplicateValues" priority="124" dxfId="151" stopIfTrue="1">
      <formula>AND(COUNTIF($B$14:$B$17,B14)&gt;1,NOT(ISBLANK(B14)))</formula>
    </cfRule>
  </conditionalFormatting>
  <conditionalFormatting sqref="C14:C17">
    <cfRule type="duplicateValues" priority="123" dxfId="151">
      <formula>AND(COUNTIF($C$14:$C$17,C14)&gt;1,NOT(ISBLANK(C14)))</formula>
    </cfRule>
  </conditionalFormatting>
  <conditionalFormatting sqref="B18:B21">
    <cfRule type="duplicateValues" priority="122" dxfId="151" stopIfTrue="1">
      <formula>AND(COUNTIF($B$18:$B$21,B18)&gt;1,NOT(ISBLANK(B18)))</formula>
    </cfRule>
  </conditionalFormatting>
  <conditionalFormatting sqref="C18:C21">
    <cfRule type="duplicateValues" priority="121" dxfId="151">
      <formula>AND(COUNTIF($C$18:$C$21,C18)&gt;1,NOT(ISBLANK(C18)))</formula>
    </cfRule>
  </conditionalFormatting>
  <conditionalFormatting sqref="B22:B25">
    <cfRule type="duplicateValues" priority="120" dxfId="151" stopIfTrue="1">
      <formula>AND(COUNTIF($B$22:$B$25,B22)&gt;1,NOT(ISBLANK(B22)))</formula>
    </cfRule>
  </conditionalFormatting>
  <conditionalFormatting sqref="C22:C25">
    <cfRule type="duplicateValues" priority="119" dxfId="151">
      <formula>AND(COUNTIF($C$22:$C$25,C22)&gt;1,NOT(ISBLANK(C22)))</formula>
    </cfRule>
  </conditionalFormatting>
  <conditionalFormatting sqref="B26:B29">
    <cfRule type="duplicateValues" priority="118" dxfId="151" stopIfTrue="1">
      <formula>AND(COUNTIF($B$26:$B$29,B26)&gt;1,NOT(ISBLANK(B26)))</formula>
    </cfRule>
  </conditionalFormatting>
  <conditionalFormatting sqref="C26:C29">
    <cfRule type="duplicateValues" priority="117" dxfId="151">
      <formula>AND(COUNTIF($C$26:$C$29,C26)&gt;1,NOT(ISBLANK(C26)))</formula>
    </cfRule>
  </conditionalFormatting>
  <conditionalFormatting sqref="B30:B33">
    <cfRule type="duplicateValues" priority="116" dxfId="151" stopIfTrue="1">
      <formula>AND(COUNTIF($B$30:$B$33,B30)&gt;1,NOT(ISBLANK(B30)))</formula>
    </cfRule>
  </conditionalFormatting>
  <conditionalFormatting sqref="C30:C33">
    <cfRule type="duplicateValues" priority="115" dxfId="151">
      <formula>AND(COUNTIF($C$30:$C$33,C30)&gt;1,NOT(ISBLANK(C30)))</formula>
    </cfRule>
  </conditionalFormatting>
  <conditionalFormatting sqref="B34:B37">
    <cfRule type="duplicateValues" priority="114" dxfId="151" stopIfTrue="1">
      <formula>AND(COUNTIF($B$34:$B$37,B34)&gt;1,NOT(ISBLANK(B34)))</formula>
    </cfRule>
  </conditionalFormatting>
  <conditionalFormatting sqref="C34:C37">
    <cfRule type="duplicateValues" priority="113" dxfId="151">
      <formula>AND(COUNTIF($C$34:$C$37,C34)&gt;1,NOT(ISBLANK(C34)))</formula>
    </cfRule>
  </conditionalFormatting>
  <conditionalFormatting sqref="B38:B41">
    <cfRule type="duplicateValues" priority="112" dxfId="151" stopIfTrue="1">
      <formula>AND(COUNTIF($B$38:$B$41,B38)&gt;1,NOT(ISBLANK(B38)))</formula>
    </cfRule>
  </conditionalFormatting>
  <conditionalFormatting sqref="C38:C41">
    <cfRule type="duplicateValues" priority="111" dxfId="151">
      <formula>AND(COUNTIF($C$38:$C$41,C38)&gt;1,NOT(ISBLANK(C38)))</formula>
    </cfRule>
  </conditionalFormatting>
  <conditionalFormatting sqref="B42:B45">
    <cfRule type="duplicateValues" priority="110" dxfId="151" stopIfTrue="1">
      <formula>AND(COUNTIF($B$42:$B$45,B42)&gt;1,NOT(ISBLANK(B42)))</formula>
    </cfRule>
  </conditionalFormatting>
  <conditionalFormatting sqref="C42:C45">
    <cfRule type="duplicateValues" priority="109" dxfId="151">
      <formula>AND(COUNTIF($C$42:$C$45,C42)&gt;1,NOT(ISBLANK(C42)))</formula>
    </cfRule>
  </conditionalFormatting>
  <conditionalFormatting sqref="B46:B49">
    <cfRule type="duplicateValues" priority="108" dxfId="151" stopIfTrue="1">
      <formula>AND(COUNTIF($B$46:$B$49,B46)&gt;1,NOT(ISBLANK(B46)))</formula>
    </cfRule>
  </conditionalFormatting>
  <conditionalFormatting sqref="C46:C49">
    <cfRule type="duplicateValues" priority="107" dxfId="151">
      <formula>AND(COUNTIF($C$46:$C$49,C46)&gt;1,NOT(ISBLANK(C46)))</formula>
    </cfRule>
  </conditionalFormatting>
  <conditionalFormatting sqref="B50:B53">
    <cfRule type="duplicateValues" priority="106" dxfId="151" stopIfTrue="1">
      <formula>AND(COUNTIF($B$50:$B$53,B50)&gt;1,NOT(ISBLANK(B50)))</formula>
    </cfRule>
  </conditionalFormatting>
  <conditionalFormatting sqref="C50:C53">
    <cfRule type="duplicateValues" priority="105" dxfId="151">
      <formula>AND(COUNTIF($C$50:$C$53,C50)&gt;1,NOT(ISBLANK(C50)))</formula>
    </cfRule>
  </conditionalFormatting>
  <conditionalFormatting sqref="B54:B57">
    <cfRule type="duplicateValues" priority="104" dxfId="151" stopIfTrue="1">
      <formula>AND(COUNTIF($B$54:$B$57,B54)&gt;1,NOT(ISBLANK(B54)))</formula>
    </cfRule>
  </conditionalFormatting>
  <conditionalFormatting sqref="C54:C57">
    <cfRule type="duplicateValues" priority="103" dxfId="151">
      <formula>AND(COUNTIF($C$54:$C$57,C54)&gt;1,NOT(ISBLANK(C54)))</formula>
    </cfRule>
  </conditionalFormatting>
  <conditionalFormatting sqref="B58:B61">
    <cfRule type="duplicateValues" priority="102" dxfId="151" stopIfTrue="1">
      <formula>AND(COUNTIF($B$58:$B$61,B58)&gt;1,NOT(ISBLANK(B58)))</formula>
    </cfRule>
  </conditionalFormatting>
  <conditionalFormatting sqref="C58:C61">
    <cfRule type="duplicateValues" priority="101" dxfId="151">
      <formula>AND(COUNTIF($C$58:$C$61,C58)&gt;1,NOT(ISBLANK(C58)))</formula>
    </cfRule>
  </conditionalFormatting>
  <conditionalFormatting sqref="B62:B65">
    <cfRule type="duplicateValues" priority="100" dxfId="151" stopIfTrue="1">
      <formula>AND(COUNTIF($B$62:$B$65,B62)&gt;1,NOT(ISBLANK(B62)))</formula>
    </cfRule>
  </conditionalFormatting>
  <conditionalFormatting sqref="C62:C65">
    <cfRule type="duplicateValues" priority="99" dxfId="151">
      <formula>AND(COUNTIF($C$62:$C$65,C62)&gt;1,NOT(ISBLANK(C62)))</formula>
    </cfRule>
  </conditionalFormatting>
  <conditionalFormatting sqref="B66:B69">
    <cfRule type="duplicateValues" priority="98" dxfId="151" stopIfTrue="1">
      <formula>AND(COUNTIF($B$66:$B$69,B66)&gt;1,NOT(ISBLANK(B66)))</formula>
    </cfRule>
  </conditionalFormatting>
  <conditionalFormatting sqref="C66:C69">
    <cfRule type="duplicateValues" priority="97" dxfId="151">
      <formula>AND(COUNTIF($C$66:$C$69,C66)&gt;1,NOT(ISBLANK(C66)))</formula>
    </cfRule>
  </conditionalFormatting>
  <conditionalFormatting sqref="B70:B73">
    <cfRule type="duplicateValues" priority="96" dxfId="151" stopIfTrue="1">
      <formula>AND(COUNTIF($B$70:$B$73,B70)&gt;1,NOT(ISBLANK(B70)))</formula>
    </cfRule>
  </conditionalFormatting>
  <conditionalFormatting sqref="C70:C73">
    <cfRule type="duplicateValues" priority="95" dxfId="151">
      <formula>AND(COUNTIF($C$70:$C$73,C70)&gt;1,NOT(ISBLANK(C70)))</formula>
    </cfRule>
  </conditionalFormatting>
  <conditionalFormatting sqref="B74:B77">
    <cfRule type="duplicateValues" priority="94" dxfId="151" stopIfTrue="1">
      <formula>AND(COUNTIF($B$74:$B$77,B74)&gt;1,NOT(ISBLANK(B74)))</formula>
    </cfRule>
  </conditionalFormatting>
  <conditionalFormatting sqref="C74:C77">
    <cfRule type="duplicateValues" priority="93" dxfId="151">
      <formula>AND(COUNTIF($C$74:$C$77,C74)&gt;1,NOT(ISBLANK(C74)))</formula>
    </cfRule>
  </conditionalFormatting>
  <conditionalFormatting sqref="B78:B81">
    <cfRule type="duplicateValues" priority="92" dxfId="151" stopIfTrue="1">
      <formula>AND(COUNTIF($B$78:$B$81,B78)&gt;1,NOT(ISBLANK(B78)))</formula>
    </cfRule>
  </conditionalFormatting>
  <conditionalFormatting sqref="C78:C81">
    <cfRule type="duplicateValues" priority="91" dxfId="151">
      <formula>AND(COUNTIF($C$78:$C$81,C78)&gt;1,NOT(ISBLANK(C78)))</formula>
    </cfRule>
  </conditionalFormatting>
  <conditionalFormatting sqref="B82:B85">
    <cfRule type="duplicateValues" priority="90" dxfId="151" stopIfTrue="1">
      <formula>AND(COUNTIF($B$82:$B$85,B82)&gt;1,NOT(ISBLANK(B82)))</formula>
    </cfRule>
  </conditionalFormatting>
  <conditionalFormatting sqref="C82:C85">
    <cfRule type="duplicateValues" priority="89" dxfId="151">
      <formula>AND(COUNTIF($C$82:$C$85,C82)&gt;1,NOT(ISBLANK(C82)))</formula>
    </cfRule>
  </conditionalFormatting>
  <conditionalFormatting sqref="B86:B89">
    <cfRule type="duplicateValues" priority="88" dxfId="151" stopIfTrue="1">
      <formula>AND(COUNTIF($B$86:$B$89,B86)&gt;1,NOT(ISBLANK(B86)))</formula>
    </cfRule>
  </conditionalFormatting>
  <conditionalFormatting sqref="C86:C89">
    <cfRule type="duplicateValues" priority="87" dxfId="151">
      <formula>AND(COUNTIF($C$86:$C$89,C86)&gt;1,NOT(ISBLANK(C86)))</formula>
    </cfRule>
  </conditionalFormatting>
  <conditionalFormatting sqref="B90:B93">
    <cfRule type="duplicateValues" priority="86" dxfId="151" stopIfTrue="1">
      <formula>AND(COUNTIF($B$90:$B$93,B90)&gt;1,NOT(ISBLANK(B90)))</formula>
    </cfRule>
  </conditionalFormatting>
  <conditionalFormatting sqref="C90:C93">
    <cfRule type="duplicateValues" priority="85" dxfId="151">
      <formula>AND(COUNTIF($C$90:$C$93,C90)&gt;1,NOT(ISBLANK(C90)))</formula>
    </cfRule>
  </conditionalFormatting>
  <conditionalFormatting sqref="B94:B97">
    <cfRule type="duplicateValues" priority="84" dxfId="151" stopIfTrue="1">
      <formula>AND(COUNTIF($B$94:$B$97,B94)&gt;1,NOT(ISBLANK(B94)))</formula>
    </cfRule>
  </conditionalFormatting>
  <conditionalFormatting sqref="C94:C97">
    <cfRule type="duplicateValues" priority="83" dxfId="151">
      <formula>AND(COUNTIF($C$94:$C$97,C94)&gt;1,NOT(ISBLANK(C94)))</formula>
    </cfRule>
  </conditionalFormatting>
  <conditionalFormatting sqref="B98:B101">
    <cfRule type="duplicateValues" priority="82" dxfId="151" stopIfTrue="1">
      <formula>AND(COUNTIF($B$98:$B$101,B98)&gt;1,NOT(ISBLANK(B98)))</formula>
    </cfRule>
  </conditionalFormatting>
  <conditionalFormatting sqref="C98:C101">
    <cfRule type="duplicateValues" priority="81" dxfId="151">
      <formula>AND(COUNTIF($C$98:$C$101,C98)&gt;1,NOT(ISBLANK(C98)))</formula>
    </cfRule>
  </conditionalFormatting>
  <conditionalFormatting sqref="B102:B105">
    <cfRule type="duplicateValues" priority="80" dxfId="151" stopIfTrue="1">
      <formula>AND(COUNTIF($B$102:$B$105,B102)&gt;1,NOT(ISBLANK(B102)))</formula>
    </cfRule>
  </conditionalFormatting>
  <conditionalFormatting sqref="C102:C105">
    <cfRule type="duplicateValues" priority="79" dxfId="151">
      <formula>AND(COUNTIF($C$102:$C$105,C102)&gt;1,NOT(ISBLANK(C102)))</formula>
    </cfRule>
  </conditionalFormatting>
  <conditionalFormatting sqref="B106:B109">
    <cfRule type="duplicateValues" priority="78" dxfId="151" stopIfTrue="1">
      <formula>AND(COUNTIF($B$106:$B$109,B106)&gt;1,NOT(ISBLANK(B106)))</formula>
    </cfRule>
  </conditionalFormatting>
  <conditionalFormatting sqref="C106:C109">
    <cfRule type="duplicateValues" priority="77" dxfId="151">
      <formula>AND(COUNTIF($C$106:$C$109,C106)&gt;1,NOT(ISBLANK(C106)))</formula>
    </cfRule>
  </conditionalFormatting>
  <conditionalFormatting sqref="B110:B113">
    <cfRule type="duplicateValues" priority="76" dxfId="151" stopIfTrue="1">
      <formula>AND(COUNTIF($B$110:$B$113,B110)&gt;1,NOT(ISBLANK(B110)))</formula>
    </cfRule>
  </conditionalFormatting>
  <conditionalFormatting sqref="C110:C113">
    <cfRule type="duplicateValues" priority="75" dxfId="151">
      <formula>AND(COUNTIF($C$110:$C$113,C110)&gt;1,NOT(ISBLANK(C110)))</formula>
    </cfRule>
  </conditionalFormatting>
  <conditionalFormatting sqref="B114:B117">
    <cfRule type="duplicateValues" priority="74" dxfId="151" stopIfTrue="1">
      <formula>AND(COUNTIF($B$114:$B$117,B114)&gt;1,NOT(ISBLANK(B114)))</formula>
    </cfRule>
  </conditionalFormatting>
  <conditionalFormatting sqref="C114:C117">
    <cfRule type="duplicateValues" priority="73" dxfId="151">
      <formula>AND(COUNTIF($C$114:$C$117,C114)&gt;1,NOT(ISBLANK(C114)))</formula>
    </cfRule>
  </conditionalFormatting>
  <conditionalFormatting sqref="B118:B121">
    <cfRule type="duplicateValues" priority="72" dxfId="151" stopIfTrue="1">
      <formula>AND(COUNTIF($B$118:$B$121,B118)&gt;1,NOT(ISBLANK(B118)))</formula>
    </cfRule>
  </conditionalFormatting>
  <conditionalFormatting sqref="C118:C121">
    <cfRule type="duplicateValues" priority="71" dxfId="151">
      <formula>AND(COUNTIF($C$118:$C$121,C118)&gt;1,NOT(ISBLANK(C118)))</formula>
    </cfRule>
  </conditionalFormatting>
  <conditionalFormatting sqref="B122:B125">
    <cfRule type="duplicateValues" priority="70" dxfId="151" stopIfTrue="1">
      <formula>AND(COUNTIF($B$122:$B$125,B122)&gt;1,NOT(ISBLANK(B122)))</formula>
    </cfRule>
  </conditionalFormatting>
  <conditionalFormatting sqref="C122:C125">
    <cfRule type="duplicateValues" priority="69" dxfId="151">
      <formula>AND(COUNTIF($C$122:$C$125,C122)&gt;1,NOT(ISBLANK(C122)))</formula>
    </cfRule>
  </conditionalFormatting>
  <conditionalFormatting sqref="B126:B129">
    <cfRule type="duplicateValues" priority="68" dxfId="151" stopIfTrue="1">
      <formula>AND(COUNTIF($B$126:$B$129,B126)&gt;1,NOT(ISBLANK(B126)))</formula>
    </cfRule>
  </conditionalFormatting>
  <conditionalFormatting sqref="C126:C129">
    <cfRule type="duplicateValues" priority="67" dxfId="151">
      <formula>AND(COUNTIF($C$126:$C$129,C126)&gt;1,NOT(ISBLANK(C126)))</formula>
    </cfRule>
  </conditionalFormatting>
  <conditionalFormatting sqref="B130:B133">
    <cfRule type="duplicateValues" priority="66" dxfId="151" stopIfTrue="1">
      <formula>AND(COUNTIF($B$130:$B$133,B130)&gt;1,NOT(ISBLANK(B130)))</formula>
    </cfRule>
  </conditionalFormatting>
  <conditionalFormatting sqref="C130:C133">
    <cfRule type="duplicateValues" priority="65" dxfId="151">
      <formula>AND(COUNTIF($C$130:$C$133,C130)&gt;1,NOT(ISBLANK(C130)))</formula>
    </cfRule>
  </conditionalFormatting>
  <conditionalFormatting sqref="B134:B137">
    <cfRule type="duplicateValues" priority="64" dxfId="151" stopIfTrue="1">
      <formula>AND(COUNTIF($B$134:$B$137,B134)&gt;1,NOT(ISBLANK(B134)))</formula>
    </cfRule>
  </conditionalFormatting>
  <conditionalFormatting sqref="C134:C137">
    <cfRule type="duplicateValues" priority="63" dxfId="151">
      <formula>AND(COUNTIF($C$134:$C$137,C134)&gt;1,NOT(ISBLANK(C134)))</formula>
    </cfRule>
  </conditionalFormatting>
  <conditionalFormatting sqref="B138:B141">
    <cfRule type="duplicateValues" priority="62" dxfId="151" stopIfTrue="1">
      <formula>AND(COUNTIF($B$138:$B$141,B138)&gt;1,NOT(ISBLANK(B138)))</formula>
    </cfRule>
  </conditionalFormatting>
  <conditionalFormatting sqref="C138:C141">
    <cfRule type="duplicateValues" priority="61" dxfId="151">
      <formula>AND(COUNTIF($C$138:$C$141,C138)&gt;1,NOT(ISBLANK(C138)))</formula>
    </cfRule>
  </conditionalFormatting>
  <conditionalFormatting sqref="B142:B145">
    <cfRule type="duplicateValues" priority="60" dxfId="151" stopIfTrue="1">
      <formula>AND(COUNTIF($B$142:$B$145,B142)&gt;1,NOT(ISBLANK(B142)))</formula>
    </cfRule>
  </conditionalFormatting>
  <conditionalFormatting sqref="C142:C145">
    <cfRule type="duplicateValues" priority="59" dxfId="151">
      <formula>AND(COUNTIF($C$142:$C$145,C142)&gt;1,NOT(ISBLANK(C142)))</formula>
    </cfRule>
  </conditionalFormatting>
  <conditionalFormatting sqref="B146:B149">
    <cfRule type="duplicateValues" priority="58" dxfId="151" stopIfTrue="1">
      <formula>AND(COUNTIF($B$146:$B$149,B146)&gt;1,NOT(ISBLANK(B146)))</formula>
    </cfRule>
  </conditionalFormatting>
  <conditionalFormatting sqref="C146:C149">
    <cfRule type="duplicateValues" priority="57" dxfId="151">
      <formula>AND(COUNTIF($C$146:$C$149,C146)&gt;1,NOT(ISBLANK(C146)))</formula>
    </cfRule>
  </conditionalFormatting>
  <conditionalFormatting sqref="B150:B153">
    <cfRule type="duplicateValues" priority="56" dxfId="151" stopIfTrue="1">
      <formula>AND(COUNTIF($B$150:$B$153,B150)&gt;1,NOT(ISBLANK(B150)))</formula>
    </cfRule>
  </conditionalFormatting>
  <conditionalFormatting sqref="C150:C153">
    <cfRule type="duplicateValues" priority="55" dxfId="151">
      <formula>AND(COUNTIF($C$150:$C$153,C150)&gt;1,NOT(ISBLANK(C150)))</formula>
    </cfRule>
  </conditionalFormatting>
  <conditionalFormatting sqref="B154:B157">
    <cfRule type="duplicateValues" priority="54" dxfId="151" stopIfTrue="1">
      <formula>AND(COUNTIF($B$154:$B$157,B154)&gt;1,NOT(ISBLANK(B154)))</formula>
    </cfRule>
  </conditionalFormatting>
  <conditionalFormatting sqref="C154:C157">
    <cfRule type="duplicateValues" priority="53" dxfId="151">
      <formula>AND(COUNTIF($C$154:$C$157,C154)&gt;1,NOT(ISBLANK(C154)))</formula>
    </cfRule>
  </conditionalFormatting>
  <conditionalFormatting sqref="B158:B161">
    <cfRule type="duplicateValues" priority="52" dxfId="151" stopIfTrue="1">
      <formula>AND(COUNTIF($B$158:$B$161,B158)&gt;1,NOT(ISBLANK(B158)))</formula>
    </cfRule>
  </conditionalFormatting>
  <conditionalFormatting sqref="C158:C161">
    <cfRule type="duplicateValues" priority="51" dxfId="151">
      <formula>AND(COUNTIF($C$158:$C$161,C158)&gt;1,NOT(ISBLANK(C158)))</formula>
    </cfRule>
  </conditionalFormatting>
  <conditionalFormatting sqref="B162:B165">
    <cfRule type="duplicateValues" priority="50" dxfId="151" stopIfTrue="1">
      <formula>AND(COUNTIF($B$162:$B$165,B162)&gt;1,NOT(ISBLANK(B162)))</formula>
    </cfRule>
  </conditionalFormatting>
  <conditionalFormatting sqref="C162:C165">
    <cfRule type="duplicateValues" priority="49" dxfId="151">
      <formula>AND(COUNTIF($C$162:$C$165,C162)&gt;1,NOT(ISBLANK(C162)))</formula>
    </cfRule>
  </conditionalFormatting>
  <conditionalFormatting sqref="B166:B169">
    <cfRule type="duplicateValues" priority="48" dxfId="151" stopIfTrue="1">
      <formula>AND(COUNTIF($B$166:$B$169,B166)&gt;1,NOT(ISBLANK(B166)))</formula>
    </cfRule>
  </conditionalFormatting>
  <conditionalFormatting sqref="C166:C169">
    <cfRule type="duplicateValues" priority="47" dxfId="151">
      <formula>AND(COUNTIF($C$166:$C$169,C166)&gt;1,NOT(ISBLANK(C166)))</formula>
    </cfRule>
  </conditionalFormatting>
  <conditionalFormatting sqref="B170:B173">
    <cfRule type="duplicateValues" priority="46" dxfId="151" stopIfTrue="1">
      <formula>AND(COUNTIF($B$170:$B$173,B170)&gt;1,NOT(ISBLANK(B170)))</formula>
    </cfRule>
  </conditionalFormatting>
  <conditionalFormatting sqref="C170:C173">
    <cfRule type="duplicateValues" priority="45" dxfId="151">
      <formula>AND(COUNTIF($C$170:$C$173,C170)&gt;1,NOT(ISBLANK(C170)))</formula>
    </cfRule>
  </conditionalFormatting>
  <conditionalFormatting sqref="B174:B177">
    <cfRule type="duplicateValues" priority="44" dxfId="151" stopIfTrue="1">
      <formula>AND(COUNTIF($B$174:$B$177,B174)&gt;1,NOT(ISBLANK(B174)))</formula>
    </cfRule>
  </conditionalFormatting>
  <conditionalFormatting sqref="C174:C177">
    <cfRule type="duplicateValues" priority="43" dxfId="151">
      <formula>AND(COUNTIF($C$174:$C$177,C174)&gt;1,NOT(ISBLANK(C174)))</formula>
    </cfRule>
  </conditionalFormatting>
  <conditionalFormatting sqref="B178:B181">
    <cfRule type="duplicateValues" priority="42" dxfId="151" stopIfTrue="1">
      <formula>AND(COUNTIF($B$178:$B$181,B178)&gt;1,NOT(ISBLANK(B178)))</formula>
    </cfRule>
  </conditionalFormatting>
  <conditionalFormatting sqref="C178:C181">
    <cfRule type="duplicateValues" priority="41" dxfId="151">
      <formula>AND(COUNTIF($C$178:$C$181,C178)&gt;1,NOT(ISBLANK(C178)))</formula>
    </cfRule>
  </conditionalFormatting>
  <conditionalFormatting sqref="B182:B185">
    <cfRule type="duplicateValues" priority="40" dxfId="151" stopIfTrue="1">
      <formula>AND(COUNTIF($B$182:$B$185,B182)&gt;1,NOT(ISBLANK(B182)))</formula>
    </cfRule>
  </conditionalFormatting>
  <conditionalFormatting sqref="C182:C185">
    <cfRule type="duplicateValues" priority="39" dxfId="151">
      <formula>AND(COUNTIF($C$182:$C$185,C182)&gt;1,NOT(ISBLANK(C182)))</formula>
    </cfRule>
  </conditionalFormatting>
  <conditionalFormatting sqref="B186:B189">
    <cfRule type="duplicateValues" priority="38" dxfId="151" stopIfTrue="1">
      <formula>AND(COUNTIF($B$186:$B$189,B186)&gt;1,NOT(ISBLANK(B186)))</formula>
    </cfRule>
  </conditionalFormatting>
  <conditionalFormatting sqref="C186:C189">
    <cfRule type="duplicateValues" priority="37" dxfId="151">
      <formula>AND(COUNTIF($C$186:$C$189,C186)&gt;1,NOT(ISBLANK(C186)))</formula>
    </cfRule>
  </conditionalFormatting>
  <conditionalFormatting sqref="B190:B193">
    <cfRule type="duplicateValues" priority="36" dxfId="151" stopIfTrue="1">
      <formula>AND(COUNTIF($B$190:$B$193,B190)&gt;1,NOT(ISBLANK(B190)))</formula>
    </cfRule>
  </conditionalFormatting>
  <conditionalFormatting sqref="C190:C193">
    <cfRule type="duplicateValues" priority="35" dxfId="151">
      <formula>AND(COUNTIF($C$190:$C$193,C190)&gt;1,NOT(ISBLANK(C190)))</formula>
    </cfRule>
  </conditionalFormatting>
  <conditionalFormatting sqref="B194:B197">
    <cfRule type="duplicateValues" priority="34" dxfId="151" stopIfTrue="1">
      <formula>AND(COUNTIF($B$194:$B$197,B194)&gt;1,NOT(ISBLANK(B194)))</formula>
    </cfRule>
  </conditionalFormatting>
  <conditionalFormatting sqref="C194:C197">
    <cfRule type="duplicateValues" priority="33" dxfId="151">
      <formula>AND(COUNTIF($C$194:$C$197,C194)&gt;1,NOT(ISBLANK(C194)))</formula>
    </cfRule>
  </conditionalFormatting>
  <conditionalFormatting sqref="B198:B201">
    <cfRule type="duplicateValues" priority="32" dxfId="151" stopIfTrue="1">
      <formula>AND(COUNTIF($B$198:$B$201,B198)&gt;1,NOT(ISBLANK(B198)))</formula>
    </cfRule>
  </conditionalFormatting>
  <conditionalFormatting sqref="C198:C201">
    <cfRule type="duplicateValues" priority="31" dxfId="151">
      <formula>AND(COUNTIF($C$198:$C$201,C198)&gt;1,NOT(ISBLANK(C198)))</formula>
    </cfRule>
  </conditionalFormatting>
  <conditionalFormatting sqref="B202:B205">
    <cfRule type="duplicateValues" priority="30" dxfId="151" stopIfTrue="1">
      <formula>AND(COUNTIF($B$202:$B$205,B202)&gt;1,NOT(ISBLANK(B202)))</formula>
    </cfRule>
  </conditionalFormatting>
  <conditionalFormatting sqref="C202:C205">
    <cfRule type="duplicateValues" priority="29" dxfId="151">
      <formula>AND(COUNTIF($C$202:$C$205,C202)&gt;1,NOT(ISBLANK(C202)))</formula>
    </cfRule>
  </conditionalFormatting>
  <conditionalFormatting sqref="B206:B209">
    <cfRule type="duplicateValues" priority="28" dxfId="151" stopIfTrue="1">
      <formula>AND(COUNTIF($B$206:$B$209,B206)&gt;1,NOT(ISBLANK(B206)))</formula>
    </cfRule>
  </conditionalFormatting>
  <conditionalFormatting sqref="C206:C209">
    <cfRule type="duplicateValues" priority="27" dxfId="151">
      <formula>AND(COUNTIF($C$206:$C$209,C206)&gt;1,NOT(ISBLANK(C206)))</formula>
    </cfRule>
  </conditionalFormatting>
  <conditionalFormatting sqref="B210:B213">
    <cfRule type="duplicateValues" priority="26" dxfId="151" stopIfTrue="1">
      <formula>AND(COUNTIF($B$210:$B$213,B210)&gt;1,NOT(ISBLANK(B210)))</formula>
    </cfRule>
  </conditionalFormatting>
  <conditionalFormatting sqref="C210:C213">
    <cfRule type="duplicateValues" priority="25" dxfId="151">
      <formula>AND(COUNTIF($C$210:$C$213,C210)&gt;1,NOT(ISBLANK(C210)))</formula>
    </cfRule>
  </conditionalFormatting>
  <conditionalFormatting sqref="B214:B217">
    <cfRule type="duplicateValues" priority="24" dxfId="151" stopIfTrue="1">
      <formula>AND(COUNTIF($B$214:$B$217,B214)&gt;1,NOT(ISBLANK(B214)))</formula>
    </cfRule>
  </conditionalFormatting>
  <conditionalFormatting sqref="C214:C217">
    <cfRule type="duplicateValues" priority="23" dxfId="151">
      <formula>AND(COUNTIF($C$214:$C$217,C214)&gt;1,NOT(ISBLANK(C214)))</formula>
    </cfRule>
  </conditionalFormatting>
  <conditionalFormatting sqref="B218:B221">
    <cfRule type="duplicateValues" priority="22" dxfId="151" stopIfTrue="1">
      <formula>AND(COUNTIF($B$218:$B$221,B218)&gt;1,NOT(ISBLANK(B218)))</formula>
    </cfRule>
  </conditionalFormatting>
  <conditionalFormatting sqref="C218:C221">
    <cfRule type="duplicateValues" priority="21" dxfId="151">
      <formula>AND(COUNTIF($C$218:$C$221,C218)&gt;1,NOT(ISBLANK(C218)))</formula>
    </cfRule>
  </conditionalFormatting>
  <conditionalFormatting sqref="B222:B225">
    <cfRule type="duplicateValues" priority="20" dxfId="151" stopIfTrue="1">
      <formula>AND(COUNTIF($B$222:$B$225,B222)&gt;1,NOT(ISBLANK(B222)))</formula>
    </cfRule>
  </conditionalFormatting>
  <conditionalFormatting sqref="C222:C225">
    <cfRule type="duplicateValues" priority="19" dxfId="151">
      <formula>AND(COUNTIF($C$222:$C$225,C222)&gt;1,NOT(ISBLANK(C222)))</formula>
    </cfRule>
  </conditionalFormatting>
  <conditionalFormatting sqref="B226:B229">
    <cfRule type="duplicateValues" priority="18" dxfId="151" stopIfTrue="1">
      <formula>AND(COUNTIF($B$226:$B$229,B226)&gt;1,NOT(ISBLANK(B226)))</formula>
    </cfRule>
  </conditionalFormatting>
  <conditionalFormatting sqref="C226:C229">
    <cfRule type="duplicateValues" priority="17" dxfId="151">
      <formula>AND(COUNTIF($C$226:$C$229,C226)&gt;1,NOT(ISBLANK(C226)))</formula>
    </cfRule>
  </conditionalFormatting>
  <conditionalFormatting sqref="B230:B233">
    <cfRule type="duplicateValues" priority="16" dxfId="151" stopIfTrue="1">
      <formula>AND(COUNTIF($B$230:$B$233,B230)&gt;1,NOT(ISBLANK(B230)))</formula>
    </cfRule>
  </conditionalFormatting>
  <conditionalFormatting sqref="C230:C233">
    <cfRule type="duplicateValues" priority="15" dxfId="151">
      <formula>AND(COUNTIF($C$230:$C$233,C230)&gt;1,NOT(ISBLANK(C230)))</formula>
    </cfRule>
  </conditionalFormatting>
  <conditionalFormatting sqref="B234:B237">
    <cfRule type="duplicateValues" priority="14" dxfId="151" stopIfTrue="1">
      <formula>AND(COUNTIF($B$234:$B$237,B234)&gt;1,NOT(ISBLANK(B234)))</formula>
    </cfRule>
  </conditionalFormatting>
  <conditionalFormatting sqref="C234:C237">
    <cfRule type="duplicateValues" priority="13" dxfId="151">
      <formula>AND(COUNTIF($C$234:$C$237,C234)&gt;1,NOT(ISBLANK(C234)))</formula>
    </cfRule>
  </conditionalFormatting>
  <conditionalFormatting sqref="B238:B241">
    <cfRule type="duplicateValues" priority="12" dxfId="151" stopIfTrue="1">
      <formula>AND(COUNTIF($B$238:$B$241,B238)&gt;1,NOT(ISBLANK(B238)))</formula>
    </cfRule>
  </conditionalFormatting>
  <conditionalFormatting sqref="C238:C241">
    <cfRule type="duplicateValues" priority="11" dxfId="151">
      <formula>AND(COUNTIF($C$238:$C$241,C238)&gt;1,NOT(ISBLANK(C238)))</formula>
    </cfRule>
  </conditionalFormatting>
  <conditionalFormatting sqref="B242:B245">
    <cfRule type="duplicateValues" priority="10" dxfId="151" stopIfTrue="1">
      <formula>AND(COUNTIF($B$242:$B$245,B242)&gt;1,NOT(ISBLANK(B242)))</formula>
    </cfRule>
  </conditionalFormatting>
  <conditionalFormatting sqref="C242:C245">
    <cfRule type="duplicateValues" priority="9" dxfId="151">
      <formula>AND(COUNTIF($C$242:$C$245,C242)&gt;1,NOT(ISBLANK(C242)))</formula>
    </cfRule>
  </conditionalFormatting>
  <conditionalFormatting sqref="B246:B249">
    <cfRule type="duplicateValues" priority="8" dxfId="151" stopIfTrue="1">
      <formula>AND(COUNTIF($B$246:$B$249,B246)&gt;1,NOT(ISBLANK(B246)))</formula>
    </cfRule>
  </conditionalFormatting>
  <conditionalFormatting sqref="C246:C249">
    <cfRule type="duplicateValues" priority="7" dxfId="151">
      <formula>AND(COUNTIF($C$246:$C$249,C246)&gt;1,NOT(ISBLANK(C246)))</formula>
    </cfRule>
  </conditionalFormatting>
  <conditionalFormatting sqref="B250:B253">
    <cfRule type="duplicateValues" priority="6" dxfId="151" stopIfTrue="1">
      <formula>AND(COUNTIF($B$250:$B$253,B250)&gt;1,NOT(ISBLANK(B250)))</formula>
    </cfRule>
  </conditionalFormatting>
  <conditionalFormatting sqref="C250:C253">
    <cfRule type="duplicateValues" priority="5" dxfId="151">
      <formula>AND(COUNTIF($C$250:$C$253,C250)&gt;1,NOT(ISBLANK(C250)))</formula>
    </cfRule>
  </conditionalFormatting>
  <conditionalFormatting sqref="B6:B9">
    <cfRule type="duplicateValues" priority="128" dxfId="151" stopIfTrue="1">
      <formula>AND(COUNTIF($B$6:$B$9,B6)&gt;1,NOT(ISBLANK(B6)))</formula>
    </cfRule>
  </conditionalFormatting>
  <conditionalFormatting sqref="C6:C253">
    <cfRule type="duplicateValues" priority="4" dxfId="151">
      <formula>AND(COUNTIF($C$6:$C$253,C6)&gt;1,NOT(ISBLANK(C6)))</formula>
    </cfRule>
  </conditionalFormatting>
  <conditionalFormatting sqref="F6:F253">
    <cfRule type="cellIs" priority="1" dxfId="25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66" t="str">
        <f>KAPAK!A2</f>
        <v>Sakarya Atletizm İl Temsilciliği</v>
      </c>
      <c r="B1" s="166"/>
      <c r="C1" s="166"/>
      <c r="D1" s="166"/>
      <c r="E1" s="166"/>
      <c r="F1" s="166"/>
      <c r="G1" s="166"/>
      <c r="H1" s="166"/>
      <c r="J1" s="21"/>
    </row>
    <row r="2" spans="1:8" ht="15.75">
      <c r="A2" s="167" t="str">
        <f>KAPAK!B24</f>
        <v>Küçükler ve Yıldızlar Bölgesel Kros Ligi 3.Kademe Yarışmaları</v>
      </c>
      <c r="B2" s="167"/>
      <c r="C2" s="167"/>
      <c r="D2" s="167"/>
      <c r="E2" s="167"/>
      <c r="F2" s="167"/>
      <c r="G2" s="167"/>
      <c r="H2" s="167"/>
    </row>
    <row r="3" spans="1:9" ht="14.25">
      <c r="A3" s="168" t="str">
        <f>KAPAK!B27</f>
        <v>Sakarya</v>
      </c>
      <c r="B3" s="168"/>
      <c r="C3" s="168"/>
      <c r="D3" s="168"/>
      <c r="E3" s="168"/>
      <c r="F3" s="168"/>
      <c r="G3" s="168"/>
      <c r="H3" s="168"/>
      <c r="I3" s="22"/>
    </row>
    <row r="4" spans="1:8" ht="15.75" customHeight="1">
      <c r="A4" s="165" t="str">
        <f>KAPAK!B26</f>
        <v>Yıldız Erkekler</v>
      </c>
      <c r="B4" s="165"/>
      <c r="C4" s="165"/>
      <c r="D4" s="30" t="str">
        <f>KAPAK!B25</f>
        <v>3 km.</v>
      </c>
      <c r="E4" s="31"/>
      <c r="F4" s="169">
        <f>KAPAK!B28</f>
        <v>41959.458333333336</v>
      </c>
      <c r="G4" s="169"/>
      <c r="H4" s="169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15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7.25" customHeight="1">
      <c r="A6" s="25">
        <v>1</v>
      </c>
      <c r="B6" s="89">
        <v>1629</v>
      </c>
      <c r="C6" s="26" t="s">
        <v>55</v>
      </c>
      <c r="D6" s="26" t="s">
        <v>56</v>
      </c>
      <c r="E6" s="27" t="s">
        <v>51</v>
      </c>
      <c r="F6" s="28">
        <v>35548</v>
      </c>
      <c r="G6" s="90">
        <v>1141</v>
      </c>
      <c r="H6" s="115">
        <v>0</v>
      </c>
      <c r="J6" s="21"/>
    </row>
    <row r="7" spans="1:10" ht="17.25" customHeight="1">
      <c r="A7" s="25">
        <v>2</v>
      </c>
      <c r="B7" s="89">
        <v>52</v>
      </c>
      <c r="C7" s="26" t="s">
        <v>29</v>
      </c>
      <c r="D7" s="26" t="s">
        <v>25</v>
      </c>
      <c r="E7" s="27" t="s">
        <v>26</v>
      </c>
      <c r="F7" s="28">
        <v>35947</v>
      </c>
      <c r="G7" s="90">
        <v>1147</v>
      </c>
      <c r="H7" s="115">
        <v>1</v>
      </c>
      <c r="J7" s="21"/>
    </row>
    <row r="8" spans="1:10" ht="17.25" customHeight="1">
      <c r="A8" s="25">
        <v>3</v>
      </c>
      <c r="B8" s="89">
        <v>51</v>
      </c>
      <c r="C8" s="26" t="s">
        <v>28</v>
      </c>
      <c r="D8" s="26" t="s">
        <v>25</v>
      </c>
      <c r="E8" s="27" t="s">
        <v>26</v>
      </c>
      <c r="F8" s="28">
        <v>35431</v>
      </c>
      <c r="G8" s="90">
        <v>1154</v>
      </c>
      <c r="H8" s="115">
        <v>2</v>
      </c>
      <c r="J8" s="21"/>
    </row>
    <row r="9" spans="1:8" ht="17.25" customHeight="1">
      <c r="A9" s="25">
        <v>4</v>
      </c>
      <c r="B9" s="89">
        <v>50</v>
      </c>
      <c r="C9" s="26" t="s">
        <v>27</v>
      </c>
      <c r="D9" s="26" t="s">
        <v>25</v>
      </c>
      <c r="E9" s="27" t="s">
        <v>26</v>
      </c>
      <c r="F9" s="28">
        <v>36134</v>
      </c>
      <c r="G9" s="90">
        <v>1157</v>
      </c>
      <c r="H9" s="115">
        <v>3</v>
      </c>
    </row>
    <row r="10" spans="1:8" ht="17.25" customHeight="1">
      <c r="A10" s="25">
        <v>5</v>
      </c>
      <c r="B10" s="89">
        <v>62</v>
      </c>
      <c r="C10" s="26" t="s">
        <v>38</v>
      </c>
      <c r="D10" s="26" t="s">
        <v>37</v>
      </c>
      <c r="E10" s="27" t="s">
        <v>26</v>
      </c>
      <c r="F10" s="28">
        <v>35653</v>
      </c>
      <c r="G10" s="90">
        <v>1207</v>
      </c>
      <c r="H10" s="115">
        <v>4</v>
      </c>
    </row>
    <row r="11" spans="1:8" ht="17.25" customHeight="1">
      <c r="A11" s="25">
        <v>6</v>
      </c>
      <c r="B11" s="89">
        <v>54</v>
      </c>
      <c r="C11" s="26" t="s">
        <v>57</v>
      </c>
      <c r="D11" s="26" t="s">
        <v>31</v>
      </c>
      <c r="E11" s="27" t="s">
        <v>26</v>
      </c>
      <c r="F11" s="28">
        <v>35796</v>
      </c>
      <c r="G11" s="90">
        <v>1219</v>
      </c>
      <c r="H11" s="115">
        <v>5</v>
      </c>
    </row>
    <row r="12" spans="1:8" ht="17.25" customHeight="1">
      <c r="A12" s="25">
        <v>7</v>
      </c>
      <c r="B12" s="89">
        <v>64</v>
      </c>
      <c r="C12" s="26" t="s">
        <v>46</v>
      </c>
      <c r="D12" s="26" t="s">
        <v>37</v>
      </c>
      <c r="E12" s="27" t="s">
        <v>26</v>
      </c>
      <c r="F12" s="28">
        <v>35496</v>
      </c>
      <c r="G12" s="90">
        <v>1225</v>
      </c>
      <c r="H12" s="115">
        <v>6</v>
      </c>
    </row>
    <row r="13" spans="1:8" ht="17.25" customHeight="1">
      <c r="A13" s="25">
        <v>8</v>
      </c>
      <c r="B13" s="89">
        <v>49</v>
      </c>
      <c r="C13" s="26" t="s">
        <v>43</v>
      </c>
      <c r="D13" s="26" t="s">
        <v>25</v>
      </c>
      <c r="E13" s="27" t="s">
        <v>26</v>
      </c>
      <c r="F13" s="28">
        <v>35431</v>
      </c>
      <c r="G13" s="90">
        <v>1227</v>
      </c>
      <c r="H13" s="115">
        <v>7</v>
      </c>
    </row>
    <row r="14" spans="1:8" ht="17.25" customHeight="1">
      <c r="A14" s="25">
        <v>9</v>
      </c>
      <c r="B14" s="89">
        <v>55</v>
      </c>
      <c r="C14" s="26" t="s">
        <v>58</v>
      </c>
      <c r="D14" s="26" t="s">
        <v>31</v>
      </c>
      <c r="E14" s="27" t="s">
        <v>26</v>
      </c>
      <c r="F14" s="28">
        <v>36041</v>
      </c>
      <c r="G14" s="90">
        <v>1230</v>
      </c>
      <c r="H14" s="115">
        <v>8</v>
      </c>
    </row>
    <row r="15" spans="1:8" ht="17.25" customHeight="1">
      <c r="A15" s="25">
        <v>10</v>
      </c>
      <c r="B15" s="89">
        <v>61</v>
      </c>
      <c r="C15" s="26" t="s">
        <v>62</v>
      </c>
      <c r="D15" s="26" t="s">
        <v>37</v>
      </c>
      <c r="E15" s="27" t="s">
        <v>26</v>
      </c>
      <c r="F15" s="28">
        <v>35596</v>
      </c>
      <c r="G15" s="90">
        <v>1231</v>
      </c>
      <c r="H15" s="115">
        <v>9</v>
      </c>
    </row>
    <row r="16" spans="1:8" ht="17.25" customHeight="1">
      <c r="A16" s="25">
        <v>11</v>
      </c>
      <c r="B16" s="89">
        <v>56</v>
      </c>
      <c r="C16" s="26" t="s">
        <v>44</v>
      </c>
      <c r="D16" s="26" t="s">
        <v>31</v>
      </c>
      <c r="E16" s="27" t="s">
        <v>26</v>
      </c>
      <c r="F16" s="28">
        <v>36132</v>
      </c>
      <c r="G16" s="90" t="s">
        <v>69</v>
      </c>
      <c r="H16" s="115">
        <v>10</v>
      </c>
    </row>
    <row r="17" spans="1:8" ht="17.25" customHeight="1">
      <c r="A17" s="25">
        <v>12</v>
      </c>
      <c r="B17" s="89">
        <v>65</v>
      </c>
      <c r="C17" s="26" t="s">
        <v>39</v>
      </c>
      <c r="D17" s="26" t="s">
        <v>40</v>
      </c>
      <c r="E17" s="27" t="s">
        <v>26</v>
      </c>
      <c r="F17" s="28">
        <v>36156</v>
      </c>
      <c r="G17" s="90" t="s">
        <v>69</v>
      </c>
      <c r="H17" s="115">
        <v>11</v>
      </c>
    </row>
    <row r="18" spans="1:8" ht="17.25" customHeight="1">
      <c r="A18" s="25">
        <v>13</v>
      </c>
      <c r="B18" s="89">
        <v>66</v>
      </c>
      <c r="C18" s="26" t="s">
        <v>41</v>
      </c>
      <c r="D18" s="26" t="s">
        <v>40</v>
      </c>
      <c r="E18" s="27" t="s">
        <v>26</v>
      </c>
      <c r="F18" s="28">
        <v>35431</v>
      </c>
      <c r="G18" s="90" t="s">
        <v>69</v>
      </c>
      <c r="H18" s="115">
        <v>12</v>
      </c>
    </row>
    <row r="19" spans="1:8" ht="17.25" customHeight="1">
      <c r="A19" s="25">
        <v>14</v>
      </c>
      <c r="B19" s="89">
        <v>1628</v>
      </c>
      <c r="C19" s="26" t="s">
        <v>52</v>
      </c>
      <c r="D19" s="26" t="s">
        <v>60</v>
      </c>
      <c r="E19" s="27" t="s">
        <v>51</v>
      </c>
      <c r="F19" s="28">
        <v>36100</v>
      </c>
      <c r="G19" s="90" t="s">
        <v>69</v>
      </c>
      <c r="H19" s="115">
        <v>12</v>
      </c>
    </row>
    <row r="20" spans="1:8" ht="17.25" customHeight="1">
      <c r="A20" s="25">
        <v>15</v>
      </c>
      <c r="B20" s="89">
        <v>67</v>
      </c>
      <c r="C20" s="26" t="s">
        <v>42</v>
      </c>
      <c r="D20" s="26" t="s">
        <v>40</v>
      </c>
      <c r="E20" s="27" t="s">
        <v>26</v>
      </c>
      <c r="F20" s="28">
        <v>35431</v>
      </c>
      <c r="G20" s="90" t="s">
        <v>69</v>
      </c>
      <c r="H20" s="115">
        <v>13</v>
      </c>
    </row>
    <row r="21" spans="1:8" ht="17.25" customHeight="1">
      <c r="A21" s="25">
        <v>16</v>
      </c>
      <c r="B21" s="89">
        <v>53</v>
      </c>
      <c r="C21" s="26" t="s">
        <v>30</v>
      </c>
      <c r="D21" s="26" t="s">
        <v>31</v>
      </c>
      <c r="E21" s="27" t="s">
        <v>26</v>
      </c>
      <c r="F21" s="28">
        <v>35820</v>
      </c>
      <c r="G21" s="90" t="s">
        <v>69</v>
      </c>
      <c r="H21" s="115">
        <v>14</v>
      </c>
    </row>
    <row r="22" spans="1:8" ht="17.25" customHeight="1">
      <c r="A22" s="25">
        <v>17</v>
      </c>
      <c r="B22" s="89">
        <v>1634</v>
      </c>
      <c r="C22" s="26" t="s">
        <v>54</v>
      </c>
      <c r="D22" s="26" t="s">
        <v>60</v>
      </c>
      <c r="E22" s="27" t="s">
        <v>51</v>
      </c>
      <c r="F22" s="28">
        <v>35599</v>
      </c>
      <c r="G22" s="90" t="s">
        <v>69</v>
      </c>
      <c r="H22" s="115">
        <v>14</v>
      </c>
    </row>
    <row r="23" spans="1:8" ht="17.25" customHeight="1">
      <c r="A23" s="25">
        <v>18</v>
      </c>
      <c r="B23" s="89">
        <v>63</v>
      </c>
      <c r="C23" s="26" t="s">
        <v>45</v>
      </c>
      <c r="D23" s="26" t="s">
        <v>37</v>
      </c>
      <c r="E23" s="27" t="s">
        <v>26</v>
      </c>
      <c r="F23" s="28">
        <v>35827</v>
      </c>
      <c r="G23" s="90" t="s">
        <v>69</v>
      </c>
      <c r="H23" s="115">
        <v>15</v>
      </c>
    </row>
    <row r="24" spans="1:8" ht="17.25" customHeight="1">
      <c r="A24" s="25">
        <v>19</v>
      </c>
      <c r="B24" s="89">
        <v>1632</v>
      </c>
      <c r="C24" s="26" t="s">
        <v>53</v>
      </c>
      <c r="D24" s="26" t="s">
        <v>60</v>
      </c>
      <c r="E24" s="27" t="s">
        <v>51</v>
      </c>
      <c r="F24" s="28">
        <v>36105</v>
      </c>
      <c r="G24" s="90" t="s">
        <v>69</v>
      </c>
      <c r="H24" s="115">
        <v>15</v>
      </c>
    </row>
    <row r="25" spans="1:8" ht="17.25" customHeight="1">
      <c r="A25" s="25">
        <v>20</v>
      </c>
      <c r="B25" s="89">
        <v>68</v>
      </c>
      <c r="C25" s="26" t="s">
        <v>47</v>
      </c>
      <c r="D25" s="26" t="s">
        <v>40</v>
      </c>
      <c r="E25" s="27" t="s">
        <v>26</v>
      </c>
      <c r="F25" s="28">
        <v>35908</v>
      </c>
      <c r="G25" s="90" t="s">
        <v>69</v>
      </c>
      <c r="H25" s="115">
        <v>16</v>
      </c>
    </row>
    <row r="26" spans="1:8" ht="17.25" customHeight="1">
      <c r="A26" s="25">
        <v>21</v>
      </c>
      <c r="B26" s="89">
        <v>71</v>
      </c>
      <c r="C26" s="26" t="s">
        <v>34</v>
      </c>
      <c r="D26" s="26" t="s">
        <v>33</v>
      </c>
      <c r="E26" s="27" t="s">
        <v>26</v>
      </c>
      <c r="F26" s="28">
        <v>36130</v>
      </c>
      <c r="G26" s="90" t="s">
        <v>69</v>
      </c>
      <c r="H26" s="115">
        <v>17</v>
      </c>
    </row>
    <row r="27" spans="1:8" ht="17.25" customHeight="1">
      <c r="A27" s="25">
        <v>22</v>
      </c>
      <c r="B27" s="89">
        <v>59</v>
      </c>
      <c r="C27" s="26" t="s">
        <v>35</v>
      </c>
      <c r="D27" s="26" t="s">
        <v>33</v>
      </c>
      <c r="E27" s="27" t="s">
        <v>26</v>
      </c>
      <c r="F27" s="28">
        <v>35704</v>
      </c>
      <c r="G27" s="90" t="s">
        <v>69</v>
      </c>
      <c r="H27" s="115">
        <v>18</v>
      </c>
    </row>
    <row r="28" spans="1:8" ht="17.25" customHeight="1">
      <c r="A28" s="25">
        <v>23</v>
      </c>
      <c r="B28" s="89">
        <v>1637</v>
      </c>
      <c r="C28" s="26" t="s">
        <v>65</v>
      </c>
      <c r="D28" s="26" t="s">
        <v>66</v>
      </c>
      <c r="E28" s="27" t="s">
        <v>51</v>
      </c>
      <c r="F28" s="28">
        <v>35919</v>
      </c>
      <c r="G28" s="90" t="s">
        <v>69</v>
      </c>
      <c r="H28" s="115">
        <v>18</v>
      </c>
    </row>
    <row r="29" spans="1:8" ht="17.25" customHeight="1">
      <c r="A29" s="25">
        <v>24</v>
      </c>
      <c r="B29" s="89">
        <v>1635</v>
      </c>
      <c r="C29" s="26" t="s">
        <v>50</v>
      </c>
      <c r="D29" s="26" t="s">
        <v>60</v>
      </c>
      <c r="E29" s="27" t="s">
        <v>51</v>
      </c>
      <c r="F29" s="28">
        <v>35646</v>
      </c>
      <c r="G29" s="90" t="s">
        <v>69</v>
      </c>
      <c r="H29" s="115">
        <v>18</v>
      </c>
    </row>
    <row r="30" spans="1:8" ht="17.25" customHeight="1">
      <c r="A30" s="25">
        <v>25</v>
      </c>
      <c r="B30" s="89">
        <v>60</v>
      </c>
      <c r="C30" s="26" t="s">
        <v>36</v>
      </c>
      <c r="D30" s="26" t="s">
        <v>33</v>
      </c>
      <c r="E30" s="27" t="s">
        <v>26</v>
      </c>
      <c r="F30" s="28">
        <v>35467</v>
      </c>
      <c r="G30" s="90" t="s">
        <v>69</v>
      </c>
      <c r="H30" s="115">
        <v>19</v>
      </c>
    </row>
    <row r="31" spans="1:8" ht="17.25" customHeight="1">
      <c r="A31" s="25">
        <v>26</v>
      </c>
      <c r="B31" s="89">
        <v>57</v>
      </c>
      <c r="C31" s="26" t="s">
        <v>59</v>
      </c>
      <c r="D31" s="26" t="s">
        <v>33</v>
      </c>
      <c r="E31" s="27" t="s">
        <v>26</v>
      </c>
      <c r="F31" s="28">
        <v>35827</v>
      </c>
      <c r="G31" s="90" t="s">
        <v>69</v>
      </c>
      <c r="H31" s="115">
        <v>20</v>
      </c>
    </row>
    <row r="32" spans="1:8" ht="17.25" customHeight="1">
      <c r="A32" s="25" t="s">
        <v>69</v>
      </c>
      <c r="B32" s="89">
        <v>1631</v>
      </c>
      <c r="C32" s="26" t="s">
        <v>32</v>
      </c>
      <c r="D32" s="26" t="s">
        <v>61</v>
      </c>
      <c r="E32" s="27" t="s">
        <v>51</v>
      </c>
      <c r="F32" s="28">
        <v>35636</v>
      </c>
      <c r="G32" s="90" t="s">
        <v>70</v>
      </c>
      <c r="H32" s="115" t="s">
        <v>69</v>
      </c>
    </row>
    <row r="33" spans="1:8" ht="17.25" customHeight="1">
      <c r="A33" s="25" t="s">
        <v>69</v>
      </c>
      <c r="B33" s="89">
        <v>1578</v>
      </c>
      <c r="C33" s="26" t="s">
        <v>67</v>
      </c>
      <c r="D33" s="26" t="s">
        <v>66</v>
      </c>
      <c r="E33" s="27" t="s">
        <v>51</v>
      </c>
      <c r="F33" s="28">
        <v>35851</v>
      </c>
      <c r="G33" s="90" t="s">
        <v>68</v>
      </c>
      <c r="H33" s="115" t="s">
        <v>69</v>
      </c>
    </row>
    <row r="34" spans="1:8" ht="17.25" customHeight="1">
      <c r="A34" s="25" t="s">
        <v>69</v>
      </c>
      <c r="B34" s="89">
        <v>1636</v>
      </c>
      <c r="C34" s="26" t="s">
        <v>63</v>
      </c>
      <c r="D34" s="26" t="s">
        <v>64</v>
      </c>
      <c r="E34" s="27" t="s">
        <v>51</v>
      </c>
      <c r="F34" s="28">
        <v>35856</v>
      </c>
      <c r="G34" s="90" t="s">
        <v>68</v>
      </c>
      <c r="H34" s="115" t="s">
        <v>69</v>
      </c>
    </row>
    <row r="35" spans="1:8" ht="17.25" customHeight="1">
      <c r="A35" s="25">
        <f aca="true" t="shared" si="0" ref="A35:A71">IF(B35&lt;&gt;"",A34+1,"")</f>
      </c>
      <c r="B35" s="89"/>
      <c r="C35" s="26">
        <f>IF(ISERROR(VLOOKUP(B35,'START LİSTE'!$B$6:$F$1253,2,0)),"",VLOOKUP(B35,'START LİSTE'!$B$6:$F$1253,2,0))</f>
      </c>
      <c r="D35" s="26">
        <f>IF(ISERROR(VLOOKUP(B35,'START LİSTE'!$B$6:$F$1253,3,0)),"",VLOOKUP(B35,'START LİSTE'!$B$6:$F$1253,3,0))</f>
      </c>
      <c r="E35" s="27">
        <f>IF(ISERROR(VLOOKUP(B35,'START LİSTE'!$B$6:$F$1253,4,0)),"",VLOOKUP(B35,'START LİSTE'!$B$6:$F$1253,4,0))</f>
      </c>
      <c r="F35" s="28">
        <f>IF(ISERROR(VLOOKUP($B35,'START LİSTE'!$B$6:$F$1253,5,0)),"",VLOOKUP($B35,'START LİSTE'!$B$6:$F$1253,5,0))</f>
      </c>
      <c r="G35" s="90"/>
      <c r="H35" s="115">
        <f aca="true" t="shared" si="1" ref="H35:H71">IF(OR(G35="DQ",G35="DNF",G35="DNS"),"-",IF(B35&lt;&gt;"",IF(E35="F",H34,H34+1),""))</f>
      </c>
    </row>
    <row r="36" spans="1:8" ht="17.25" customHeight="1">
      <c r="A36" s="25">
        <f t="shared" si="0"/>
      </c>
      <c r="B36" s="89"/>
      <c r="C36" s="26">
        <f>IF(ISERROR(VLOOKUP(B36,'START LİSTE'!$B$6:$F$1253,2,0)),"",VLOOKUP(B36,'START LİSTE'!$B$6:$F$1253,2,0))</f>
      </c>
      <c r="D36" s="26">
        <f>IF(ISERROR(VLOOKUP(B36,'START LİSTE'!$B$6:$F$1253,3,0)),"",VLOOKUP(B36,'START LİSTE'!$B$6:$F$1253,3,0))</f>
      </c>
      <c r="E36" s="27">
        <f>IF(ISERROR(VLOOKUP(B36,'START LİSTE'!$B$6:$F$1253,4,0)),"",VLOOKUP(B36,'START LİSTE'!$B$6:$F$1253,4,0))</f>
      </c>
      <c r="F36" s="28">
        <f>IF(ISERROR(VLOOKUP($B36,'START LİSTE'!$B$6:$F$1253,5,0)),"",VLOOKUP($B36,'START LİSTE'!$B$6:$F$1253,5,0))</f>
      </c>
      <c r="G36" s="90"/>
      <c r="H36" s="115">
        <f t="shared" si="1"/>
      </c>
    </row>
    <row r="37" spans="1:8" ht="17.25" customHeight="1">
      <c r="A37" s="25">
        <f t="shared" si="0"/>
      </c>
      <c r="B37" s="89"/>
      <c r="C37" s="26">
        <f>IF(ISERROR(VLOOKUP(B37,'START LİSTE'!$B$6:$F$1253,2,0)),"",VLOOKUP(B37,'START LİSTE'!$B$6:$F$1253,2,0))</f>
      </c>
      <c r="D37" s="26">
        <f>IF(ISERROR(VLOOKUP(B37,'START LİSTE'!$B$6:$F$1253,3,0)),"",VLOOKUP(B37,'START LİSTE'!$B$6:$F$1253,3,0))</f>
      </c>
      <c r="E37" s="27">
        <f>IF(ISERROR(VLOOKUP(B37,'START LİSTE'!$B$6:$F$1253,4,0)),"",VLOOKUP(B37,'START LİSTE'!$B$6:$F$1253,4,0))</f>
      </c>
      <c r="F37" s="28">
        <f>IF(ISERROR(VLOOKUP($B37,'START LİSTE'!$B$6:$F$1253,5,0)),"",VLOOKUP($B37,'START LİSTE'!$B$6:$F$1253,5,0))</f>
      </c>
      <c r="G37" s="90"/>
      <c r="H37" s="115">
        <f t="shared" si="1"/>
      </c>
    </row>
    <row r="38" spans="1:8" ht="17.25" customHeight="1">
      <c r="A38" s="25">
        <f t="shared" si="0"/>
      </c>
      <c r="B38" s="89"/>
      <c r="C38" s="26">
        <f>IF(ISERROR(VLOOKUP(B38,'START LİSTE'!$B$6:$F$1253,2,0)),"",VLOOKUP(B38,'START LİSTE'!$B$6:$F$1253,2,0))</f>
      </c>
      <c r="D38" s="26">
        <f>IF(ISERROR(VLOOKUP(B38,'START LİSTE'!$B$6:$F$1253,3,0)),"",VLOOKUP(B38,'START LİSTE'!$B$6:$F$1253,3,0))</f>
      </c>
      <c r="E38" s="27">
        <f>IF(ISERROR(VLOOKUP(B38,'START LİSTE'!$B$6:$F$1253,4,0)),"",VLOOKUP(B38,'START LİSTE'!$B$6:$F$1253,4,0))</f>
      </c>
      <c r="F38" s="28">
        <f>IF(ISERROR(VLOOKUP($B38,'START LİSTE'!$B$6:$F$1253,5,0)),"",VLOOKUP($B38,'START LİSTE'!$B$6:$F$1253,5,0))</f>
      </c>
      <c r="G38" s="90"/>
      <c r="H38" s="115">
        <f t="shared" si="1"/>
      </c>
    </row>
    <row r="39" spans="1:8" ht="17.25" customHeight="1">
      <c r="A39" s="25">
        <f t="shared" si="0"/>
      </c>
      <c r="B39" s="89"/>
      <c r="C39" s="26">
        <f>IF(ISERROR(VLOOKUP(B39,'START LİSTE'!$B$6:$F$1253,2,0)),"",VLOOKUP(B39,'START LİSTE'!$B$6:$F$1253,2,0))</f>
      </c>
      <c r="D39" s="26">
        <f>IF(ISERROR(VLOOKUP(B39,'START LİSTE'!$B$6:$F$1253,3,0)),"",VLOOKUP(B39,'START LİSTE'!$B$6:$F$1253,3,0))</f>
      </c>
      <c r="E39" s="27">
        <f>IF(ISERROR(VLOOKUP(B39,'START LİSTE'!$B$6:$F$1253,4,0)),"",VLOOKUP(B39,'START LİSTE'!$B$6:$F$1253,4,0))</f>
      </c>
      <c r="F39" s="28">
        <f>IF(ISERROR(VLOOKUP($B39,'START LİSTE'!$B$6:$F$1253,5,0)),"",VLOOKUP($B39,'START LİSTE'!$B$6:$F$1253,5,0))</f>
      </c>
      <c r="G39" s="90"/>
      <c r="H39" s="115">
        <f t="shared" si="1"/>
      </c>
    </row>
    <row r="40" spans="1:8" ht="17.25" customHeight="1">
      <c r="A40" s="25">
        <f t="shared" si="0"/>
      </c>
      <c r="B40" s="89"/>
      <c r="C40" s="26">
        <f>IF(ISERROR(VLOOKUP(B40,'START LİSTE'!$B$6:$F$1253,2,0)),"",VLOOKUP(B40,'START LİSTE'!$B$6:$F$1253,2,0))</f>
      </c>
      <c r="D40" s="26">
        <f>IF(ISERROR(VLOOKUP(B40,'START LİSTE'!$B$6:$F$1253,3,0)),"",VLOOKUP(B40,'START LİSTE'!$B$6:$F$1253,3,0))</f>
      </c>
      <c r="E40" s="27">
        <f>IF(ISERROR(VLOOKUP(B40,'START LİSTE'!$B$6:$F$1253,4,0)),"",VLOOKUP(B40,'START LİSTE'!$B$6:$F$1253,4,0))</f>
      </c>
      <c r="F40" s="28">
        <f>IF(ISERROR(VLOOKUP($B40,'START LİSTE'!$B$6:$F$1253,5,0)),"",VLOOKUP($B40,'START LİSTE'!$B$6:$F$1253,5,0))</f>
      </c>
      <c r="G40" s="90"/>
      <c r="H40" s="115">
        <f t="shared" si="1"/>
      </c>
    </row>
    <row r="41" spans="1:8" ht="17.25" customHeight="1">
      <c r="A41" s="25">
        <f t="shared" si="0"/>
      </c>
      <c r="B41" s="89"/>
      <c r="C41" s="26">
        <f>IF(ISERROR(VLOOKUP(B41,'START LİSTE'!$B$6:$F$1253,2,0)),"",VLOOKUP(B41,'START LİSTE'!$B$6:$F$1253,2,0))</f>
      </c>
      <c r="D41" s="26">
        <f>IF(ISERROR(VLOOKUP(B41,'START LİSTE'!$B$6:$F$1253,3,0)),"",VLOOKUP(B41,'START LİSTE'!$B$6:$F$1253,3,0))</f>
      </c>
      <c r="E41" s="27">
        <f>IF(ISERROR(VLOOKUP(B41,'START LİSTE'!$B$6:$F$1253,4,0)),"",VLOOKUP(B41,'START LİSTE'!$B$6:$F$1253,4,0))</f>
      </c>
      <c r="F41" s="28">
        <f>IF(ISERROR(VLOOKUP($B41,'START LİSTE'!$B$6:$F$1253,5,0)),"",VLOOKUP($B41,'START LİSTE'!$B$6:$F$1253,5,0))</f>
      </c>
      <c r="G41" s="90"/>
      <c r="H41" s="115">
        <f t="shared" si="1"/>
      </c>
    </row>
    <row r="42" spans="1:8" ht="17.25" customHeight="1">
      <c r="A42" s="25">
        <f t="shared" si="0"/>
      </c>
      <c r="B42" s="89"/>
      <c r="C42" s="26">
        <f>IF(ISERROR(VLOOKUP(B42,'START LİSTE'!$B$6:$F$1253,2,0)),"",VLOOKUP(B42,'START LİSTE'!$B$6:$F$1253,2,0))</f>
      </c>
      <c r="D42" s="26">
        <f>IF(ISERROR(VLOOKUP(B42,'START LİSTE'!$B$6:$F$1253,3,0)),"",VLOOKUP(B42,'START LİSTE'!$B$6:$F$1253,3,0))</f>
      </c>
      <c r="E42" s="27">
        <f>IF(ISERROR(VLOOKUP(B42,'START LİSTE'!$B$6:$F$1253,4,0)),"",VLOOKUP(B42,'START LİSTE'!$B$6:$F$1253,4,0))</f>
      </c>
      <c r="F42" s="28">
        <f>IF(ISERROR(VLOOKUP($B42,'START LİSTE'!$B$6:$F$1253,5,0)),"",VLOOKUP($B42,'START LİSTE'!$B$6:$F$1253,5,0))</f>
      </c>
      <c r="G42" s="90"/>
      <c r="H42" s="115">
        <f t="shared" si="1"/>
      </c>
    </row>
    <row r="43" spans="1:8" ht="17.25" customHeight="1">
      <c r="A43" s="25">
        <f t="shared" si="0"/>
      </c>
      <c r="B43" s="89"/>
      <c r="C43" s="26">
        <f>IF(ISERROR(VLOOKUP(B43,'START LİSTE'!$B$6:$F$1253,2,0)),"",VLOOKUP(B43,'START LİSTE'!$B$6:$F$1253,2,0))</f>
      </c>
      <c r="D43" s="26">
        <f>IF(ISERROR(VLOOKUP(B43,'START LİSTE'!$B$6:$F$1253,3,0)),"",VLOOKUP(B43,'START LİSTE'!$B$6:$F$1253,3,0))</f>
      </c>
      <c r="E43" s="27">
        <f>IF(ISERROR(VLOOKUP(B43,'START LİSTE'!$B$6:$F$1253,4,0)),"",VLOOKUP(B43,'START LİSTE'!$B$6:$F$1253,4,0))</f>
      </c>
      <c r="F43" s="28">
        <f>IF(ISERROR(VLOOKUP($B43,'START LİSTE'!$B$6:$F$1253,5,0)),"",VLOOKUP($B43,'START LİSTE'!$B$6:$F$1253,5,0))</f>
      </c>
      <c r="G43" s="90"/>
      <c r="H43" s="115">
        <f t="shared" si="1"/>
      </c>
    </row>
    <row r="44" spans="1:8" ht="17.25" customHeight="1">
      <c r="A44" s="25">
        <f t="shared" si="0"/>
      </c>
      <c r="B44" s="89"/>
      <c r="C44" s="26">
        <f>IF(ISERROR(VLOOKUP(B44,'START LİSTE'!$B$6:$F$1253,2,0)),"",VLOOKUP(B44,'START LİSTE'!$B$6:$F$1253,2,0))</f>
      </c>
      <c r="D44" s="26">
        <f>IF(ISERROR(VLOOKUP(B44,'START LİSTE'!$B$6:$F$1253,3,0)),"",VLOOKUP(B44,'START LİSTE'!$B$6:$F$1253,3,0))</f>
      </c>
      <c r="E44" s="27">
        <f>IF(ISERROR(VLOOKUP(B44,'START LİSTE'!$B$6:$F$1253,4,0)),"",VLOOKUP(B44,'START LİSTE'!$B$6:$F$1253,4,0))</f>
      </c>
      <c r="F44" s="28">
        <f>IF(ISERROR(VLOOKUP($B44,'START LİSTE'!$B$6:$F$1253,5,0)),"",VLOOKUP($B44,'START LİSTE'!$B$6:$F$1253,5,0))</f>
      </c>
      <c r="G44" s="90"/>
      <c r="H44" s="115">
        <f t="shared" si="1"/>
      </c>
    </row>
    <row r="45" spans="1:8" ht="17.25" customHeight="1">
      <c r="A45" s="25">
        <f t="shared" si="0"/>
      </c>
      <c r="B45" s="89"/>
      <c r="C45" s="26">
        <f>IF(ISERROR(VLOOKUP(B45,'START LİSTE'!$B$6:$F$1253,2,0)),"",VLOOKUP(B45,'START LİSTE'!$B$6:$F$1253,2,0))</f>
      </c>
      <c r="D45" s="26">
        <f>IF(ISERROR(VLOOKUP(B45,'START LİSTE'!$B$6:$F$1253,3,0)),"",VLOOKUP(B45,'START LİSTE'!$B$6:$F$1253,3,0))</f>
      </c>
      <c r="E45" s="27">
        <f>IF(ISERROR(VLOOKUP(B45,'START LİSTE'!$B$6:$F$1253,4,0)),"",VLOOKUP(B45,'START LİSTE'!$B$6:$F$1253,4,0))</f>
      </c>
      <c r="F45" s="28">
        <f>IF(ISERROR(VLOOKUP($B45,'START LİSTE'!$B$6:$F$1253,5,0)),"",VLOOKUP($B45,'START LİSTE'!$B$6:$F$1253,5,0))</f>
      </c>
      <c r="G45" s="90"/>
      <c r="H45" s="115">
        <f t="shared" si="1"/>
      </c>
    </row>
    <row r="46" spans="1:8" ht="17.25" customHeight="1">
      <c r="A46" s="25">
        <f t="shared" si="0"/>
      </c>
      <c r="B46" s="89"/>
      <c r="C46" s="26">
        <f>IF(ISERROR(VLOOKUP(B46,'START LİSTE'!$B$6:$F$1253,2,0)),"",VLOOKUP(B46,'START LİSTE'!$B$6:$F$1253,2,0))</f>
      </c>
      <c r="D46" s="26">
        <f>IF(ISERROR(VLOOKUP(B46,'START LİSTE'!$B$6:$F$1253,3,0)),"",VLOOKUP(B46,'START LİSTE'!$B$6:$F$1253,3,0))</f>
      </c>
      <c r="E46" s="27">
        <f>IF(ISERROR(VLOOKUP(B46,'START LİSTE'!$B$6:$F$1253,4,0)),"",VLOOKUP(B46,'START LİSTE'!$B$6:$F$1253,4,0))</f>
      </c>
      <c r="F46" s="28">
        <f>IF(ISERROR(VLOOKUP($B46,'START LİSTE'!$B$6:$F$1253,5,0)),"",VLOOKUP($B46,'START LİSTE'!$B$6:$F$1253,5,0))</f>
      </c>
      <c r="G46" s="90"/>
      <c r="H46" s="115">
        <f t="shared" si="1"/>
      </c>
    </row>
    <row r="47" spans="1:8" ht="17.25" customHeight="1">
      <c r="A47" s="25">
        <f t="shared" si="0"/>
      </c>
      <c r="B47" s="89"/>
      <c r="C47" s="26">
        <f>IF(ISERROR(VLOOKUP(B47,'START LİSTE'!$B$6:$F$1253,2,0)),"",VLOOKUP(B47,'START LİSTE'!$B$6:$F$1253,2,0))</f>
      </c>
      <c r="D47" s="26">
        <f>IF(ISERROR(VLOOKUP(B47,'START LİSTE'!$B$6:$F$1253,3,0)),"",VLOOKUP(B47,'START LİSTE'!$B$6:$F$1253,3,0))</f>
      </c>
      <c r="E47" s="27">
        <f>IF(ISERROR(VLOOKUP(B47,'START LİSTE'!$B$6:$F$1253,4,0)),"",VLOOKUP(B47,'START LİSTE'!$B$6:$F$1253,4,0))</f>
      </c>
      <c r="F47" s="28">
        <f>IF(ISERROR(VLOOKUP($B47,'START LİSTE'!$B$6:$F$1253,5,0)),"",VLOOKUP($B47,'START LİSTE'!$B$6:$F$1253,5,0))</f>
      </c>
      <c r="G47" s="90"/>
      <c r="H47" s="115">
        <f t="shared" si="1"/>
      </c>
    </row>
    <row r="48" spans="1:8" ht="17.25" customHeight="1">
      <c r="A48" s="25">
        <f t="shared" si="0"/>
      </c>
      <c r="B48" s="89"/>
      <c r="C48" s="26">
        <f>IF(ISERROR(VLOOKUP(B48,'START LİSTE'!$B$6:$F$1253,2,0)),"",VLOOKUP(B48,'START LİSTE'!$B$6:$F$1253,2,0))</f>
      </c>
      <c r="D48" s="26">
        <f>IF(ISERROR(VLOOKUP(B48,'START LİSTE'!$B$6:$F$1253,3,0)),"",VLOOKUP(B48,'START LİSTE'!$B$6:$F$1253,3,0))</f>
      </c>
      <c r="E48" s="27">
        <f>IF(ISERROR(VLOOKUP(B48,'START LİSTE'!$B$6:$F$1253,4,0)),"",VLOOKUP(B48,'START LİSTE'!$B$6:$F$1253,4,0))</f>
      </c>
      <c r="F48" s="28">
        <f>IF(ISERROR(VLOOKUP($B48,'START LİSTE'!$B$6:$F$1253,5,0)),"",VLOOKUP($B48,'START LİSTE'!$B$6:$F$1253,5,0))</f>
      </c>
      <c r="G48" s="90"/>
      <c r="H48" s="115">
        <f t="shared" si="1"/>
      </c>
    </row>
    <row r="49" spans="1:8" ht="17.25" customHeight="1">
      <c r="A49" s="25">
        <f t="shared" si="0"/>
      </c>
      <c r="B49" s="89"/>
      <c r="C49" s="26">
        <f>IF(ISERROR(VLOOKUP(B49,'START LİSTE'!$B$6:$F$1253,2,0)),"",VLOOKUP(B49,'START LİSTE'!$B$6:$F$1253,2,0))</f>
      </c>
      <c r="D49" s="26">
        <f>IF(ISERROR(VLOOKUP(B49,'START LİSTE'!$B$6:$F$1253,3,0)),"",VLOOKUP(B49,'START LİSTE'!$B$6:$F$1253,3,0))</f>
      </c>
      <c r="E49" s="27">
        <f>IF(ISERROR(VLOOKUP(B49,'START LİSTE'!$B$6:$F$1253,4,0)),"",VLOOKUP(B49,'START LİSTE'!$B$6:$F$1253,4,0))</f>
      </c>
      <c r="F49" s="28">
        <f>IF(ISERROR(VLOOKUP($B49,'START LİSTE'!$B$6:$F$1253,5,0)),"",VLOOKUP($B49,'START LİSTE'!$B$6:$F$1253,5,0))</f>
      </c>
      <c r="G49" s="90"/>
      <c r="H49" s="115">
        <f t="shared" si="1"/>
      </c>
    </row>
    <row r="50" spans="1:8" ht="17.25" customHeight="1">
      <c r="A50" s="25">
        <f t="shared" si="0"/>
      </c>
      <c r="B50" s="89"/>
      <c r="C50" s="26">
        <f>IF(ISERROR(VLOOKUP(B50,'START LİSTE'!$B$6:$F$1253,2,0)),"",VLOOKUP(B50,'START LİSTE'!$B$6:$F$1253,2,0))</f>
      </c>
      <c r="D50" s="26">
        <f>IF(ISERROR(VLOOKUP(B50,'START LİSTE'!$B$6:$F$1253,3,0)),"",VLOOKUP(B50,'START LİSTE'!$B$6:$F$1253,3,0))</f>
      </c>
      <c r="E50" s="27">
        <f>IF(ISERROR(VLOOKUP(B50,'START LİSTE'!$B$6:$F$1253,4,0)),"",VLOOKUP(B50,'START LİSTE'!$B$6:$F$1253,4,0))</f>
      </c>
      <c r="F50" s="28">
        <f>IF(ISERROR(VLOOKUP($B50,'START LİSTE'!$B$6:$F$1253,5,0)),"",VLOOKUP($B50,'START LİSTE'!$B$6:$F$1253,5,0))</f>
      </c>
      <c r="G50" s="90"/>
      <c r="H50" s="115">
        <f t="shared" si="1"/>
      </c>
    </row>
    <row r="51" spans="1:8" ht="17.25" customHeight="1">
      <c r="A51" s="25">
        <f t="shared" si="0"/>
      </c>
      <c r="B51" s="89"/>
      <c r="C51" s="26">
        <f>IF(ISERROR(VLOOKUP(B51,'START LİSTE'!$B$6:$F$1253,2,0)),"",VLOOKUP(B51,'START LİSTE'!$B$6:$F$1253,2,0))</f>
      </c>
      <c r="D51" s="26">
        <f>IF(ISERROR(VLOOKUP(B51,'START LİSTE'!$B$6:$F$1253,3,0)),"",VLOOKUP(B51,'START LİSTE'!$B$6:$F$1253,3,0))</f>
      </c>
      <c r="E51" s="27">
        <f>IF(ISERROR(VLOOKUP(B51,'START LİSTE'!$B$6:$F$1253,4,0)),"",VLOOKUP(B51,'START LİSTE'!$B$6:$F$1253,4,0))</f>
      </c>
      <c r="F51" s="28">
        <f>IF(ISERROR(VLOOKUP($B51,'START LİSTE'!$B$6:$F$1253,5,0)),"",VLOOKUP($B51,'START LİSTE'!$B$6:$F$1253,5,0))</f>
      </c>
      <c r="G51" s="90"/>
      <c r="H51" s="115">
        <f t="shared" si="1"/>
      </c>
    </row>
    <row r="52" spans="1:8" ht="17.25" customHeight="1">
      <c r="A52" s="25">
        <f t="shared" si="0"/>
      </c>
      <c r="B52" s="89"/>
      <c r="C52" s="26">
        <f>IF(ISERROR(VLOOKUP(B52,'START LİSTE'!$B$6:$F$1253,2,0)),"",VLOOKUP(B52,'START LİSTE'!$B$6:$F$1253,2,0))</f>
      </c>
      <c r="D52" s="26">
        <f>IF(ISERROR(VLOOKUP(B52,'START LİSTE'!$B$6:$F$1253,3,0)),"",VLOOKUP(B52,'START LİSTE'!$B$6:$F$1253,3,0))</f>
      </c>
      <c r="E52" s="27">
        <f>IF(ISERROR(VLOOKUP(B52,'START LİSTE'!$B$6:$F$1253,4,0)),"",VLOOKUP(B52,'START LİSTE'!$B$6:$F$1253,4,0))</f>
      </c>
      <c r="F52" s="28">
        <f>IF(ISERROR(VLOOKUP($B52,'START LİSTE'!$B$6:$F$1253,5,0)),"",VLOOKUP($B52,'START LİSTE'!$B$6:$F$1253,5,0))</f>
      </c>
      <c r="G52" s="90"/>
      <c r="H52" s="115">
        <f t="shared" si="1"/>
      </c>
    </row>
    <row r="53" spans="1:8" ht="17.25" customHeight="1">
      <c r="A53" s="25">
        <f t="shared" si="0"/>
      </c>
      <c r="B53" s="89"/>
      <c r="C53" s="26">
        <f>IF(ISERROR(VLOOKUP(B53,'START LİSTE'!$B$6:$F$1253,2,0)),"",VLOOKUP(B53,'START LİSTE'!$B$6:$F$1253,2,0))</f>
      </c>
      <c r="D53" s="26">
        <f>IF(ISERROR(VLOOKUP(B53,'START LİSTE'!$B$6:$F$1253,3,0)),"",VLOOKUP(B53,'START LİSTE'!$B$6:$F$1253,3,0))</f>
      </c>
      <c r="E53" s="27">
        <f>IF(ISERROR(VLOOKUP(B53,'START LİSTE'!$B$6:$F$1253,4,0)),"",VLOOKUP(B53,'START LİSTE'!$B$6:$F$1253,4,0))</f>
      </c>
      <c r="F53" s="28">
        <f>IF(ISERROR(VLOOKUP($B53,'START LİSTE'!$B$6:$F$1253,5,0)),"",VLOOKUP($B53,'START LİSTE'!$B$6:$F$1253,5,0))</f>
      </c>
      <c r="G53" s="90"/>
      <c r="H53" s="115">
        <f t="shared" si="1"/>
      </c>
    </row>
    <row r="54" spans="1:8" ht="17.25" customHeight="1">
      <c r="A54" s="25">
        <f t="shared" si="0"/>
      </c>
      <c r="B54" s="89"/>
      <c r="C54" s="26">
        <f>IF(ISERROR(VLOOKUP(B54,'START LİSTE'!$B$6:$F$1253,2,0)),"",VLOOKUP(B54,'START LİSTE'!$B$6:$F$1253,2,0))</f>
      </c>
      <c r="D54" s="26">
        <f>IF(ISERROR(VLOOKUP(B54,'START LİSTE'!$B$6:$F$1253,3,0)),"",VLOOKUP(B54,'START LİSTE'!$B$6:$F$1253,3,0))</f>
      </c>
      <c r="E54" s="27">
        <f>IF(ISERROR(VLOOKUP(B54,'START LİSTE'!$B$6:$F$1253,4,0)),"",VLOOKUP(B54,'START LİSTE'!$B$6:$F$1253,4,0))</f>
      </c>
      <c r="F54" s="28">
        <f>IF(ISERROR(VLOOKUP($B54,'START LİSTE'!$B$6:$F$1253,5,0)),"",VLOOKUP($B54,'START LİSTE'!$B$6:$F$1253,5,0))</f>
      </c>
      <c r="G54" s="90"/>
      <c r="H54" s="115">
        <f t="shared" si="1"/>
      </c>
    </row>
    <row r="55" spans="1:8" ht="17.25" customHeight="1">
      <c r="A55" s="25">
        <f t="shared" si="0"/>
      </c>
      <c r="B55" s="89"/>
      <c r="C55" s="26">
        <f>IF(ISERROR(VLOOKUP(B55,'START LİSTE'!$B$6:$F$1253,2,0)),"",VLOOKUP(B55,'START LİSTE'!$B$6:$F$1253,2,0))</f>
      </c>
      <c r="D55" s="26">
        <f>IF(ISERROR(VLOOKUP(B55,'START LİSTE'!$B$6:$F$1253,3,0)),"",VLOOKUP(B55,'START LİSTE'!$B$6:$F$1253,3,0))</f>
      </c>
      <c r="E55" s="27">
        <f>IF(ISERROR(VLOOKUP(B55,'START LİSTE'!$B$6:$F$1253,4,0)),"",VLOOKUP(B55,'START LİSTE'!$B$6:$F$1253,4,0))</f>
      </c>
      <c r="F55" s="28">
        <f>IF(ISERROR(VLOOKUP($B55,'START LİSTE'!$B$6:$F$1253,5,0)),"",VLOOKUP($B55,'START LİSTE'!$B$6:$F$1253,5,0))</f>
      </c>
      <c r="G55" s="90"/>
      <c r="H55" s="115">
        <f t="shared" si="1"/>
      </c>
    </row>
    <row r="56" spans="1:8" ht="17.25" customHeight="1">
      <c r="A56" s="25">
        <f t="shared" si="0"/>
      </c>
      <c r="B56" s="89"/>
      <c r="C56" s="26">
        <f>IF(ISERROR(VLOOKUP(B56,'START LİSTE'!$B$6:$F$1253,2,0)),"",VLOOKUP(B56,'START LİSTE'!$B$6:$F$1253,2,0))</f>
      </c>
      <c r="D56" s="26">
        <f>IF(ISERROR(VLOOKUP(B56,'START LİSTE'!$B$6:$F$1253,3,0)),"",VLOOKUP(B56,'START LİSTE'!$B$6:$F$1253,3,0))</f>
      </c>
      <c r="E56" s="27">
        <f>IF(ISERROR(VLOOKUP(B56,'START LİSTE'!$B$6:$F$1253,4,0)),"",VLOOKUP(B56,'START LİSTE'!$B$6:$F$1253,4,0))</f>
      </c>
      <c r="F56" s="28">
        <f>IF(ISERROR(VLOOKUP($B56,'START LİSTE'!$B$6:$F$1253,5,0)),"",VLOOKUP($B56,'START LİSTE'!$B$6:$F$1253,5,0))</f>
      </c>
      <c r="G56" s="90"/>
      <c r="H56" s="115">
        <f t="shared" si="1"/>
      </c>
    </row>
    <row r="57" spans="1:8" ht="17.25" customHeight="1">
      <c r="A57" s="25">
        <f t="shared" si="0"/>
      </c>
      <c r="B57" s="89"/>
      <c r="C57" s="26">
        <f>IF(ISERROR(VLOOKUP(B57,'START LİSTE'!$B$6:$F$1253,2,0)),"",VLOOKUP(B57,'START LİSTE'!$B$6:$F$1253,2,0))</f>
      </c>
      <c r="D57" s="26">
        <f>IF(ISERROR(VLOOKUP(B57,'START LİSTE'!$B$6:$F$1253,3,0)),"",VLOOKUP(B57,'START LİSTE'!$B$6:$F$1253,3,0))</f>
      </c>
      <c r="E57" s="27">
        <f>IF(ISERROR(VLOOKUP(B57,'START LİSTE'!$B$6:$F$1253,4,0)),"",VLOOKUP(B57,'START LİSTE'!$B$6:$F$1253,4,0))</f>
      </c>
      <c r="F57" s="28">
        <f>IF(ISERROR(VLOOKUP($B57,'START LİSTE'!$B$6:$F$1253,5,0)),"",VLOOKUP($B57,'START LİSTE'!$B$6:$F$1253,5,0))</f>
      </c>
      <c r="G57" s="90"/>
      <c r="H57" s="115">
        <f t="shared" si="1"/>
      </c>
    </row>
    <row r="58" spans="1:8" ht="17.25" customHeight="1">
      <c r="A58" s="25">
        <f t="shared" si="0"/>
      </c>
      <c r="B58" s="89"/>
      <c r="C58" s="26">
        <f>IF(ISERROR(VLOOKUP(B58,'START LİSTE'!$B$6:$F$1253,2,0)),"",VLOOKUP(B58,'START LİSTE'!$B$6:$F$1253,2,0))</f>
      </c>
      <c r="D58" s="26">
        <f>IF(ISERROR(VLOOKUP(B58,'START LİSTE'!$B$6:$F$1253,3,0)),"",VLOOKUP(B58,'START LİSTE'!$B$6:$F$1253,3,0))</f>
      </c>
      <c r="E58" s="27">
        <f>IF(ISERROR(VLOOKUP(B58,'START LİSTE'!$B$6:$F$1253,4,0)),"",VLOOKUP(B58,'START LİSTE'!$B$6:$F$1253,4,0))</f>
      </c>
      <c r="F58" s="28">
        <f>IF(ISERROR(VLOOKUP($B58,'START LİSTE'!$B$6:$F$1253,5,0)),"",VLOOKUP($B58,'START LİSTE'!$B$6:$F$1253,5,0))</f>
      </c>
      <c r="G58" s="90"/>
      <c r="H58" s="115">
        <f t="shared" si="1"/>
      </c>
    </row>
    <row r="59" spans="1:8" ht="17.25" customHeight="1">
      <c r="A59" s="25">
        <f t="shared" si="0"/>
      </c>
      <c r="B59" s="89"/>
      <c r="C59" s="26">
        <f>IF(ISERROR(VLOOKUP(B59,'START LİSTE'!$B$6:$F$1253,2,0)),"",VLOOKUP(B59,'START LİSTE'!$B$6:$F$1253,2,0))</f>
      </c>
      <c r="D59" s="26">
        <f>IF(ISERROR(VLOOKUP(B59,'START LİSTE'!$B$6:$F$1253,3,0)),"",VLOOKUP(B59,'START LİSTE'!$B$6:$F$1253,3,0))</f>
      </c>
      <c r="E59" s="27">
        <f>IF(ISERROR(VLOOKUP(B59,'START LİSTE'!$B$6:$F$1253,4,0)),"",VLOOKUP(B59,'START LİSTE'!$B$6:$F$1253,4,0))</f>
      </c>
      <c r="F59" s="28">
        <f>IF(ISERROR(VLOOKUP($B59,'START LİSTE'!$B$6:$F$1253,5,0)),"",VLOOKUP($B59,'START LİSTE'!$B$6:$F$1253,5,0))</f>
      </c>
      <c r="G59" s="90"/>
      <c r="H59" s="115">
        <f t="shared" si="1"/>
      </c>
    </row>
    <row r="60" spans="1:8" ht="17.25" customHeight="1">
      <c r="A60" s="25">
        <f t="shared" si="0"/>
      </c>
      <c r="B60" s="89"/>
      <c r="C60" s="26">
        <f>IF(ISERROR(VLOOKUP(B60,'START LİSTE'!$B$6:$F$1253,2,0)),"",VLOOKUP(B60,'START LİSTE'!$B$6:$F$1253,2,0))</f>
      </c>
      <c r="D60" s="26">
        <f>IF(ISERROR(VLOOKUP(B60,'START LİSTE'!$B$6:$F$1253,3,0)),"",VLOOKUP(B60,'START LİSTE'!$B$6:$F$1253,3,0))</f>
      </c>
      <c r="E60" s="27">
        <f>IF(ISERROR(VLOOKUP(B60,'START LİSTE'!$B$6:$F$1253,4,0)),"",VLOOKUP(B60,'START LİSTE'!$B$6:$F$1253,4,0))</f>
      </c>
      <c r="F60" s="28">
        <f>IF(ISERROR(VLOOKUP($B60,'START LİSTE'!$B$6:$F$1253,5,0)),"",VLOOKUP($B60,'START LİSTE'!$B$6:$F$1253,5,0))</f>
      </c>
      <c r="G60" s="90"/>
      <c r="H60" s="115">
        <f t="shared" si="1"/>
      </c>
    </row>
    <row r="61" spans="1:8" ht="17.25" customHeight="1">
      <c r="A61" s="25">
        <f t="shared" si="0"/>
      </c>
      <c r="B61" s="89"/>
      <c r="C61" s="26">
        <f>IF(ISERROR(VLOOKUP(B61,'START LİSTE'!$B$6:$F$1253,2,0)),"",VLOOKUP(B61,'START LİSTE'!$B$6:$F$1253,2,0))</f>
      </c>
      <c r="D61" s="26">
        <f>IF(ISERROR(VLOOKUP(B61,'START LİSTE'!$B$6:$F$1253,3,0)),"",VLOOKUP(B61,'START LİSTE'!$B$6:$F$1253,3,0))</f>
      </c>
      <c r="E61" s="27">
        <f>IF(ISERROR(VLOOKUP(B61,'START LİSTE'!$B$6:$F$1253,4,0)),"",VLOOKUP(B61,'START LİSTE'!$B$6:$F$1253,4,0))</f>
      </c>
      <c r="F61" s="28">
        <f>IF(ISERROR(VLOOKUP($B61,'START LİSTE'!$B$6:$F$1253,5,0)),"",VLOOKUP($B61,'START LİSTE'!$B$6:$F$1253,5,0))</f>
      </c>
      <c r="G61" s="90"/>
      <c r="H61" s="115">
        <f t="shared" si="1"/>
      </c>
    </row>
    <row r="62" spans="1:8" ht="17.25" customHeight="1">
      <c r="A62" s="25">
        <f t="shared" si="0"/>
      </c>
      <c r="B62" s="89"/>
      <c r="C62" s="26">
        <f>IF(ISERROR(VLOOKUP(B62,'START LİSTE'!$B$6:$F$1253,2,0)),"",VLOOKUP(B62,'START LİSTE'!$B$6:$F$1253,2,0))</f>
      </c>
      <c r="D62" s="26">
        <f>IF(ISERROR(VLOOKUP(B62,'START LİSTE'!$B$6:$F$1253,3,0)),"",VLOOKUP(B62,'START LİSTE'!$B$6:$F$1253,3,0))</f>
      </c>
      <c r="E62" s="27">
        <f>IF(ISERROR(VLOOKUP(B62,'START LİSTE'!$B$6:$F$1253,4,0)),"",VLOOKUP(B62,'START LİSTE'!$B$6:$F$1253,4,0))</f>
      </c>
      <c r="F62" s="28">
        <f>IF(ISERROR(VLOOKUP($B62,'START LİSTE'!$B$6:$F$1253,5,0)),"",VLOOKUP($B62,'START LİSTE'!$B$6:$F$1253,5,0))</f>
      </c>
      <c r="G62" s="90"/>
      <c r="H62" s="115">
        <f t="shared" si="1"/>
      </c>
    </row>
    <row r="63" spans="1:8" ht="17.25" customHeight="1">
      <c r="A63" s="25">
        <f t="shared" si="0"/>
      </c>
      <c r="B63" s="89"/>
      <c r="C63" s="26">
        <f>IF(ISERROR(VLOOKUP(B63,'START LİSTE'!$B$6:$F$1253,2,0)),"",VLOOKUP(B63,'START LİSTE'!$B$6:$F$1253,2,0))</f>
      </c>
      <c r="D63" s="26">
        <f>IF(ISERROR(VLOOKUP(B63,'START LİSTE'!$B$6:$F$1253,3,0)),"",VLOOKUP(B63,'START LİSTE'!$B$6:$F$1253,3,0))</f>
      </c>
      <c r="E63" s="27">
        <f>IF(ISERROR(VLOOKUP(B63,'START LİSTE'!$B$6:$F$1253,4,0)),"",VLOOKUP(B63,'START LİSTE'!$B$6:$F$1253,4,0))</f>
      </c>
      <c r="F63" s="28">
        <f>IF(ISERROR(VLOOKUP($B63,'START LİSTE'!$B$6:$F$1253,5,0)),"",VLOOKUP($B63,'START LİSTE'!$B$6:$F$1253,5,0))</f>
      </c>
      <c r="G63" s="90"/>
      <c r="H63" s="115">
        <f t="shared" si="1"/>
      </c>
    </row>
    <row r="64" spans="1:8" ht="17.25" customHeight="1">
      <c r="A64" s="25">
        <f t="shared" si="0"/>
      </c>
      <c r="B64" s="89"/>
      <c r="C64" s="26">
        <f>IF(ISERROR(VLOOKUP(B64,'START LİSTE'!$B$6:$F$1253,2,0)),"",VLOOKUP(B64,'START LİSTE'!$B$6:$F$1253,2,0))</f>
      </c>
      <c r="D64" s="26">
        <f>IF(ISERROR(VLOOKUP(B64,'START LİSTE'!$B$6:$F$1253,3,0)),"",VLOOKUP(B64,'START LİSTE'!$B$6:$F$1253,3,0))</f>
      </c>
      <c r="E64" s="27">
        <f>IF(ISERROR(VLOOKUP(B64,'START LİSTE'!$B$6:$F$1253,4,0)),"",VLOOKUP(B64,'START LİSTE'!$B$6:$F$1253,4,0))</f>
      </c>
      <c r="F64" s="28">
        <f>IF(ISERROR(VLOOKUP($B64,'START LİSTE'!$B$6:$F$1253,5,0)),"",VLOOKUP($B64,'START LİSTE'!$B$6:$F$1253,5,0))</f>
      </c>
      <c r="G64" s="90"/>
      <c r="H64" s="115">
        <f t="shared" si="1"/>
      </c>
    </row>
    <row r="65" spans="1:8" ht="17.25" customHeight="1">
      <c r="A65" s="25">
        <f t="shared" si="0"/>
      </c>
      <c r="B65" s="89"/>
      <c r="C65" s="26">
        <f>IF(ISERROR(VLOOKUP(B65,'START LİSTE'!$B$6:$F$1253,2,0)),"",VLOOKUP(B65,'START LİSTE'!$B$6:$F$1253,2,0))</f>
      </c>
      <c r="D65" s="26">
        <f>IF(ISERROR(VLOOKUP(B65,'START LİSTE'!$B$6:$F$1253,3,0)),"",VLOOKUP(B65,'START LİSTE'!$B$6:$F$1253,3,0))</f>
      </c>
      <c r="E65" s="27">
        <f>IF(ISERROR(VLOOKUP(B65,'START LİSTE'!$B$6:$F$1253,4,0)),"",VLOOKUP(B65,'START LİSTE'!$B$6:$F$1253,4,0))</f>
      </c>
      <c r="F65" s="28">
        <f>IF(ISERROR(VLOOKUP($B65,'START LİSTE'!$B$6:$F$1253,5,0)),"",VLOOKUP($B65,'START LİSTE'!$B$6:$F$1253,5,0))</f>
      </c>
      <c r="G65" s="90"/>
      <c r="H65" s="115">
        <f t="shared" si="1"/>
      </c>
    </row>
    <row r="66" spans="1:8" ht="17.25" customHeight="1">
      <c r="A66" s="25">
        <f t="shared" si="0"/>
      </c>
      <c r="B66" s="89"/>
      <c r="C66" s="26">
        <f>IF(ISERROR(VLOOKUP(B66,'START LİSTE'!$B$6:$F$1253,2,0)),"",VLOOKUP(B66,'START LİSTE'!$B$6:$F$1253,2,0))</f>
      </c>
      <c r="D66" s="26">
        <f>IF(ISERROR(VLOOKUP(B66,'START LİSTE'!$B$6:$F$1253,3,0)),"",VLOOKUP(B66,'START LİSTE'!$B$6:$F$1253,3,0))</f>
      </c>
      <c r="E66" s="27">
        <f>IF(ISERROR(VLOOKUP(B66,'START LİSTE'!$B$6:$F$1253,4,0)),"",VLOOKUP(B66,'START LİSTE'!$B$6:$F$1253,4,0))</f>
      </c>
      <c r="F66" s="28">
        <f>IF(ISERROR(VLOOKUP($B66,'START LİSTE'!$B$6:$F$1253,5,0)),"",VLOOKUP($B66,'START LİSTE'!$B$6:$F$1253,5,0))</f>
      </c>
      <c r="G66" s="90"/>
      <c r="H66" s="115">
        <f t="shared" si="1"/>
      </c>
    </row>
    <row r="67" spans="1:8" ht="17.25" customHeight="1">
      <c r="A67" s="25">
        <f t="shared" si="0"/>
      </c>
      <c r="B67" s="89"/>
      <c r="C67" s="26">
        <f>IF(ISERROR(VLOOKUP(B67,'START LİSTE'!$B$6:$F$1253,2,0)),"",VLOOKUP(B67,'START LİSTE'!$B$6:$F$1253,2,0))</f>
      </c>
      <c r="D67" s="26">
        <f>IF(ISERROR(VLOOKUP(B67,'START LİSTE'!$B$6:$F$1253,3,0)),"",VLOOKUP(B67,'START LİSTE'!$B$6:$F$1253,3,0))</f>
      </c>
      <c r="E67" s="27">
        <f>IF(ISERROR(VLOOKUP(B67,'START LİSTE'!$B$6:$F$1253,4,0)),"",VLOOKUP(B67,'START LİSTE'!$B$6:$F$1253,4,0))</f>
      </c>
      <c r="F67" s="28">
        <f>IF(ISERROR(VLOOKUP($B67,'START LİSTE'!$B$6:$F$1253,5,0)),"",VLOOKUP($B67,'START LİSTE'!$B$6:$F$1253,5,0))</f>
      </c>
      <c r="G67" s="90"/>
      <c r="H67" s="115">
        <f t="shared" si="1"/>
      </c>
    </row>
    <row r="68" spans="1:8" ht="17.25" customHeight="1">
      <c r="A68" s="25">
        <f t="shared" si="0"/>
      </c>
      <c r="B68" s="89"/>
      <c r="C68" s="26">
        <f>IF(ISERROR(VLOOKUP(B68,'START LİSTE'!$B$6:$F$1253,2,0)),"",VLOOKUP(B68,'START LİSTE'!$B$6:$F$1253,2,0))</f>
      </c>
      <c r="D68" s="26">
        <f>IF(ISERROR(VLOOKUP(B68,'START LİSTE'!$B$6:$F$1253,3,0)),"",VLOOKUP(B68,'START LİSTE'!$B$6:$F$1253,3,0))</f>
      </c>
      <c r="E68" s="27">
        <f>IF(ISERROR(VLOOKUP(B68,'START LİSTE'!$B$6:$F$1253,4,0)),"",VLOOKUP(B68,'START LİSTE'!$B$6:$F$1253,4,0))</f>
      </c>
      <c r="F68" s="28">
        <f>IF(ISERROR(VLOOKUP($B68,'START LİSTE'!$B$6:$F$1253,5,0)),"",VLOOKUP($B68,'START LİSTE'!$B$6:$F$1253,5,0))</f>
      </c>
      <c r="G68" s="90"/>
      <c r="H68" s="115">
        <f t="shared" si="1"/>
      </c>
    </row>
    <row r="69" spans="1:8" ht="17.25" customHeight="1">
      <c r="A69" s="25">
        <f t="shared" si="0"/>
      </c>
      <c r="B69" s="89"/>
      <c r="C69" s="26">
        <f>IF(ISERROR(VLOOKUP(B69,'START LİSTE'!$B$6:$F$1253,2,0)),"",VLOOKUP(B69,'START LİSTE'!$B$6:$F$1253,2,0))</f>
      </c>
      <c r="D69" s="26">
        <f>IF(ISERROR(VLOOKUP(B69,'START LİSTE'!$B$6:$F$1253,3,0)),"",VLOOKUP(B69,'START LİSTE'!$B$6:$F$1253,3,0))</f>
      </c>
      <c r="E69" s="27">
        <f>IF(ISERROR(VLOOKUP(B69,'START LİSTE'!$B$6:$F$1253,4,0)),"",VLOOKUP(B69,'START LİSTE'!$B$6:$F$1253,4,0))</f>
      </c>
      <c r="F69" s="28">
        <f>IF(ISERROR(VLOOKUP($B69,'START LİSTE'!$B$6:$F$1253,5,0)),"",VLOOKUP($B69,'START LİSTE'!$B$6:$F$1253,5,0))</f>
      </c>
      <c r="G69" s="90"/>
      <c r="H69" s="115">
        <f t="shared" si="1"/>
      </c>
    </row>
    <row r="70" spans="1:8" ht="17.25" customHeight="1">
      <c r="A70" s="25">
        <f t="shared" si="0"/>
      </c>
      <c r="B70" s="89"/>
      <c r="C70" s="26">
        <f>IF(ISERROR(VLOOKUP(B70,'START LİSTE'!$B$6:$F$1253,2,0)),"",VLOOKUP(B70,'START LİSTE'!$B$6:$F$1253,2,0))</f>
      </c>
      <c r="D70" s="26">
        <f>IF(ISERROR(VLOOKUP(B70,'START LİSTE'!$B$6:$F$1253,3,0)),"",VLOOKUP(B70,'START LİSTE'!$B$6:$F$1253,3,0))</f>
      </c>
      <c r="E70" s="27">
        <f>IF(ISERROR(VLOOKUP(B70,'START LİSTE'!$B$6:$F$1253,4,0)),"",VLOOKUP(B70,'START LİSTE'!$B$6:$F$1253,4,0))</f>
      </c>
      <c r="F70" s="28">
        <f>IF(ISERROR(VLOOKUP($B70,'START LİSTE'!$B$6:$F$1253,5,0)),"",VLOOKUP($B70,'START LİSTE'!$B$6:$F$1253,5,0))</f>
      </c>
      <c r="G70" s="90"/>
      <c r="H70" s="115">
        <f t="shared" si="1"/>
      </c>
    </row>
    <row r="71" spans="1:8" ht="17.25" customHeight="1">
      <c r="A71" s="25">
        <f t="shared" si="0"/>
      </c>
      <c r="B71" s="89"/>
      <c r="C71" s="26">
        <f>IF(ISERROR(VLOOKUP(B71,'START LİSTE'!$B$6:$F$1253,2,0)),"",VLOOKUP(B71,'START LİSTE'!$B$6:$F$1253,2,0))</f>
      </c>
      <c r="D71" s="26">
        <f>IF(ISERROR(VLOOKUP(B71,'START LİSTE'!$B$6:$F$1253,3,0)),"",VLOOKUP(B71,'START LİSTE'!$B$6:$F$1253,3,0))</f>
      </c>
      <c r="E71" s="27">
        <f>IF(ISERROR(VLOOKUP(B71,'START LİSTE'!$B$6:$F$1253,4,0)),"",VLOOKUP(B71,'START LİSTE'!$B$6:$F$1253,4,0))</f>
      </c>
      <c r="F71" s="28">
        <f>IF(ISERROR(VLOOKUP($B71,'START LİSTE'!$B$6:$F$1253,5,0)),"",VLOOKUP($B71,'START LİSTE'!$B$6:$F$1253,5,0))</f>
      </c>
      <c r="G71" s="90"/>
      <c r="H71" s="115">
        <f t="shared" si="1"/>
      </c>
    </row>
    <row r="72" spans="1:8" ht="17.25" customHeight="1">
      <c r="A72" s="25">
        <f aca="true" t="shared" si="2" ref="A72:A135">IF(B72&lt;&gt;"",A71+1,"")</f>
      </c>
      <c r="B72" s="89"/>
      <c r="C72" s="26">
        <f>IF(ISERROR(VLOOKUP(B72,'START LİSTE'!$B$6:$F$1253,2,0)),"",VLOOKUP(B72,'START LİSTE'!$B$6:$F$1253,2,0))</f>
      </c>
      <c r="D72" s="26">
        <f>IF(ISERROR(VLOOKUP(B72,'START LİSTE'!$B$6:$F$1253,3,0)),"",VLOOKUP(B72,'START LİSTE'!$B$6:$F$1253,3,0))</f>
      </c>
      <c r="E72" s="27">
        <f>IF(ISERROR(VLOOKUP(B72,'START LİSTE'!$B$6:$F$1253,4,0)),"",VLOOKUP(B72,'START LİSTE'!$B$6:$F$1253,4,0))</f>
      </c>
      <c r="F72" s="28">
        <f>IF(ISERROR(VLOOKUP($B72,'START LİSTE'!$B$6:$F$1253,5,0)),"",VLOOKUP($B72,'START LİSTE'!$B$6:$F$1253,5,0))</f>
      </c>
      <c r="G72" s="90"/>
      <c r="H72" s="115">
        <f aca="true" t="shared" si="3" ref="H72:H135">IF(OR(G72="DQ",G72="DNF",G72="DNS"),"-",IF(B72&lt;&gt;"",IF(E72="F",H71,H71+1),""))</f>
      </c>
    </row>
    <row r="73" spans="1:8" ht="17.25" customHeight="1">
      <c r="A73" s="25">
        <f t="shared" si="2"/>
      </c>
      <c r="B73" s="89"/>
      <c r="C73" s="26">
        <f>IF(ISERROR(VLOOKUP(B73,'START LİSTE'!$B$6:$F$1253,2,0)),"",VLOOKUP(B73,'START LİSTE'!$B$6:$F$1253,2,0))</f>
      </c>
      <c r="D73" s="26">
        <f>IF(ISERROR(VLOOKUP(B73,'START LİSTE'!$B$6:$F$1253,3,0)),"",VLOOKUP(B73,'START LİSTE'!$B$6:$F$1253,3,0))</f>
      </c>
      <c r="E73" s="27">
        <f>IF(ISERROR(VLOOKUP(B73,'START LİSTE'!$B$6:$F$1253,4,0)),"",VLOOKUP(B73,'START LİSTE'!$B$6:$F$1253,4,0))</f>
      </c>
      <c r="F73" s="28">
        <f>IF(ISERROR(VLOOKUP($B73,'START LİSTE'!$B$6:$F$1253,5,0)),"",VLOOKUP($B73,'START LİSTE'!$B$6:$F$1253,5,0))</f>
      </c>
      <c r="G73" s="90"/>
      <c r="H73" s="115">
        <f t="shared" si="3"/>
      </c>
    </row>
    <row r="74" spans="1:8" ht="17.25" customHeight="1">
      <c r="A74" s="25">
        <f t="shared" si="2"/>
      </c>
      <c r="B74" s="89"/>
      <c r="C74" s="26">
        <f>IF(ISERROR(VLOOKUP(B74,'START LİSTE'!$B$6:$F$1253,2,0)),"",VLOOKUP(B74,'START LİSTE'!$B$6:$F$1253,2,0))</f>
      </c>
      <c r="D74" s="26">
        <f>IF(ISERROR(VLOOKUP(B74,'START LİSTE'!$B$6:$F$1253,3,0)),"",VLOOKUP(B74,'START LİSTE'!$B$6:$F$1253,3,0))</f>
      </c>
      <c r="E74" s="27">
        <f>IF(ISERROR(VLOOKUP(B74,'START LİSTE'!$B$6:$F$1253,4,0)),"",VLOOKUP(B74,'START LİSTE'!$B$6:$F$1253,4,0))</f>
      </c>
      <c r="F74" s="28">
        <f>IF(ISERROR(VLOOKUP($B74,'START LİSTE'!$B$6:$F$1253,5,0)),"",VLOOKUP($B74,'START LİSTE'!$B$6:$F$1253,5,0))</f>
      </c>
      <c r="G74" s="90"/>
      <c r="H74" s="115">
        <f t="shared" si="3"/>
      </c>
    </row>
    <row r="75" spans="1:8" ht="17.25" customHeight="1">
      <c r="A75" s="25">
        <f t="shared" si="2"/>
      </c>
      <c r="B75" s="89"/>
      <c r="C75" s="26">
        <f>IF(ISERROR(VLOOKUP(B75,'START LİSTE'!$B$6:$F$1253,2,0)),"",VLOOKUP(B75,'START LİSTE'!$B$6:$F$1253,2,0))</f>
      </c>
      <c r="D75" s="26">
        <f>IF(ISERROR(VLOOKUP(B75,'START LİSTE'!$B$6:$F$1253,3,0)),"",VLOOKUP(B75,'START LİSTE'!$B$6:$F$1253,3,0))</f>
      </c>
      <c r="E75" s="27">
        <f>IF(ISERROR(VLOOKUP(B75,'START LİSTE'!$B$6:$F$1253,4,0)),"",VLOOKUP(B75,'START LİSTE'!$B$6:$F$1253,4,0))</f>
      </c>
      <c r="F75" s="28">
        <f>IF(ISERROR(VLOOKUP($B75,'START LİSTE'!$B$6:$F$1253,5,0)),"",VLOOKUP($B75,'START LİSTE'!$B$6:$F$1253,5,0))</f>
      </c>
      <c r="G75" s="90"/>
      <c r="H75" s="115">
        <f t="shared" si="3"/>
      </c>
    </row>
    <row r="76" spans="1:8" ht="17.25" customHeight="1">
      <c r="A76" s="25">
        <f t="shared" si="2"/>
      </c>
      <c r="B76" s="89"/>
      <c r="C76" s="26">
        <f>IF(ISERROR(VLOOKUP(B76,'START LİSTE'!$B$6:$F$1253,2,0)),"",VLOOKUP(B76,'START LİSTE'!$B$6:$F$1253,2,0))</f>
      </c>
      <c r="D76" s="26">
        <f>IF(ISERROR(VLOOKUP(B76,'START LİSTE'!$B$6:$F$1253,3,0)),"",VLOOKUP(B76,'START LİSTE'!$B$6:$F$1253,3,0))</f>
      </c>
      <c r="E76" s="27">
        <f>IF(ISERROR(VLOOKUP(B76,'START LİSTE'!$B$6:$F$1253,4,0)),"",VLOOKUP(B76,'START LİSTE'!$B$6:$F$1253,4,0))</f>
      </c>
      <c r="F76" s="28">
        <f>IF(ISERROR(VLOOKUP($B76,'START LİSTE'!$B$6:$F$1253,5,0)),"",VLOOKUP($B76,'START LİSTE'!$B$6:$F$1253,5,0))</f>
      </c>
      <c r="G76" s="90"/>
      <c r="H76" s="115">
        <f t="shared" si="3"/>
      </c>
    </row>
    <row r="77" spans="1:8" ht="17.25" customHeight="1">
      <c r="A77" s="25">
        <f t="shared" si="2"/>
      </c>
      <c r="B77" s="89"/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90"/>
      <c r="H77" s="115">
        <f t="shared" si="3"/>
      </c>
    </row>
    <row r="78" spans="1:8" ht="17.25" customHeight="1">
      <c r="A78" s="25">
        <f t="shared" si="2"/>
      </c>
      <c r="B78" s="89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90"/>
      <c r="H78" s="115">
        <f t="shared" si="3"/>
      </c>
    </row>
    <row r="79" spans="1:8" ht="17.25" customHeight="1">
      <c r="A79" s="25">
        <f t="shared" si="2"/>
      </c>
      <c r="B79" s="89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90"/>
      <c r="H79" s="115">
        <f t="shared" si="3"/>
      </c>
    </row>
    <row r="80" spans="1:8" ht="17.25" customHeight="1">
      <c r="A80" s="25">
        <f t="shared" si="2"/>
      </c>
      <c r="B80" s="89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90"/>
      <c r="H80" s="115">
        <f t="shared" si="3"/>
      </c>
    </row>
    <row r="81" spans="1:8" ht="17.25" customHeight="1">
      <c r="A81" s="25">
        <f t="shared" si="2"/>
      </c>
      <c r="B81" s="89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90"/>
      <c r="H81" s="115">
        <f t="shared" si="3"/>
      </c>
    </row>
    <row r="82" spans="1:8" ht="17.25" customHeight="1">
      <c r="A82" s="25">
        <f t="shared" si="2"/>
      </c>
      <c r="B82" s="89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90"/>
      <c r="H82" s="115">
        <f t="shared" si="3"/>
      </c>
    </row>
    <row r="83" spans="1:8" ht="17.25" customHeight="1">
      <c r="A83" s="25">
        <f t="shared" si="2"/>
      </c>
      <c r="B83" s="89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90"/>
      <c r="H83" s="115">
        <f t="shared" si="3"/>
      </c>
    </row>
    <row r="84" spans="1:8" ht="17.25" customHeight="1">
      <c r="A84" s="25">
        <f t="shared" si="2"/>
      </c>
      <c r="B84" s="89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90"/>
      <c r="H84" s="115">
        <f t="shared" si="3"/>
      </c>
    </row>
    <row r="85" spans="1:8" ht="17.25" customHeight="1">
      <c r="A85" s="25">
        <f t="shared" si="2"/>
      </c>
      <c r="B85" s="89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90"/>
      <c r="H85" s="115">
        <f t="shared" si="3"/>
      </c>
    </row>
    <row r="86" spans="1:8" ht="17.25" customHeight="1">
      <c r="A86" s="25">
        <f t="shared" si="2"/>
      </c>
      <c r="B86" s="89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90"/>
      <c r="H86" s="115">
        <f t="shared" si="3"/>
      </c>
    </row>
    <row r="87" spans="1:8" ht="17.25" customHeight="1">
      <c r="A87" s="25">
        <f t="shared" si="2"/>
      </c>
      <c r="B87" s="89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90"/>
      <c r="H87" s="115">
        <f t="shared" si="3"/>
      </c>
    </row>
    <row r="88" spans="1:8" ht="17.25" customHeight="1">
      <c r="A88" s="25">
        <f t="shared" si="2"/>
      </c>
      <c r="B88" s="89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90"/>
      <c r="H88" s="115">
        <f t="shared" si="3"/>
      </c>
    </row>
    <row r="89" spans="1:8" ht="17.25" customHeight="1">
      <c r="A89" s="25">
        <f t="shared" si="2"/>
      </c>
      <c r="B89" s="89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90"/>
      <c r="H89" s="115">
        <f t="shared" si="3"/>
      </c>
    </row>
    <row r="90" spans="1:8" ht="17.25" customHeight="1">
      <c r="A90" s="25">
        <f t="shared" si="2"/>
      </c>
      <c r="B90" s="89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90"/>
      <c r="H90" s="115">
        <f t="shared" si="3"/>
      </c>
    </row>
    <row r="91" spans="1:8" ht="17.25" customHeight="1">
      <c r="A91" s="25">
        <f t="shared" si="2"/>
      </c>
      <c r="B91" s="89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90"/>
      <c r="H91" s="115">
        <f t="shared" si="3"/>
      </c>
    </row>
    <row r="92" spans="1:8" ht="17.25" customHeight="1">
      <c r="A92" s="25">
        <f t="shared" si="2"/>
      </c>
      <c r="B92" s="89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90"/>
      <c r="H92" s="115">
        <f t="shared" si="3"/>
      </c>
    </row>
    <row r="93" spans="1:8" ht="17.25" customHeight="1">
      <c r="A93" s="25">
        <f t="shared" si="2"/>
      </c>
      <c r="B93" s="89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90"/>
      <c r="H93" s="115">
        <f t="shared" si="3"/>
      </c>
    </row>
    <row r="94" spans="1:8" ht="17.25" customHeight="1">
      <c r="A94" s="25">
        <f t="shared" si="2"/>
      </c>
      <c r="B94" s="89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90"/>
      <c r="H94" s="115">
        <f t="shared" si="3"/>
      </c>
    </row>
    <row r="95" spans="1:8" ht="17.25" customHeight="1">
      <c r="A95" s="25">
        <f t="shared" si="2"/>
      </c>
      <c r="B95" s="89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90"/>
      <c r="H95" s="115">
        <f t="shared" si="3"/>
      </c>
    </row>
    <row r="96" spans="1:8" ht="17.25" customHeight="1">
      <c r="A96" s="25">
        <f t="shared" si="2"/>
      </c>
      <c r="B96" s="89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90"/>
      <c r="H96" s="115">
        <f t="shared" si="3"/>
      </c>
    </row>
    <row r="97" spans="1:8" ht="17.25" customHeight="1">
      <c r="A97" s="25">
        <f t="shared" si="2"/>
      </c>
      <c r="B97" s="89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90"/>
      <c r="H97" s="115">
        <f t="shared" si="3"/>
      </c>
    </row>
    <row r="98" spans="1:8" ht="17.25" customHeight="1">
      <c r="A98" s="25">
        <f t="shared" si="2"/>
      </c>
      <c r="B98" s="89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90"/>
      <c r="H98" s="115">
        <f t="shared" si="3"/>
      </c>
    </row>
    <row r="99" spans="1:8" ht="17.25" customHeight="1">
      <c r="A99" s="25">
        <f t="shared" si="2"/>
      </c>
      <c r="B99" s="89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90"/>
      <c r="H99" s="115">
        <f t="shared" si="3"/>
      </c>
    </row>
    <row r="100" spans="1:8" ht="17.25" customHeight="1">
      <c r="A100" s="25">
        <f t="shared" si="2"/>
      </c>
      <c r="B100" s="89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90"/>
      <c r="H100" s="115">
        <f t="shared" si="3"/>
      </c>
    </row>
    <row r="101" spans="1:8" ht="17.25" customHeight="1">
      <c r="A101" s="25">
        <f t="shared" si="2"/>
      </c>
      <c r="B101" s="89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90"/>
      <c r="H101" s="115">
        <f t="shared" si="3"/>
      </c>
    </row>
    <row r="102" spans="1:8" ht="17.25" customHeight="1">
      <c r="A102" s="25">
        <f t="shared" si="2"/>
      </c>
      <c r="B102" s="89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90"/>
      <c r="H102" s="115">
        <f t="shared" si="3"/>
      </c>
    </row>
    <row r="103" spans="1:8" ht="17.25" customHeight="1">
      <c r="A103" s="25">
        <f t="shared" si="2"/>
      </c>
      <c r="B103" s="89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90"/>
      <c r="H103" s="115">
        <f t="shared" si="3"/>
      </c>
    </row>
    <row r="104" spans="1:8" ht="17.25" customHeight="1">
      <c r="A104" s="25">
        <f t="shared" si="2"/>
      </c>
      <c r="B104" s="89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90"/>
      <c r="H104" s="115">
        <f t="shared" si="3"/>
      </c>
    </row>
    <row r="105" spans="1:8" ht="17.25" customHeight="1">
      <c r="A105" s="25">
        <f t="shared" si="2"/>
      </c>
      <c r="B105" s="89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90"/>
      <c r="H105" s="115">
        <f t="shared" si="3"/>
      </c>
    </row>
    <row r="106" spans="1:8" ht="17.25" customHeight="1">
      <c r="A106" s="25">
        <f t="shared" si="2"/>
      </c>
      <c r="B106" s="89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90"/>
      <c r="H106" s="115">
        <f t="shared" si="3"/>
      </c>
    </row>
    <row r="107" spans="1:8" ht="17.25" customHeight="1">
      <c r="A107" s="25">
        <f t="shared" si="2"/>
      </c>
      <c r="B107" s="89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90"/>
      <c r="H107" s="115">
        <f t="shared" si="3"/>
      </c>
    </row>
    <row r="108" spans="1:8" ht="17.25" customHeight="1">
      <c r="A108" s="25">
        <f t="shared" si="2"/>
      </c>
      <c r="B108" s="89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90"/>
      <c r="H108" s="115">
        <f t="shared" si="3"/>
      </c>
    </row>
    <row r="109" spans="1:8" ht="17.25" customHeight="1">
      <c r="A109" s="25">
        <f t="shared" si="2"/>
      </c>
      <c r="B109" s="89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90"/>
      <c r="H109" s="115">
        <f t="shared" si="3"/>
      </c>
    </row>
    <row r="110" spans="1:8" ht="17.25" customHeight="1">
      <c r="A110" s="25">
        <f t="shared" si="2"/>
      </c>
      <c r="B110" s="89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90"/>
      <c r="H110" s="115">
        <f t="shared" si="3"/>
      </c>
    </row>
    <row r="111" spans="1:8" ht="17.25" customHeight="1">
      <c r="A111" s="25">
        <f t="shared" si="2"/>
      </c>
      <c r="B111" s="89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90"/>
      <c r="H111" s="115">
        <f t="shared" si="3"/>
      </c>
    </row>
    <row r="112" spans="1:8" ht="17.25" customHeight="1">
      <c r="A112" s="25">
        <f t="shared" si="2"/>
      </c>
      <c r="B112" s="89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90"/>
      <c r="H112" s="115">
        <f t="shared" si="3"/>
      </c>
    </row>
    <row r="113" spans="1:8" ht="17.25" customHeight="1">
      <c r="A113" s="25">
        <f t="shared" si="2"/>
      </c>
      <c r="B113" s="89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90"/>
      <c r="H113" s="115">
        <f t="shared" si="3"/>
      </c>
    </row>
    <row r="114" spans="1:8" ht="17.25" customHeight="1">
      <c r="A114" s="25">
        <f t="shared" si="2"/>
      </c>
      <c r="B114" s="89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90"/>
      <c r="H114" s="115">
        <f t="shared" si="3"/>
      </c>
    </row>
    <row r="115" spans="1:8" ht="17.25" customHeight="1">
      <c r="A115" s="25">
        <f t="shared" si="2"/>
      </c>
      <c r="B115" s="89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90"/>
      <c r="H115" s="115">
        <f t="shared" si="3"/>
      </c>
    </row>
    <row r="116" spans="1:8" ht="17.25" customHeight="1">
      <c r="A116" s="25">
        <f t="shared" si="2"/>
      </c>
      <c r="B116" s="89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90"/>
      <c r="H116" s="115">
        <f t="shared" si="3"/>
      </c>
    </row>
    <row r="117" spans="1:8" ht="17.25" customHeight="1">
      <c r="A117" s="25">
        <f t="shared" si="2"/>
      </c>
      <c r="B117" s="89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90"/>
      <c r="H117" s="115">
        <f t="shared" si="3"/>
      </c>
    </row>
    <row r="118" spans="1:8" ht="17.25" customHeight="1">
      <c r="A118" s="25">
        <f t="shared" si="2"/>
      </c>
      <c r="B118" s="89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90"/>
      <c r="H118" s="115">
        <f t="shared" si="3"/>
      </c>
    </row>
    <row r="119" spans="1:8" ht="17.25" customHeight="1">
      <c r="A119" s="25">
        <f t="shared" si="2"/>
      </c>
      <c r="B119" s="89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90"/>
      <c r="H119" s="115">
        <f t="shared" si="3"/>
      </c>
    </row>
    <row r="120" spans="1:8" ht="17.25" customHeight="1">
      <c r="A120" s="25">
        <f t="shared" si="2"/>
      </c>
      <c r="B120" s="89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90"/>
      <c r="H120" s="115">
        <f t="shared" si="3"/>
      </c>
    </row>
    <row r="121" spans="1:8" ht="17.25" customHeight="1">
      <c r="A121" s="25">
        <f t="shared" si="2"/>
      </c>
      <c r="B121" s="89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90"/>
      <c r="H121" s="115">
        <f t="shared" si="3"/>
      </c>
    </row>
    <row r="122" spans="1:8" ht="17.25" customHeight="1">
      <c r="A122" s="25">
        <f t="shared" si="2"/>
      </c>
      <c r="B122" s="89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90"/>
      <c r="H122" s="115">
        <f t="shared" si="3"/>
      </c>
    </row>
    <row r="123" spans="1:8" ht="17.25" customHeight="1">
      <c r="A123" s="25">
        <f t="shared" si="2"/>
      </c>
      <c r="B123" s="89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90"/>
      <c r="H123" s="115">
        <f t="shared" si="3"/>
      </c>
    </row>
    <row r="124" spans="1:8" ht="17.25" customHeight="1">
      <c r="A124" s="25">
        <f t="shared" si="2"/>
      </c>
      <c r="B124" s="89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90"/>
      <c r="H124" s="115">
        <f t="shared" si="3"/>
      </c>
    </row>
    <row r="125" spans="1:8" ht="17.25" customHeight="1">
      <c r="A125" s="25">
        <f t="shared" si="2"/>
      </c>
      <c r="B125" s="89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90"/>
      <c r="H125" s="115">
        <f t="shared" si="3"/>
      </c>
    </row>
    <row r="126" spans="1:8" ht="17.25" customHeight="1">
      <c r="A126" s="25">
        <f t="shared" si="2"/>
      </c>
      <c r="B126" s="89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90"/>
      <c r="H126" s="115">
        <f t="shared" si="3"/>
      </c>
    </row>
    <row r="127" spans="1:8" ht="17.25" customHeight="1">
      <c r="A127" s="25">
        <f t="shared" si="2"/>
      </c>
      <c r="B127" s="89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90"/>
      <c r="H127" s="115">
        <f t="shared" si="3"/>
      </c>
    </row>
    <row r="128" spans="1:8" ht="17.25" customHeight="1">
      <c r="A128" s="25">
        <f t="shared" si="2"/>
      </c>
      <c r="B128" s="89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90"/>
      <c r="H128" s="115">
        <f t="shared" si="3"/>
      </c>
    </row>
    <row r="129" spans="1:8" ht="17.25" customHeight="1">
      <c r="A129" s="25">
        <f t="shared" si="2"/>
      </c>
      <c r="B129" s="89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90"/>
      <c r="H129" s="115">
        <f t="shared" si="3"/>
      </c>
    </row>
    <row r="130" spans="1:8" ht="17.25" customHeight="1">
      <c r="A130" s="25">
        <f t="shared" si="2"/>
      </c>
      <c r="B130" s="89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90"/>
      <c r="H130" s="115">
        <f t="shared" si="3"/>
      </c>
    </row>
    <row r="131" spans="1:8" ht="17.25" customHeight="1">
      <c r="A131" s="25">
        <f t="shared" si="2"/>
      </c>
      <c r="B131" s="89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90"/>
      <c r="H131" s="115">
        <f t="shared" si="3"/>
      </c>
    </row>
    <row r="132" spans="1:8" ht="17.25" customHeight="1">
      <c r="A132" s="25">
        <f t="shared" si="2"/>
      </c>
      <c r="B132" s="89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90"/>
      <c r="H132" s="115">
        <f t="shared" si="3"/>
      </c>
    </row>
    <row r="133" spans="1:8" ht="17.25" customHeight="1">
      <c r="A133" s="25">
        <f t="shared" si="2"/>
      </c>
      <c r="B133" s="89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90"/>
      <c r="H133" s="115">
        <f t="shared" si="3"/>
      </c>
    </row>
    <row r="134" spans="1:8" ht="17.25" customHeight="1">
      <c r="A134" s="25">
        <f t="shared" si="2"/>
      </c>
      <c r="B134" s="89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90"/>
      <c r="H134" s="115">
        <f t="shared" si="3"/>
      </c>
    </row>
    <row r="135" spans="1:8" ht="17.25" customHeight="1">
      <c r="A135" s="25">
        <f t="shared" si="2"/>
      </c>
      <c r="B135" s="89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90"/>
      <c r="H135" s="115">
        <f t="shared" si="3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1" operator="containsText" stopIfTrue="1" text="$E$7=&quot;&quot;F&quot;&quot;">
      <formula>NOT(ISERROR(SEARCH("$E$7=""F""",H6)))</formula>
    </cfRule>
    <cfRule type="containsText" priority="5" dxfId="151" operator="containsText" stopIfTrue="1" text="F=E7">
      <formula>NOT(ISERROR(SEARCH("F=E7",H6)))</formula>
    </cfRule>
  </conditionalFormatting>
  <conditionalFormatting sqref="B6:B254">
    <cfRule type="duplicateValues" priority="184" dxfId="151" stopIfTrue="1">
      <formula>AND(COUNTIF($B$6:$B$254,B6)&gt;1,NOT(ISBLANK(B6)))</formula>
    </cfRule>
  </conditionalFormatting>
  <conditionalFormatting sqref="B6:B254">
    <cfRule type="duplicateValues" priority="1" dxfId="15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0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72" t="str">
        <f>KAPAK!A2</f>
        <v>Sakarya Atletizm İl Temsilciliği</v>
      </c>
      <c r="B1" s="172"/>
      <c r="C1" s="172"/>
      <c r="D1" s="172"/>
      <c r="E1" s="172"/>
      <c r="F1" s="172"/>
      <c r="G1" s="172"/>
      <c r="H1" s="172"/>
    </row>
    <row r="2" spans="1:8" s="1" customFormat="1" ht="14.25">
      <c r="A2" s="174" t="str">
        <f>KAPAK!B24</f>
        <v>Küçükler ve Yıldızlar Bölgesel Kros Ligi 3.Kademe Yarışmaları</v>
      </c>
      <c r="B2" s="174"/>
      <c r="C2" s="174"/>
      <c r="D2" s="174"/>
      <c r="E2" s="174"/>
      <c r="F2" s="174"/>
      <c r="G2" s="174"/>
      <c r="H2" s="174"/>
    </row>
    <row r="3" spans="1:8" s="1" customFormat="1" ht="14.25">
      <c r="A3" s="175" t="str">
        <f>KAPAK!B27</f>
        <v>Sakarya</v>
      </c>
      <c r="B3" s="175"/>
      <c r="C3" s="175"/>
      <c r="D3" s="175"/>
      <c r="E3" s="175"/>
      <c r="F3" s="175"/>
      <c r="G3" s="175"/>
      <c r="H3" s="175"/>
    </row>
    <row r="4" spans="1:8" s="1" customFormat="1" ht="17.25" customHeight="1">
      <c r="A4" s="176" t="str">
        <f>KAPAK!B26</f>
        <v>Yıldız Erkekler</v>
      </c>
      <c r="B4" s="176"/>
      <c r="C4" s="170" t="str">
        <f>KAPAK!B25</f>
        <v>3 km.</v>
      </c>
      <c r="D4" s="170"/>
      <c r="E4" s="32"/>
      <c r="F4" s="171">
        <f>KAPAK!B28</f>
        <v>41959.458333333336</v>
      </c>
      <c r="G4" s="171"/>
      <c r="H4" s="171"/>
    </row>
    <row r="5" spans="1:8" s="2" customFormat="1" ht="29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6" t="s">
        <v>6</v>
      </c>
    </row>
    <row r="6" spans="1:8" s="1" customFormat="1" ht="14.25" customHeight="1">
      <c r="A6" s="3"/>
      <c r="B6" s="4"/>
      <c r="C6" s="86">
        <v>49</v>
      </c>
      <c r="D6" s="5" t="s">
        <v>43</v>
      </c>
      <c r="E6" s="6" t="s">
        <v>26</v>
      </c>
      <c r="F6" s="91">
        <v>1227</v>
      </c>
      <c r="G6" s="33">
        <v>7</v>
      </c>
      <c r="H6" s="127"/>
    </row>
    <row r="7" spans="1:8" s="1" customFormat="1" ht="14.25" customHeight="1">
      <c r="A7" s="8"/>
      <c r="B7" s="9"/>
      <c r="C7" s="87">
        <v>50</v>
      </c>
      <c r="D7" s="10" t="s">
        <v>27</v>
      </c>
      <c r="E7" s="11" t="s">
        <v>26</v>
      </c>
      <c r="F7" s="92">
        <v>1157</v>
      </c>
      <c r="G7" s="34">
        <v>3</v>
      </c>
      <c r="H7" s="128"/>
    </row>
    <row r="8" spans="1:8" s="1" customFormat="1" ht="14.25" customHeight="1">
      <c r="A8" s="35">
        <v>1</v>
      </c>
      <c r="B8" s="9" t="s">
        <v>25</v>
      </c>
      <c r="C8" s="87">
        <v>51</v>
      </c>
      <c r="D8" s="10" t="s">
        <v>28</v>
      </c>
      <c r="E8" s="11" t="s">
        <v>26</v>
      </c>
      <c r="F8" s="92">
        <v>1154</v>
      </c>
      <c r="G8" s="34">
        <v>2</v>
      </c>
      <c r="H8" s="123">
        <v>6.0003</v>
      </c>
    </row>
    <row r="9" spans="1:8" s="1" customFormat="1" ht="14.25" customHeight="1">
      <c r="A9" s="8"/>
      <c r="B9" s="9"/>
      <c r="C9" s="87">
        <v>52</v>
      </c>
      <c r="D9" s="10" t="s">
        <v>29</v>
      </c>
      <c r="E9" s="11" t="s">
        <v>26</v>
      </c>
      <c r="F9" s="92">
        <v>1147</v>
      </c>
      <c r="G9" s="34">
        <v>1</v>
      </c>
      <c r="H9" s="128"/>
    </row>
    <row r="10" spans="1:8" ht="14.25" customHeight="1">
      <c r="A10" s="3"/>
      <c r="B10" s="4"/>
      <c r="C10" s="86">
        <v>61</v>
      </c>
      <c r="D10" s="5" t="s">
        <v>62</v>
      </c>
      <c r="E10" s="6" t="s">
        <v>26</v>
      </c>
      <c r="F10" s="91">
        <v>1231</v>
      </c>
      <c r="G10" s="33">
        <v>9</v>
      </c>
      <c r="H10" s="127"/>
    </row>
    <row r="11" spans="1:8" ht="14.25" customHeight="1">
      <c r="A11" s="8"/>
      <c r="B11" s="9"/>
      <c r="C11" s="87">
        <v>62</v>
      </c>
      <c r="D11" s="10" t="s">
        <v>38</v>
      </c>
      <c r="E11" s="11" t="s">
        <v>26</v>
      </c>
      <c r="F11" s="92">
        <v>1207</v>
      </c>
      <c r="G11" s="34">
        <v>4</v>
      </c>
      <c r="H11" s="128"/>
    </row>
    <row r="12" spans="1:8" ht="14.25" customHeight="1">
      <c r="A12" s="35">
        <v>2</v>
      </c>
      <c r="B12" s="9" t="s">
        <v>37</v>
      </c>
      <c r="C12" s="87">
        <v>63</v>
      </c>
      <c r="D12" s="10" t="s">
        <v>45</v>
      </c>
      <c r="E12" s="11" t="s">
        <v>26</v>
      </c>
      <c r="F12" s="92" t="s">
        <v>69</v>
      </c>
      <c r="G12" s="34">
        <v>15</v>
      </c>
      <c r="H12" s="123">
        <v>19.0009</v>
      </c>
    </row>
    <row r="13" spans="1:8" ht="14.25" customHeight="1">
      <c r="A13" s="8"/>
      <c r="B13" s="9"/>
      <c r="C13" s="87">
        <v>64</v>
      </c>
      <c r="D13" s="10" t="s">
        <v>46</v>
      </c>
      <c r="E13" s="11" t="s">
        <v>26</v>
      </c>
      <c r="F13" s="92">
        <v>1225</v>
      </c>
      <c r="G13" s="34">
        <v>6</v>
      </c>
      <c r="H13" s="128"/>
    </row>
    <row r="14" spans="1:8" ht="14.25" customHeight="1">
      <c r="A14" s="3"/>
      <c r="B14" s="4"/>
      <c r="C14" s="86">
        <v>53</v>
      </c>
      <c r="D14" s="5" t="s">
        <v>30</v>
      </c>
      <c r="E14" s="6" t="s">
        <v>26</v>
      </c>
      <c r="F14" s="91" t="s">
        <v>69</v>
      </c>
      <c r="G14" s="33">
        <v>14</v>
      </c>
      <c r="H14" s="127"/>
    </row>
    <row r="15" spans="1:8" ht="14.25" customHeight="1">
      <c r="A15" s="8"/>
      <c r="B15" s="9"/>
      <c r="C15" s="87">
        <v>54</v>
      </c>
      <c r="D15" s="10" t="s">
        <v>57</v>
      </c>
      <c r="E15" s="11" t="s">
        <v>26</v>
      </c>
      <c r="F15" s="92">
        <v>1219</v>
      </c>
      <c r="G15" s="34">
        <v>5</v>
      </c>
      <c r="H15" s="128"/>
    </row>
    <row r="16" spans="1:8" ht="14.25" customHeight="1">
      <c r="A16" s="35">
        <v>3</v>
      </c>
      <c r="B16" s="9" t="s">
        <v>31</v>
      </c>
      <c r="C16" s="87">
        <v>55</v>
      </c>
      <c r="D16" s="10" t="s">
        <v>58</v>
      </c>
      <c r="E16" s="11" t="s">
        <v>26</v>
      </c>
      <c r="F16" s="92">
        <v>1230</v>
      </c>
      <c r="G16" s="34">
        <v>8</v>
      </c>
      <c r="H16" s="123">
        <v>23.001</v>
      </c>
    </row>
    <row r="17" spans="1:8" ht="14.25" customHeight="1">
      <c r="A17" s="8"/>
      <c r="B17" s="9"/>
      <c r="C17" s="87">
        <v>56</v>
      </c>
      <c r="D17" s="10" t="s">
        <v>44</v>
      </c>
      <c r="E17" s="11" t="s">
        <v>26</v>
      </c>
      <c r="F17" s="92" t="s">
        <v>69</v>
      </c>
      <c r="G17" s="34">
        <v>10</v>
      </c>
      <c r="H17" s="128"/>
    </row>
    <row r="18" spans="1:8" ht="14.25" customHeight="1">
      <c r="A18" s="3"/>
      <c r="B18" s="4"/>
      <c r="C18" s="86">
        <v>65</v>
      </c>
      <c r="D18" s="5" t="s">
        <v>39</v>
      </c>
      <c r="E18" s="6" t="s">
        <v>26</v>
      </c>
      <c r="F18" s="91" t="s">
        <v>69</v>
      </c>
      <c r="G18" s="7">
        <v>11</v>
      </c>
      <c r="H18" s="127"/>
    </row>
    <row r="19" spans="1:8" ht="14.25" customHeight="1">
      <c r="A19" s="8"/>
      <c r="B19" s="9"/>
      <c r="C19" s="87">
        <v>66</v>
      </c>
      <c r="D19" s="10" t="s">
        <v>41</v>
      </c>
      <c r="E19" s="11" t="s">
        <v>26</v>
      </c>
      <c r="F19" s="92" t="s">
        <v>69</v>
      </c>
      <c r="G19" s="12">
        <v>12</v>
      </c>
      <c r="H19" s="128"/>
    </row>
    <row r="20" spans="1:8" ht="14.25" customHeight="1">
      <c r="A20" s="35">
        <v>4</v>
      </c>
      <c r="B20" s="9" t="s">
        <v>40</v>
      </c>
      <c r="C20" s="87">
        <v>67</v>
      </c>
      <c r="D20" s="10" t="s">
        <v>42</v>
      </c>
      <c r="E20" s="11" t="s">
        <v>26</v>
      </c>
      <c r="F20" s="92" t="s">
        <v>69</v>
      </c>
      <c r="G20" s="12">
        <v>13</v>
      </c>
      <c r="H20" s="123">
        <v>36.0013</v>
      </c>
    </row>
    <row r="21" spans="1:8" ht="14.25" customHeight="1">
      <c r="A21" s="8"/>
      <c r="B21" s="9"/>
      <c r="C21" s="87">
        <v>68</v>
      </c>
      <c r="D21" s="10" t="s">
        <v>47</v>
      </c>
      <c r="E21" s="11" t="s">
        <v>26</v>
      </c>
      <c r="F21" s="92" t="s">
        <v>69</v>
      </c>
      <c r="G21" s="12">
        <v>16</v>
      </c>
      <c r="H21" s="128"/>
    </row>
    <row r="22" spans="1:8" ht="14.25" customHeight="1">
      <c r="A22" s="3"/>
      <c r="B22" s="4"/>
      <c r="C22" s="86">
        <v>57</v>
      </c>
      <c r="D22" s="5" t="s">
        <v>59</v>
      </c>
      <c r="E22" s="6" t="s">
        <v>26</v>
      </c>
      <c r="F22" s="91" t="s">
        <v>69</v>
      </c>
      <c r="G22" s="7">
        <v>20</v>
      </c>
      <c r="H22" s="127"/>
    </row>
    <row r="23" spans="1:8" ht="14.25" customHeight="1">
      <c r="A23" s="8"/>
      <c r="B23" s="9"/>
      <c r="C23" s="87">
        <v>71</v>
      </c>
      <c r="D23" s="10" t="s">
        <v>34</v>
      </c>
      <c r="E23" s="11" t="s">
        <v>26</v>
      </c>
      <c r="F23" s="92" t="s">
        <v>69</v>
      </c>
      <c r="G23" s="12">
        <v>17</v>
      </c>
      <c r="H23" s="128"/>
    </row>
    <row r="24" spans="1:8" ht="14.25" customHeight="1">
      <c r="A24" s="35">
        <v>5</v>
      </c>
      <c r="B24" s="9" t="s">
        <v>33</v>
      </c>
      <c r="C24" s="87">
        <v>59</v>
      </c>
      <c r="D24" s="10" t="s">
        <v>35</v>
      </c>
      <c r="E24" s="11" t="s">
        <v>26</v>
      </c>
      <c r="F24" s="92" t="s">
        <v>69</v>
      </c>
      <c r="G24" s="12">
        <v>18</v>
      </c>
      <c r="H24" s="123">
        <v>54.0019</v>
      </c>
    </row>
    <row r="25" spans="1:8" ht="14.25" customHeight="1">
      <c r="A25" s="8"/>
      <c r="B25" s="9"/>
      <c r="C25" s="87">
        <v>60</v>
      </c>
      <c r="D25" s="10" t="s">
        <v>36</v>
      </c>
      <c r="E25" s="11" t="s">
        <v>26</v>
      </c>
      <c r="F25" s="92" t="s">
        <v>69</v>
      </c>
      <c r="G25" s="12">
        <v>19</v>
      </c>
      <c r="H25" s="128"/>
    </row>
    <row r="26" spans="1:8" ht="14.25" customHeight="1">
      <c r="A26" s="3"/>
      <c r="B26" s="4"/>
      <c r="C26" s="86">
        <f>IF(A28="","",INDEX(#REF!,MATCH(C28,#REF!,0)-2))</f>
      </c>
      <c r="D26" s="5">
        <f>IF(ISERROR(VLOOKUP($C26,'START LİSTE'!$B$6:$F$836,2,0)),"",VLOOKUP($C26,'START LİSTE'!$B$6:$F$836,2,0))</f>
      </c>
      <c r="E26" s="6">
        <f>IF(ISERROR(VLOOKUP($C26,'START LİSTE'!$B$6:$F$836,4,0)),"",VLOOKUP($C26,'START LİSTE'!$B$6:$F$836,4,0))</f>
      </c>
      <c r="F26" s="91">
        <f>IF(ISERROR(VLOOKUP($C26,'FERDİ SONUÇ'!$B$6:$H$962,6,0)),"",VLOOKUP($C26,'FERDİ SONUÇ'!$B$6:$H$962,6,0))</f>
      </c>
      <c r="G26" s="7" t="str">
        <f>IF(OR(E26="",F26="DQ",F26="DNF",F26="DNS",F26=""),"-",VLOOKUP(C26,'FERDİ SONUÇ'!$B$6:$H$962,7,0))</f>
        <v>-</v>
      </c>
      <c r="H26" s="127"/>
    </row>
    <row r="27" spans="1:8" ht="14.25" customHeight="1">
      <c r="A27" s="8"/>
      <c r="B27" s="9"/>
      <c r="C27" s="87">
        <f>IF(A28="","",INDEX(#REF!,MATCH(C28,#REF!,0)-1))</f>
      </c>
      <c r="D27" s="10">
        <f>IF(ISERROR(VLOOKUP($C27,'START LİSTE'!$B$6:$F$836,2,0)),"",VLOOKUP($C27,'START LİSTE'!$B$6:$F$836,2,0))</f>
      </c>
      <c r="E27" s="11">
        <f>IF(ISERROR(VLOOKUP($C27,'START LİSTE'!$B$6:$F$836,4,0)),"",VLOOKUP($C27,'START LİSTE'!$B$6:$F$836,4,0))</f>
      </c>
      <c r="F27" s="92">
        <f>IF(ISERROR(VLOOKUP($C27,'FERDİ SONUÇ'!$B$6:$H$962,6,0)),"",VLOOKUP($C27,'FERDİ SONUÇ'!$B$6:$H$962,6,0))</f>
      </c>
      <c r="G27" s="12" t="str">
        <f>IF(OR(E27="",F27="DQ",F27="DNF",F27="DNS",F27=""),"-",VLOOKUP(C27,'FERDİ SONUÇ'!$B$6:$H$962,7,0))</f>
        <v>-</v>
      </c>
      <c r="H27" s="128"/>
    </row>
    <row r="28" spans="1:8" ht="14.25" customHeight="1">
      <c r="A28" s="35">
        <f>IF(ISERROR(SMALL(#REF!,6)),"",SMALL(#REF!,6))</f>
      </c>
      <c r="B28" s="9">
        <f>IF(A28="","",VLOOKUP(A28,#REF!,2,FALSE))</f>
      </c>
      <c r="C28" s="87">
        <f>IF(A28="","",VLOOKUP(A28,#REF!,3,FALSE))</f>
      </c>
      <c r="D28" s="10">
        <f>IF(ISERROR(VLOOKUP($C28,'START LİSTE'!$B$6:$F$836,2,0)),"",VLOOKUP($C28,'START LİSTE'!$B$6:$F$836,2,0))</f>
      </c>
      <c r="E28" s="11">
        <f>IF(ISERROR(VLOOKUP($C28,'START LİSTE'!$B$6:$F$836,4,0)),"",VLOOKUP($C28,'START LİSTE'!$B$6:$F$836,4,0))</f>
      </c>
      <c r="F28" s="92">
        <f>IF(ISERROR(VLOOKUP($C28,'FERDİ SONUÇ'!$B$6:$H$962,6,0)),"",VLOOKUP($C28,'FERDİ SONUÇ'!$B$6:$H$962,6,0))</f>
      </c>
      <c r="G28" s="12" t="str">
        <f>IF(OR(E28="",F28="DQ",F28="DNF",F28="DNS",F28=""),"-",VLOOKUP(C28,'FERDİ SONUÇ'!$B$6:$H$962,7,0))</f>
        <v>-</v>
      </c>
      <c r="H28" s="123">
        <f>IF(A28="","",VLOOKUP(A28,#REF!,13,FALSE))</f>
      </c>
    </row>
    <row r="29" spans="1:8" ht="14.25" customHeight="1">
      <c r="A29" s="8"/>
      <c r="B29" s="9"/>
      <c r="C29" s="87">
        <f>IF(A28="","",INDEX(#REF!,MATCH(C28,#REF!,0)+1))</f>
      </c>
      <c r="D29" s="10">
        <f>IF(ISERROR(VLOOKUP($C29,'START LİSTE'!$B$6:$F$836,2,0)),"",VLOOKUP($C29,'START LİSTE'!$B$6:$F$836,2,0))</f>
      </c>
      <c r="E29" s="11">
        <f>IF(ISERROR(VLOOKUP($C29,'START LİSTE'!$B$6:$F$836,4,0)),"",VLOOKUP($C29,'START LİSTE'!$B$6:$F$836,4,0))</f>
      </c>
      <c r="F29" s="92">
        <f>IF(ISERROR(VLOOKUP($C29,'FERDİ SONUÇ'!$B$6:$H$962,6,0)),"",VLOOKUP($C29,'FERDİ SONUÇ'!$B$6:$H$962,6,0))</f>
      </c>
      <c r="G29" s="12" t="str">
        <f>IF(OR(E29="",F29="DQ",F29="DNF",F29="DNS",F29=""),"-",VLOOKUP(C29,'FERDİ SONUÇ'!$B$6:$H$962,7,0))</f>
        <v>-</v>
      </c>
      <c r="H29" s="128"/>
    </row>
    <row r="30" spans="1:8" ht="14.25" customHeight="1">
      <c r="A30" s="3"/>
      <c r="B30" s="4"/>
      <c r="C30" s="86">
        <f>IF(A32="","",INDEX(#REF!,MATCH(C32,#REF!,0)-2))</f>
      </c>
      <c r="D30" s="5">
        <f>IF(ISERROR(VLOOKUP($C30,'START LİSTE'!$B$6:$F$836,2,0)),"",VLOOKUP($C30,'START LİSTE'!$B$6:$F$836,2,0))</f>
      </c>
      <c r="E30" s="6">
        <f>IF(ISERROR(VLOOKUP($C30,'START LİSTE'!$B$6:$F$836,4,0)),"",VLOOKUP($C30,'START LİSTE'!$B$6:$F$836,4,0))</f>
      </c>
      <c r="F30" s="91">
        <f>IF(ISERROR(VLOOKUP($C30,'FERDİ SONUÇ'!$B$6:$H$962,6,0)),"",VLOOKUP($C30,'FERDİ SONUÇ'!$B$6:$H$962,6,0))</f>
      </c>
      <c r="G30" s="7" t="str">
        <f>IF(OR(E30="",F30="DQ",F30="DNF",F30="DNS",F30=""),"-",VLOOKUP(C30,'FERDİ SONUÇ'!$B$6:$H$962,7,0))</f>
        <v>-</v>
      </c>
      <c r="H30" s="127"/>
    </row>
    <row r="31" spans="1:8" ht="14.25" customHeight="1">
      <c r="A31" s="8"/>
      <c r="B31" s="9"/>
      <c r="C31" s="87">
        <f>IF(A32="","",INDEX(#REF!,MATCH(C32,#REF!,0)-1))</f>
      </c>
      <c r="D31" s="10">
        <f>IF(ISERROR(VLOOKUP($C31,'START LİSTE'!$B$6:$F$836,2,0)),"",VLOOKUP($C31,'START LİSTE'!$B$6:$F$836,2,0))</f>
      </c>
      <c r="E31" s="11">
        <f>IF(ISERROR(VLOOKUP($C31,'START LİSTE'!$B$6:$F$836,4,0)),"",VLOOKUP($C31,'START LİSTE'!$B$6:$F$836,4,0))</f>
      </c>
      <c r="F31" s="92">
        <f>IF(ISERROR(VLOOKUP($C31,'FERDİ SONUÇ'!$B$6:$H$962,6,0)),"",VLOOKUP($C31,'FERDİ SONUÇ'!$B$6:$H$962,6,0))</f>
      </c>
      <c r="G31" s="12" t="str">
        <f>IF(OR(E31="",F31="DQ",F31="DNF",F31="DNS",F31=""),"-",VLOOKUP(C31,'FERDİ SONUÇ'!$B$6:$H$962,7,0))</f>
        <v>-</v>
      </c>
      <c r="H31" s="128"/>
    </row>
    <row r="32" spans="1:8" ht="14.25" customHeight="1">
      <c r="A32" s="35">
        <f>IF(ISERROR(SMALL(#REF!,7)),"",SMALL(#REF!,7))</f>
      </c>
      <c r="B32" s="9">
        <f>IF(A32="","",VLOOKUP(A32,#REF!,2,FALSE))</f>
      </c>
      <c r="C32" s="87">
        <f>IF(A32="","",VLOOKUP(A32,#REF!,3,FALSE))</f>
      </c>
      <c r="D32" s="10">
        <f>IF(ISERROR(VLOOKUP($C32,'START LİSTE'!$B$6:$F$836,2,0)),"",VLOOKUP($C32,'START LİSTE'!$B$6:$F$836,2,0))</f>
      </c>
      <c r="E32" s="11">
        <f>IF(ISERROR(VLOOKUP($C32,'START LİSTE'!$B$6:$F$836,4,0)),"",VLOOKUP($C32,'START LİSTE'!$B$6:$F$836,4,0))</f>
      </c>
      <c r="F32" s="92">
        <f>IF(ISERROR(VLOOKUP($C32,'FERDİ SONUÇ'!$B$6:$H$962,6,0)),"",VLOOKUP($C32,'FERDİ SONUÇ'!$B$6:$H$962,6,0))</f>
      </c>
      <c r="G32" s="12" t="str">
        <f>IF(OR(E32="",F32="DQ",F32="DNF",F32="DNS",F32=""),"-",VLOOKUP(C32,'FERDİ SONUÇ'!$B$6:$H$962,7,0))</f>
        <v>-</v>
      </c>
      <c r="H32" s="123">
        <f>IF(A32="","",VLOOKUP(A32,#REF!,13,FALSE))</f>
      </c>
    </row>
    <row r="33" spans="1:8" ht="14.25" customHeight="1">
      <c r="A33" s="8"/>
      <c r="B33" s="9"/>
      <c r="C33" s="87">
        <f>IF(A32="","",INDEX(#REF!,MATCH(C32,#REF!,0)+1))</f>
      </c>
      <c r="D33" s="10">
        <f>IF(ISERROR(VLOOKUP($C33,'START LİSTE'!$B$6:$F$836,2,0)),"",VLOOKUP($C33,'START LİSTE'!$B$6:$F$836,2,0))</f>
      </c>
      <c r="E33" s="11">
        <f>IF(ISERROR(VLOOKUP($C33,'START LİSTE'!$B$6:$F$836,4,0)),"",VLOOKUP($C33,'START LİSTE'!$B$6:$F$836,4,0))</f>
      </c>
      <c r="F33" s="92">
        <f>IF(ISERROR(VLOOKUP($C33,'FERDİ SONUÇ'!$B$6:$H$962,6,0)),"",VLOOKUP($C33,'FERDİ SONUÇ'!$B$6:$H$962,6,0))</f>
      </c>
      <c r="G33" s="12" t="str">
        <f>IF(OR(E33="",F33="DQ",F33="DNF",F33="DNS",F33=""),"-",VLOOKUP(C33,'FERDİ SONUÇ'!$B$6:$H$962,7,0))</f>
        <v>-</v>
      </c>
      <c r="H33" s="128"/>
    </row>
    <row r="34" spans="1:8" ht="14.25" customHeight="1">
      <c r="A34" s="3"/>
      <c r="B34" s="4"/>
      <c r="C34" s="86">
        <f>IF(A36="","",INDEX(#REF!,MATCH(C36,#REF!,0)-2))</f>
      </c>
      <c r="D34" s="5">
        <f>IF(ISERROR(VLOOKUP($C34,'START LİSTE'!$B$6:$F$836,2,0)),"",VLOOKUP($C34,'START LİSTE'!$B$6:$F$836,2,0))</f>
      </c>
      <c r="E34" s="6">
        <f>IF(ISERROR(VLOOKUP($C34,'START LİSTE'!$B$6:$F$836,4,0)),"",VLOOKUP($C34,'START LİSTE'!$B$6:$F$836,4,0))</f>
      </c>
      <c r="F34" s="91">
        <f>IF(ISERROR(VLOOKUP($C34,'FERDİ SONUÇ'!$B$6:$H$962,6,0)),"",VLOOKUP($C34,'FERDİ SONUÇ'!$B$6:$H$962,6,0))</f>
      </c>
      <c r="G34" s="7" t="str">
        <f>IF(OR(E34="",F34="DQ",F34="DNF",F34="DNS",F34=""),"-",VLOOKUP(C34,'FERDİ SONUÇ'!$B$6:$H$962,7,0))</f>
        <v>-</v>
      </c>
      <c r="H34" s="127"/>
    </row>
    <row r="35" spans="1:8" ht="14.25" customHeight="1">
      <c r="A35" s="8"/>
      <c r="B35" s="9"/>
      <c r="C35" s="87">
        <f>IF(A36="","",INDEX(#REF!,MATCH(C36,#REF!,0)-1))</f>
      </c>
      <c r="D35" s="10">
        <f>IF(ISERROR(VLOOKUP($C35,'START LİSTE'!$B$6:$F$836,2,0)),"",VLOOKUP($C35,'START LİSTE'!$B$6:$F$836,2,0))</f>
      </c>
      <c r="E35" s="11">
        <f>IF(ISERROR(VLOOKUP($C35,'START LİSTE'!$B$6:$F$836,4,0)),"",VLOOKUP($C35,'START LİSTE'!$B$6:$F$836,4,0))</f>
      </c>
      <c r="F35" s="92">
        <f>IF(ISERROR(VLOOKUP($C35,'FERDİ SONUÇ'!$B$6:$H$962,6,0)),"",VLOOKUP($C35,'FERDİ SONUÇ'!$B$6:$H$962,6,0))</f>
      </c>
      <c r="G35" s="12" t="str">
        <f>IF(OR(E35="",F35="DQ",F35="DNF",F35="DNS",F35=""),"-",VLOOKUP(C35,'FERDİ SONUÇ'!$B$6:$H$962,7,0))</f>
        <v>-</v>
      </c>
      <c r="H35" s="128"/>
    </row>
    <row r="36" spans="1:8" ht="14.25" customHeight="1">
      <c r="A36" s="35">
        <f>IF(ISERROR(SMALL(#REF!,8)),"",SMALL(#REF!,8))</f>
      </c>
      <c r="B36" s="9">
        <f>IF(A36="","",VLOOKUP(A36,#REF!,2,FALSE))</f>
      </c>
      <c r="C36" s="87">
        <f>IF(A36="","",VLOOKUP(A36,#REF!,3,FALSE))</f>
      </c>
      <c r="D36" s="10">
        <f>IF(ISERROR(VLOOKUP($C36,'START LİSTE'!$B$6:$F$836,2,0)),"",VLOOKUP($C36,'START LİSTE'!$B$6:$F$836,2,0))</f>
      </c>
      <c r="E36" s="11">
        <f>IF(ISERROR(VLOOKUP($C36,'START LİSTE'!$B$6:$F$836,4,0)),"",VLOOKUP($C36,'START LİSTE'!$B$6:$F$836,4,0))</f>
      </c>
      <c r="F36" s="92">
        <f>IF(ISERROR(VLOOKUP($C36,'FERDİ SONUÇ'!$B$6:$H$962,6,0)),"",VLOOKUP($C36,'FERDİ SONUÇ'!$B$6:$H$962,6,0))</f>
      </c>
      <c r="G36" s="12" t="str">
        <f>IF(OR(E36="",F36="DQ",F36="DNF",F36="DNS",F36=""),"-",VLOOKUP(C36,'FERDİ SONUÇ'!$B$6:$H$962,7,0))</f>
        <v>-</v>
      </c>
      <c r="H36" s="123">
        <f>IF(A36="","",VLOOKUP(A36,#REF!,13,FALSE))</f>
      </c>
    </row>
    <row r="37" spans="1:8" ht="14.25" customHeight="1">
      <c r="A37" s="14"/>
      <c r="B37" s="15"/>
      <c r="C37" s="88">
        <f>IF(A36="","",INDEX(#REF!,MATCH(C36,#REF!,0)+1))</f>
      </c>
      <c r="D37" s="16">
        <f>IF(ISERROR(VLOOKUP($C37,'START LİSTE'!$B$6:$F$836,2,0)),"",VLOOKUP($C37,'START LİSTE'!$B$6:$F$836,2,0))</f>
      </c>
      <c r="E37" s="17">
        <f>IF(ISERROR(VLOOKUP($C37,'START LİSTE'!$B$6:$F$836,4,0)),"",VLOOKUP($C37,'START LİSTE'!$B$6:$F$836,4,0))</f>
      </c>
      <c r="F37" s="93">
        <f>IF(ISERROR(VLOOKUP($C37,'FERDİ SONUÇ'!$B$6:$H$962,6,0)),"",VLOOKUP($C37,'FERDİ SONUÇ'!$B$6:$H$962,6,0))</f>
      </c>
      <c r="G37" s="18" t="str">
        <f>IF(OR(E37="",F37="DQ",F37="DNF",F37="DNS",F37=""),"-",VLOOKUP(C37,'FERDİ SONUÇ'!$B$6:$H$962,7,0))</f>
        <v>-</v>
      </c>
      <c r="H37" s="129"/>
    </row>
    <row r="38" spans="1:8" ht="14.25" customHeight="1">
      <c r="A38" s="3"/>
      <c r="B38" s="4"/>
      <c r="C38" s="86">
        <f>IF(A40="","",INDEX(#REF!,MATCH(C40,#REF!,0)-2))</f>
      </c>
      <c r="D38" s="5">
        <f>IF(ISERROR(VLOOKUP($C38,'START LİSTE'!$B$6:$F$836,2,0)),"",VLOOKUP($C38,'START LİSTE'!$B$6:$F$836,2,0))</f>
      </c>
      <c r="E38" s="6">
        <f>IF(ISERROR(VLOOKUP($C38,'START LİSTE'!$B$6:$F$836,4,0)),"",VLOOKUP($C38,'START LİSTE'!$B$6:$F$836,4,0))</f>
      </c>
      <c r="F38" s="91">
        <f>IF(ISERROR(VLOOKUP($C38,'FERDİ SONUÇ'!$B$6:$H$962,6,0)),"",VLOOKUP($C38,'FERDİ SONUÇ'!$B$6:$H$962,6,0))</f>
      </c>
      <c r="G38" s="7" t="str">
        <f>IF(OR(E38="",F38="DQ",F38="DNF",F38="DNS",F38=""),"-",VLOOKUP(C38,'FERDİ SONUÇ'!$B$6:$H$962,7,0))</f>
        <v>-</v>
      </c>
      <c r="H38" s="127"/>
    </row>
    <row r="39" spans="1:8" ht="14.25" customHeight="1">
      <c r="A39" s="8"/>
      <c r="B39" s="9"/>
      <c r="C39" s="87">
        <f>IF(A40="","",INDEX(#REF!,MATCH(C40,#REF!,0)-1))</f>
      </c>
      <c r="D39" s="10">
        <f>IF(ISERROR(VLOOKUP($C39,'START LİSTE'!$B$6:$F$836,2,0)),"",VLOOKUP($C39,'START LİSTE'!$B$6:$F$836,2,0))</f>
      </c>
      <c r="E39" s="11">
        <f>IF(ISERROR(VLOOKUP($C39,'START LİSTE'!$B$6:$F$836,4,0)),"",VLOOKUP($C39,'START LİSTE'!$B$6:$F$836,4,0))</f>
      </c>
      <c r="F39" s="92">
        <f>IF(ISERROR(VLOOKUP($C39,'FERDİ SONUÇ'!$B$6:$H$962,6,0)),"",VLOOKUP($C39,'FERDİ SONUÇ'!$B$6:$H$962,6,0))</f>
      </c>
      <c r="G39" s="12" t="str">
        <f>IF(OR(E39="",F39="DQ",F39="DNF",F39="DNS",F39=""),"-",VLOOKUP(C39,'FERDİ SONUÇ'!$B$6:$H$962,7,0))</f>
        <v>-</v>
      </c>
      <c r="H39" s="128"/>
    </row>
    <row r="40" spans="1:8" ht="14.25" customHeight="1">
      <c r="A40" s="35">
        <f>IF(ISERROR(SMALL(#REF!,9)),"",SMALL(#REF!,9))</f>
      </c>
      <c r="B40" s="9">
        <f>IF(A40="","",VLOOKUP(A40,#REF!,2,FALSE))</f>
      </c>
      <c r="C40" s="87">
        <f>IF(A40="","",VLOOKUP(A40,#REF!,3,FALSE))</f>
      </c>
      <c r="D40" s="10">
        <f>IF(ISERROR(VLOOKUP($C40,'START LİSTE'!$B$6:$F$836,2,0)),"",VLOOKUP($C40,'START LİSTE'!$B$6:$F$836,2,0))</f>
      </c>
      <c r="E40" s="11">
        <f>IF(ISERROR(VLOOKUP($C40,'START LİSTE'!$B$6:$F$836,4,0)),"",VLOOKUP($C40,'START LİSTE'!$B$6:$F$836,4,0))</f>
      </c>
      <c r="F40" s="92">
        <f>IF(ISERROR(VLOOKUP($C40,'FERDİ SONUÇ'!$B$6:$H$962,6,0)),"",VLOOKUP($C40,'FERDİ SONUÇ'!$B$6:$H$962,6,0))</f>
      </c>
      <c r="G40" s="12" t="str">
        <f>IF(OR(E40="",F40="DQ",F40="DNF",F40="DNS",F40=""),"-",VLOOKUP(C40,'FERDİ SONUÇ'!$B$6:$H$962,7,0))</f>
        <v>-</v>
      </c>
      <c r="H40" s="123">
        <f>IF(A40="","",VLOOKUP(A40,#REF!,13,FALSE))</f>
      </c>
    </row>
    <row r="41" spans="1:8" ht="14.25" customHeight="1">
      <c r="A41" s="8"/>
      <c r="B41" s="9"/>
      <c r="C41" s="87">
        <f>IF(A40="","",INDEX(#REF!,MATCH(C40,#REF!,0)+1))</f>
      </c>
      <c r="D41" s="10">
        <f>IF(ISERROR(VLOOKUP($C41,'START LİSTE'!$B$6:$F$836,2,0)),"",VLOOKUP($C41,'START LİSTE'!$B$6:$F$836,2,0))</f>
      </c>
      <c r="E41" s="11">
        <f>IF(ISERROR(VLOOKUP($C41,'START LİSTE'!$B$6:$F$836,4,0)),"",VLOOKUP($C41,'START LİSTE'!$B$6:$F$836,4,0))</f>
      </c>
      <c r="F41" s="92">
        <f>IF(ISERROR(VLOOKUP($C41,'FERDİ SONUÇ'!$B$6:$H$962,6,0)),"",VLOOKUP($C41,'FERDİ SONUÇ'!$B$6:$H$962,6,0))</f>
      </c>
      <c r="G41" s="12" t="str">
        <f>IF(OR(E41="",F41="DQ",F41="DNF",F41="DNS",F41=""),"-",VLOOKUP(C41,'FERDİ SONUÇ'!$B$6:$H$962,7,0))</f>
        <v>-</v>
      </c>
      <c r="H41" s="128"/>
    </row>
    <row r="42" spans="1:8" ht="14.25" customHeight="1">
      <c r="A42" s="3"/>
      <c r="B42" s="4"/>
      <c r="C42" s="86">
        <f>IF(A44="","",INDEX(#REF!,MATCH(C44,#REF!,0)-2))</f>
      </c>
      <c r="D42" s="5">
        <f>IF(ISERROR(VLOOKUP($C42,'START LİSTE'!$B$6:$F$836,2,0)),"",VLOOKUP($C42,'START LİSTE'!$B$6:$F$836,2,0))</f>
      </c>
      <c r="E42" s="6">
        <f>IF(ISERROR(VLOOKUP($C42,'START LİSTE'!$B$6:$F$836,4,0)),"",VLOOKUP($C42,'START LİSTE'!$B$6:$F$836,4,0))</f>
      </c>
      <c r="F42" s="91">
        <f>IF(ISERROR(VLOOKUP($C42,'FERDİ SONUÇ'!$B$6:$H$962,6,0)),"",VLOOKUP($C42,'FERDİ SONUÇ'!$B$6:$H$962,6,0))</f>
      </c>
      <c r="G42" s="7" t="str">
        <f>IF(OR(E42="",F42="DQ",F42="DNF",F42="DNS",F42=""),"-",VLOOKUP(C42,'FERDİ SONUÇ'!$B$6:$H$962,7,0))</f>
        <v>-</v>
      </c>
      <c r="H42" s="127"/>
    </row>
    <row r="43" spans="1:8" ht="14.25" customHeight="1">
      <c r="A43" s="8"/>
      <c r="B43" s="9"/>
      <c r="C43" s="87">
        <f>IF(A44="","",INDEX(#REF!,MATCH(C44,#REF!,0)-1))</f>
      </c>
      <c r="D43" s="10">
        <f>IF(ISERROR(VLOOKUP($C43,'START LİSTE'!$B$6:$F$836,2,0)),"",VLOOKUP($C43,'START LİSTE'!$B$6:$F$836,2,0))</f>
      </c>
      <c r="E43" s="11">
        <f>IF(ISERROR(VLOOKUP($C43,'START LİSTE'!$B$6:$F$836,4,0)),"",VLOOKUP($C43,'START LİSTE'!$B$6:$F$836,4,0))</f>
      </c>
      <c r="F43" s="92">
        <f>IF(ISERROR(VLOOKUP($C43,'FERDİ SONUÇ'!$B$6:$H$962,6,0)),"",VLOOKUP($C43,'FERDİ SONUÇ'!$B$6:$H$962,6,0))</f>
      </c>
      <c r="G43" s="12" t="str">
        <f>IF(OR(E43="",F43="DQ",F43="DNF",F43="DNS",F43=""),"-",VLOOKUP(C43,'FERDİ SONUÇ'!$B$6:$H$962,7,0))</f>
        <v>-</v>
      </c>
      <c r="H43" s="128"/>
    </row>
    <row r="44" spans="1:8" ht="14.25" customHeight="1">
      <c r="A44" s="50">
        <f>IF(ISERROR(SMALL(#REF!,10)),"",SMALL(#REF!,10))</f>
      </c>
      <c r="B44" s="9">
        <f>IF(A44="","",VLOOKUP(A44,#REF!,2,FALSE))</f>
      </c>
      <c r="C44" s="87">
        <f>IF(A44="","",VLOOKUP(A44,#REF!,3,FALSE))</f>
      </c>
      <c r="D44" s="10">
        <f>IF(ISERROR(VLOOKUP($C44,'START LİSTE'!$B$6:$F$836,2,0)),"",VLOOKUP($C44,'START LİSTE'!$B$6:$F$836,2,0))</f>
      </c>
      <c r="E44" s="11">
        <f>IF(ISERROR(VLOOKUP($C44,'START LİSTE'!$B$6:$F$836,4,0)),"",VLOOKUP($C44,'START LİSTE'!$B$6:$F$836,4,0))</f>
      </c>
      <c r="F44" s="92">
        <f>IF(ISERROR(VLOOKUP($C44,'FERDİ SONUÇ'!$B$6:$H$962,6,0)),"",VLOOKUP($C44,'FERDİ SONUÇ'!$B$6:$H$962,6,0))</f>
      </c>
      <c r="G44" s="12" t="str">
        <f>IF(OR(E44="",F44="DQ",F44="DNF",F44="DNS",F44=""),"-",VLOOKUP(C44,'FERDİ SONUÇ'!$B$6:$H$962,7,0))</f>
        <v>-</v>
      </c>
      <c r="H44" s="123">
        <f>IF(A44="","",VLOOKUP(A44,#REF!,13,FALSE))</f>
      </c>
    </row>
    <row r="45" spans="1:8" ht="14.25" customHeight="1">
      <c r="A45" s="8"/>
      <c r="B45" s="9"/>
      <c r="C45" s="87">
        <f>IF(A44="","",INDEX(#REF!,MATCH(C44,#REF!,0)+1))</f>
      </c>
      <c r="D45" s="10">
        <f>IF(ISERROR(VLOOKUP($C45,'START LİSTE'!$B$6:$F$836,2,0)),"",VLOOKUP($C45,'START LİSTE'!$B$6:$F$836,2,0))</f>
      </c>
      <c r="E45" s="11">
        <f>IF(ISERROR(VLOOKUP($C45,'START LİSTE'!$B$6:$F$836,4,0)),"",VLOOKUP($C45,'START LİSTE'!$B$6:$F$836,4,0))</f>
      </c>
      <c r="F45" s="92">
        <f>IF(ISERROR(VLOOKUP($C45,'FERDİ SONUÇ'!$B$6:$H$962,6,0)),"",VLOOKUP($C45,'FERDİ SONUÇ'!$B$6:$H$962,6,0))</f>
      </c>
      <c r="G45" s="12" t="str">
        <f>IF(OR(E45="",F45="DQ",F45="DNF",F45="DNS",F45=""),"-",VLOOKUP(C45,'FERDİ SONUÇ'!$B$6:$H$962,7,0))</f>
        <v>-</v>
      </c>
      <c r="H45" s="128"/>
    </row>
    <row r="46" spans="1:8" ht="14.25" customHeight="1">
      <c r="A46" s="3"/>
      <c r="B46" s="4"/>
      <c r="C46" s="86">
        <f>IF(A48="","",INDEX(#REF!,MATCH(C48,#REF!,0)-2))</f>
      </c>
      <c r="D46" s="5">
        <f>IF(ISERROR(VLOOKUP($C46,'START LİSTE'!$B$6:$F$836,2,0)),"",VLOOKUP($C46,'START LİSTE'!$B$6:$F$836,2,0))</f>
      </c>
      <c r="E46" s="6">
        <f>IF(ISERROR(VLOOKUP($C46,'START LİSTE'!$B$6:$F$836,4,0)),"",VLOOKUP($C46,'START LİSTE'!$B$6:$F$836,4,0))</f>
      </c>
      <c r="F46" s="91">
        <f>IF(ISERROR(VLOOKUP($C46,'FERDİ SONUÇ'!$B$6:$H$962,6,0)),"",VLOOKUP($C46,'FERDİ SONUÇ'!$B$6:$H$962,6,0))</f>
      </c>
      <c r="G46" s="7" t="str">
        <f>IF(OR(E46="",F46="DQ",F46="DNF",F46="DNS",F46=""),"-",VLOOKUP(C46,'FERDİ SONUÇ'!$B$6:$H$962,7,0))</f>
        <v>-</v>
      </c>
      <c r="H46" s="127"/>
    </row>
    <row r="47" spans="1:8" ht="14.25" customHeight="1">
      <c r="A47" s="8"/>
      <c r="B47" s="9"/>
      <c r="C47" s="87">
        <f>IF(A48="","",INDEX(#REF!,MATCH(C48,#REF!,0)-1))</f>
      </c>
      <c r="D47" s="10">
        <f>IF(ISERROR(VLOOKUP($C47,'START LİSTE'!$B$6:$F$836,2,0)),"",VLOOKUP($C47,'START LİSTE'!$B$6:$F$836,2,0))</f>
      </c>
      <c r="E47" s="11">
        <f>IF(ISERROR(VLOOKUP($C47,'START LİSTE'!$B$6:$F$836,4,0)),"",VLOOKUP($C47,'START LİSTE'!$B$6:$F$836,4,0))</f>
      </c>
      <c r="F47" s="92">
        <f>IF(ISERROR(VLOOKUP($C47,'FERDİ SONUÇ'!$B$6:$H$962,6,0)),"",VLOOKUP($C47,'FERDİ SONUÇ'!$B$6:$H$962,6,0))</f>
      </c>
      <c r="G47" s="12" t="str">
        <f>IF(OR(E47="",F47="DQ",F47="DNF",F47="DNS",F47=""),"-",VLOOKUP(C47,'FERDİ SONUÇ'!$B$6:$H$962,7,0))</f>
        <v>-</v>
      </c>
      <c r="H47" s="128"/>
    </row>
    <row r="48" spans="1:8" ht="14.25" customHeight="1">
      <c r="A48" s="50">
        <f>IF(ISERROR(SMALL(#REF!,11)),"",SMALL(#REF!,11))</f>
      </c>
      <c r="B48" s="9">
        <f>IF(A48="","",VLOOKUP(A48,#REF!,2,FALSE))</f>
      </c>
      <c r="C48" s="87">
        <f>IF(A48="","",VLOOKUP(A48,#REF!,3,FALSE))</f>
      </c>
      <c r="D48" s="10">
        <f>IF(ISERROR(VLOOKUP($C48,'START LİSTE'!$B$6:$F$836,2,0)),"",VLOOKUP($C48,'START LİSTE'!$B$6:$F$836,2,0))</f>
      </c>
      <c r="E48" s="11">
        <f>IF(ISERROR(VLOOKUP($C48,'START LİSTE'!$B$6:$F$836,4,0)),"",VLOOKUP($C48,'START LİSTE'!$B$6:$F$836,4,0))</f>
      </c>
      <c r="F48" s="92">
        <f>IF(ISERROR(VLOOKUP($C48,'FERDİ SONUÇ'!$B$6:$H$962,6,0)),"",VLOOKUP($C48,'FERDİ SONUÇ'!$B$6:$H$962,6,0))</f>
      </c>
      <c r="G48" s="12" t="str">
        <f>IF(OR(E48="",F48="DQ",F48="DNF",F48="DNS",F48=""),"-",VLOOKUP(C48,'FERDİ SONUÇ'!$B$6:$H$962,7,0))</f>
        <v>-</v>
      </c>
      <c r="H48" s="123">
        <f>IF(A48="","",VLOOKUP(A48,#REF!,13,FALSE))</f>
      </c>
    </row>
    <row r="49" spans="1:8" ht="14.25" customHeight="1">
      <c r="A49" s="8"/>
      <c r="B49" s="9"/>
      <c r="C49" s="87">
        <f>IF(A48="","",INDEX(#REF!,MATCH(C48,#REF!,0)+1))</f>
      </c>
      <c r="D49" s="10">
        <f>IF(ISERROR(VLOOKUP($C49,'START LİSTE'!$B$6:$F$836,2,0)),"",VLOOKUP($C49,'START LİSTE'!$B$6:$F$836,2,0))</f>
      </c>
      <c r="E49" s="11">
        <f>IF(ISERROR(VLOOKUP($C49,'START LİSTE'!$B$6:$F$836,4,0)),"",VLOOKUP($C49,'START LİSTE'!$B$6:$F$836,4,0))</f>
      </c>
      <c r="F49" s="92">
        <f>IF(ISERROR(VLOOKUP($C49,'FERDİ SONUÇ'!$B$6:$H$962,6,0)),"",VLOOKUP($C49,'FERDİ SONUÇ'!$B$6:$H$962,6,0))</f>
      </c>
      <c r="G49" s="12" t="str">
        <f>IF(OR(E49="",F49="DQ",F49="DNF",F49="DNS",F49=""),"-",VLOOKUP(C49,'FERDİ SONUÇ'!$B$6:$H$962,7,0))</f>
        <v>-</v>
      </c>
      <c r="H49" s="128"/>
    </row>
    <row r="50" spans="1:8" ht="14.25" customHeight="1">
      <c r="A50" s="3"/>
      <c r="B50" s="4"/>
      <c r="C50" s="86">
        <f>IF(A52="","",INDEX(#REF!,MATCH(C52,#REF!,0)-2))</f>
      </c>
      <c r="D50" s="5">
        <f>IF(ISERROR(VLOOKUP($C50,'START LİSTE'!$B$6:$F$836,2,0)),"",VLOOKUP($C50,'START LİSTE'!$B$6:$F$836,2,0))</f>
      </c>
      <c r="E50" s="6">
        <f>IF(ISERROR(VLOOKUP($C50,'START LİSTE'!$B$6:$F$836,4,0)),"",VLOOKUP($C50,'START LİSTE'!$B$6:$F$836,4,0))</f>
      </c>
      <c r="F50" s="91">
        <f>IF(ISERROR(VLOOKUP($C50,'FERDİ SONUÇ'!$B$6:$H$962,6,0)),"",VLOOKUP($C50,'FERDİ SONUÇ'!$B$6:$H$962,6,0))</f>
      </c>
      <c r="G50" s="7" t="str">
        <f>IF(OR(E50="",F50="DQ",F50="DNF",F50="DNS",F50=""),"-",VLOOKUP(C50,'FERDİ SONUÇ'!$B$6:$H$962,7,0))</f>
        <v>-</v>
      </c>
      <c r="H50" s="127"/>
    </row>
    <row r="51" spans="1:8" ht="14.25" customHeight="1">
      <c r="A51" s="8"/>
      <c r="B51" s="9"/>
      <c r="C51" s="87">
        <f>IF(A52="","",INDEX(#REF!,MATCH(C52,#REF!,0)-1))</f>
      </c>
      <c r="D51" s="10">
        <f>IF(ISERROR(VLOOKUP($C51,'START LİSTE'!$B$6:$F$836,2,0)),"",VLOOKUP($C51,'START LİSTE'!$B$6:$F$836,2,0))</f>
      </c>
      <c r="E51" s="11">
        <f>IF(ISERROR(VLOOKUP($C51,'START LİSTE'!$B$6:$F$836,4,0)),"",VLOOKUP($C51,'START LİSTE'!$B$6:$F$836,4,0))</f>
      </c>
      <c r="F51" s="92">
        <f>IF(ISERROR(VLOOKUP($C51,'FERDİ SONUÇ'!$B$6:$H$962,6,0)),"",VLOOKUP($C51,'FERDİ SONUÇ'!$B$6:$H$962,6,0))</f>
      </c>
      <c r="G51" s="12" t="str">
        <f>IF(OR(E51="",F51="DQ",F51="DNF",F51="DNS",F51=""),"-",VLOOKUP(C51,'FERDİ SONUÇ'!$B$6:$H$962,7,0))</f>
        <v>-</v>
      </c>
      <c r="H51" s="128"/>
    </row>
    <row r="52" spans="1:8" ht="14.25" customHeight="1">
      <c r="A52" s="50">
        <f>IF(ISERROR(SMALL(#REF!,12)),"",SMALL(#REF!,12))</f>
      </c>
      <c r="B52" s="9">
        <f>IF(A52="","",VLOOKUP(A52,#REF!,2,FALSE))</f>
      </c>
      <c r="C52" s="87">
        <f>IF(A52="","",VLOOKUP(A52,#REF!,3,FALSE))</f>
      </c>
      <c r="D52" s="10">
        <f>IF(ISERROR(VLOOKUP($C52,'START LİSTE'!$B$6:$F$836,2,0)),"",VLOOKUP($C52,'START LİSTE'!$B$6:$F$836,2,0))</f>
      </c>
      <c r="E52" s="11">
        <f>IF(ISERROR(VLOOKUP($C52,'START LİSTE'!$B$6:$F$836,4,0)),"",VLOOKUP($C52,'START LİSTE'!$B$6:$F$836,4,0))</f>
      </c>
      <c r="F52" s="92">
        <f>IF(ISERROR(VLOOKUP($C52,'FERDİ SONUÇ'!$B$6:$H$962,6,0)),"",VLOOKUP($C52,'FERDİ SONUÇ'!$B$6:$H$962,6,0))</f>
      </c>
      <c r="G52" s="12" t="str">
        <f>IF(OR(E52="",F52="DQ",F52="DNF",F52="DNS",F52=""),"-",VLOOKUP(C52,'FERDİ SONUÇ'!$B$6:$H$962,7,0))</f>
        <v>-</v>
      </c>
      <c r="H52" s="123">
        <f>IF(A52="","",VLOOKUP(A52,#REF!,13,FALSE))</f>
      </c>
    </row>
    <row r="53" spans="1:8" ht="14.25" customHeight="1">
      <c r="A53" s="8"/>
      <c r="B53" s="9"/>
      <c r="C53" s="87">
        <f>IF(A52="","",INDEX(#REF!,MATCH(C52,#REF!,0)+1))</f>
      </c>
      <c r="D53" s="10">
        <f>IF(ISERROR(VLOOKUP($C53,'START LİSTE'!$B$6:$F$836,2,0)),"",VLOOKUP($C53,'START LİSTE'!$B$6:$F$836,2,0))</f>
      </c>
      <c r="E53" s="11">
        <f>IF(ISERROR(VLOOKUP($C53,'START LİSTE'!$B$6:$F$836,4,0)),"",VLOOKUP($C53,'START LİSTE'!$B$6:$F$836,4,0))</f>
      </c>
      <c r="F53" s="92">
        <f>IF(ISERROR(VLOOKUP($C53,'FERDİ SONUÇ'!$B$6:$H$962,6,0)),"",VLOOKUP($C53,'FERDİ SONUÇ'!$B$6:$H$962,6,0))</f>
      </c>
      <c r="G53" s="12" t="str">
        <f>IF(OR(E53="",F53="DQ",F53="DNF",F53="DNS",F53=""),"-",VLOOKUP(C53,'FERDİ SONUÇ'!$B$6:$H$962,7,0))</f>
        <v>-</v>
      </c>
      <c r="H53" s="128"/>
    </row>
    <row r="54" spans="1:8" ht="14.25" customHeight="1">
      <c r="A54" s="3"/>
      <c r="B54" s="4"/>
      <c r="C54" s="86">
        <f>IF(A56="","",INDEX(#REF!,MATCH(C56,#REF!,0)-2))</f>
      </c>
      <c r="D54" s="5">
        <f>IF(ISERROR(VLOOKUP($C54,'START LİSTE'!$B$6:$F$836,2,0)),"",VLOOKUP($C54,'START LİSTE'!$B$6:$F$836,2,0))</f>
      </c>
      <c r="E54" s="6">
        <f>IF(ISERROR(VLOOKUP($C54,'START LİSTE'!$B$6:$F$836,4,0)),"",VLOOKUP($C54,'START LİSTE'!$B$6:$F$836,4,0))</f>
      </c>
      <c r="F54" s="91">
        <f>IF(ISERROR(VLOOKUP($C54,'FERDİ SONUÇ'!$B$6:$H$962,6,0)),"",VLOOKUP($C54,'FERDİ SONUÇ'!$B$6:$H$962,6,0))</f>
      </c>
      <c r="G54" s="7" t="str">
        <f>IF(OR(E54="",F54="DQ",F54="DNF",F54="DNS",F54=""),"-",VLOOKUP(C54,'FERDİ SONUÇ'!$B$6:$H$962,7,0))</f>
        <v>-</v>
      </c>
      <c r="H54" s="127"/>
    </row>
    <row r="55" spans="1:8" ht="14.25" customHeight="1">
      <c r="A55" s="8"/>
      <c r="B55" s="9"/>
      <c r="C55" s="87">
        <f>IF(A56="","",INDEX(#REF!,MATCH(C56,#REF!,0)-1))</f>
      </c>
      <c r="D55" s="10">
        <f>IF(ISERROR(VLOOKUP($C55,'START LİSTE'!$B$6:$F$836,2,0)),"",VLOOKUP($C55,'START LİSTE'!$B$6:$F$836,2,0))</f>
      </c>
      <c r="E55" s="11">
        <f>IF(ISERROR(VLOOKUP($C55,'START LİSTE'!$B$6:$F$836,4,0)),"",VLOOKUP($C55,'START LİSTE'!$B$6:$F$836,4,0))</f>
      </c>
      <c r="F55" s="92">
        <f>IF(ISERROR(VLOOKUP($C55,'FERDİ SONUÇ'!$B$6:$H$962,6,0)),"",VLOOKUP($C55,'FERDİ SONUÇ'!$B$6:$H$962,6,0))</f>
      </c>
      <c r="G55" s="12" t="str">
        <f>IF(OR(E55="",F55="DQ",F55="DNF",F55="DNS",F55=""),"-",VLOOKUP(C55,'FERDİ SONUÇ'!$B$6:$H$962,7,0))</f>
        <v>-</v>
      </c>
      <c r="H55" s="128"/>
    </row>
    <row r="56" spans="1:8" ht="14.25" customHeight="1">
      <c r="A56" s="51">
        <f>IF(ISERROR(SMALL(#REF!,13)),"",SMALL(#REF!,13))</f>
      </c>
      <c r="B56" s="9">
        <f>IF(A56="","",VLOOKUP(A56,#REF!,2,FALSE))</f>
      </c>
      <c r="C56" s="87">
        <f>IF(A56="","",VLOOKUP(A56,#REF!,3,FALSE))</f>
      </c>
      <c r="D56" s="10">
        <f>IF(ISERROR(VLOOKUP($C56,'START LİSTE'!$B$6:$F$836,2,0)),"",VLOOKUP($C56,'START LİSTE'!$B$6:$F$836,2,0))</f>
      </c>
      <c r="E56" s="11">
        <f>IF(ISERROR(VLOOKUP($C56,'START LİSTE'!$B$6:$F$836,4,0)),"",VLOOKUP($C56,'START LİSTE'!$B$6:$F$836,4,0))</f>
      </c>
      <c r="F56" s="92">
        <f>IF(ISERROR(VLOOKUP($C56,'FERDİ SONUÇ'!$B$6:$H$962,6,0)),"",VLOOKUP($C56,'FERDİ SONUÇ'!$B$6:$H$962,6,0))</f>
      </c>
      <c r="G56" s="12" t="str">
        <f>IF(OR(E56="",F56="DQ",F56="DNF",F56="DNS",F56=""),"-",VLOOKUP(C56,'FERDİ SONUÇ'!$B$6:$H$962,7,0))</f>
        <v>-</v>
      </c>
      <c r="H56" s="123">
        <f>IF(A56="","",VLOOKUP(A56,#REF!,13,FALSE))</f>
      </c>
    </row>
    <row r="57" spans="1:8" ht="14.25" customHeight="1">
      <c r="A57" s="8"/>
      <c r="B57" s="9"/>
      <c r="C57" s="87">
        <f>IF(A56="","",INDEX(#REF!,MATCH(C56,#REF!,0)+1))</f>
      </c>
      <c r="D57" s="10">
        <f>IF(ISERROR(VLOOKUP($C57,'START LİSTE'!$B$6:$F$836,2,0)),"",VLOOKUP($C57,'START LİSTE'!$B$6:$F$836,2,0))</f>
      </c>
      <c r="E57" s="11">
        <f>IF(ISERROR(VLOOKUP($C57,'START LİSTE'!$B$6:$F$836,4,0)),"",VLOOKUP($C57,'START LİSTE'!$B$6:$F$836,4,0))</f>
      </c>
      <c r="F57" s="92">
        <f>IF(ISERROR(VLOOKUP($C57,'FERDİ SONUÇ'!$B$6:$H$962,6,0)),"",VLOOKUP($C57,'FERDİ SONUÇ'!$B$6:$H$962,6,0))</f>
      </c>
      <c r="G57" s="12" t="str">
        <f>IF(OR(E57="",F57="DQ",F57="DNF",F57="DNS",F57=""),"-",VLOOKUP(C57,'FERDİ SONUÇ'!$B$6:$H$962,7,0))</f>
        <v>-</v>
      </c>
      <c r="H57" s="128"/>
    </row>
    <row r="58" spans="1:8" ht="14.25" customHeight="1">
      <c r="A58" s="3"/>
      <c r="B58" s="4"/>
      <c r="C58" s="86">
        <f>IF(A60="","",INDEX(#REF!,MATCH(C60,#REF!,0)-2))</f>
      </c>
      <c r="D58" s="5">
        <f>IF(ISERROR(VLOOKUP($C58,'START LİSTE'!$B$6:$F$836,2,0)),"",VLOOKUP($C58,'START LİSTE'!$B$6:$F$836,2,0))</f>
      </c>
      <c r="E58" s="6">
        <f>IF(ISERROR(VLOOKUP($C58,'START LİSTE'!$B$6:$F$836,4,0)),"",VLOOKUP($C58,'START LİSTE'!$B$6:$F$836,4,0))</f>
      </c>
      <c r="F58" s="91">
        <f>IF(ISERROR(VLOOKUP($C58,'FERDİ SONUÇ'!$B$6:$H$962,6,0)),"",VLOOKUP($C58,'FERDİ SONUÇ'!$B$6:$H$962,6,0))</f>
      </c>
      <c r="G58" s="7" t="str">
        <f>IF(OR(E58="",F58="DQ",F58="DNF",F58="DNS",F58=""),"-",VLOOKUP(C58,'FERDİ SONUÇ'!$B$6:$H$962,7,0))</f>
        <v>-</v>
      </c>
      <c r="H58" s="127"/>
    </row>
    <row r="59" spans="1:8" ht="14.25" customHeight="1">
      <c r="A59" s="8"/>
      <c r="B59" s="9"/>
      <c r="C59" s="87">
        <f>IF(A60="","",INDEX(#REF!,MATCH(C60,#REF!,0)-1))</f>
      </c>
      <c r="D59" s="10">
        <f>IF(ISERROR(VLOOKUP($C59,'START LİSTE'!$B$6:$F$836,2,0)),"",VLOOKUP($C59,'START LİSTE'!$B$6:$F$836,2,0))</f>
      </c>
      <c r="E59" s="11">
        <f>IF(ISERROR(VLOOKUP($C59,'START LİSTE'!$B$6:$F$836,4,0)),"",VLOOKUP($C59,'START LİSTE'!$B$6:$F$836,4,0))</f>
      </c>
      <c r="F59" s="92">
        <f>IF(ISERROR(VLOOKUP($C59,'FERDİ SONUÇ'!$B$6:$H$962,6,0)),"",VLOOKUP($C59,'FERDİ SONUÇ'!$B$6:$H$962,6,0))</f>
      </c>
      <c r="G59" s="12" t="str">
        <f>IF(OR(E59="",F59="DQ",F59="DNF",F59="DNS",F59=""),"-",VLOOKUP(C59,'FERDİ SONUÇ'!$B$6:$H$962,7,0))</f>
        <v>-</v>
      </c>
      <c r="H59" s="128"/>
    </row>
    <row r="60" spans="1:8" ht="14.25" customHeight="1">
      <c r="A60" s="50">
        <f>IF(ISERROR(SMALL(#REF!,14)),"",SMALL(#REF!,14))</f>
      </c>
      <c r="B60" s="9">
        <f>IF(A60="","",VLOOKUP(A60,#REF!,2,FALSE))</f>
      </c>
      <c r="C60" s="87">
        <f>IF(A60="","",VLOOKUP(A60,#REF!,3,FALSE))</f>
      </c>
      <c r="D60" s="10">
        <f>IF(ISERROR(VLOOKUP($C60,'START LİSTE'!$B$6:$F$836,2,0)),"",VLOOKUP($C60,'START LİSTE'!$B$6:$F$836,2,0))</f>
      </c>
      <c r="E60" s="11">
        <f>IF(ISERROR(VLOOKUP($C60,'START LİSTE'!$B$6:$F$836,4,0)),"",VLOOKUP($C60,'START LİSTE'!$B$6:$F$836,4,0))</f>
      </c>
      <c r="F60" s="92">
        <f>IF(ISERROR(VLOOKUP($C60,'FERDİ SONUÇ'!$B$6:$H$962,6,0)),"",VLOOKUP($C60,'FERDİ SONUÇ'!$B$6:$H$962,6,0))</f>
      </c>
      <c r="G60" s="12" t="str">
        <f>IF(OR(E60="",F60="DQ",F60="DNF",F60="DNS",F60=""),"-",VLOOKUP(C60,'FERDİ SONUÇ'!$B$6:$H$962,7,0))</f>
        <v>-</v>
      </c>
      <c r="H60" s="123">
        <f>IF(A60="","",VLOOKUP(A60,#REF!,13,FALSE))</f>
      </c>
    </row>
    <row r="61" spans="1:8" ht="14.25" customHeight="1">
      <c r="A61" s="8"/>
      <c r="B61" s="9"/>
      <c r="C61" s="87">
        <f>IF(A60="","",INDEX(#REF!,MATCH(C60,#REF!,0)+1))</f>
      </c>
      <c r="D61" s="10">
        <f>IF(ISERROR(VLOOKUP($C61,'START LİSTE'!$B$6:$F$836,2,0)),"",VLOOKUP($C61,'START LİSTE'!$B$6:$F$836,2,0))</f>
      </c>
      <c r="E61" s="11">
        <f>IF(ISERROR(VLOOKUP($C61,'START LİSTE'!$B$6:$F$836,4,0)),"",VLOOKUP($C61,'START LİSTE'!$B$6:$F$836,4,0))</f>
      </c>
      <c r="F61" s="92">
        <f>IF(ISERROR(VLOOKUP($C61,'FERDİ SONUÇ'!$B$6:$H$962,6,0)),"",VLOOKUP($C61,'FERDİ SONUÇ'!$B$6:$H$962,6,0))</f>
      </c>
      <c r="G61" s="12" t="str">
        <f>IF(OR(E61="",F61="DQ",F61="DNF",F61="DNS",F61=""),"-",VLOOKUP(C61,'FERDİ SONUÇ'!$B$6:$H$962,7,0))</f>
        <v>-</v>
      </c>
      <c r="H61" s="128"/>
    </row>
    <row r="62" spans="1:8" ht="14.25" customHeight="1">
      <c r="A62" s="3"/>
      <c r="B62" s="4"/>
      <c r="C62" s="86">
        <f>IF(A64="","",INDEX(#REF!,MATCH(C64,#REF!,0)-2))</f>
      </c>
      <c r="D62" s="5">
        <f>IF(ISERROR(VLOOKUP($C62,'START LİSTE'!$B$6:$F$836,2,0)),"",VLOOKUP($C62,'START LİSTE'!$B$6:$F$836,2,0))</f>
      </c>
      <c r="E62" s="6">
        <f>IF(ISERROR(VLOOKUP($C62,'START LİSTE'!$B$6:$F$836,4,0)),"",VLOOKUP($C62,'START LİSTE'!$B$6:$F$836,4,0))</f>
      </c>
      <c r="F62" s="91">
        <f>IF(ISERROR(VLOOKUP($C62,'FERDİ SONUÇ'!$B$6:$H$962,6,0)),"",VLOOKUP($C62,'FERDİ SONUÇ'!$B$6:$H$962,6,0))</f>
      </c>
      <c r="G62" s="7" t="str">
        <f>IF(OR(E62="",F62="DQ",F62="DNF",F62="DNS",F62=""),"-",VLOOKUP(C62,'FERDİ SONUÇ'!$B$6:$H$962,7,0))</f>
        <v>-</v>
      </c>
      <c r="H62" s="127"/>
    </row>
    <row r="63" spans="1:8" ht="14.25" customHeight="1">
      <c r="A63" s="8"/>
      <c r="B63" s="9"/>
      <c r="C63" s="87">
        <f>IF(A64="","",INDEX(#REF!,MATCH(C64,#REF!,0)-1))</f>
      </c>
      <c r="D63" s="10">
        <f>IF(ISERROR(VLOOKUP($C63,'START LİSTE'!$B$6:$F$836,2,0)),"",VLOOKUP($C63,'START LİSTE'!$B$6:$F$836,2,0))</f>
      </c>
      <c r="E63" s="11">
        <f>IF(ISERROR(VLOOKUP($C63,'START LİSTE'!$B$6:$F$836,4,0)),"",VLOOKUP($C63,'START LİSTE'!$B$6:$F$836,4,0))</f>
      </c>
      <c r="F63" s="92">
        <f>IF(ISERROR(VLOOKUP($C63,'FERDİ SONUÇ'!$B$6:$H$962,6,0)),"",VLOOKUP($C63,'FERDİ SONUÇ'!$B$6:$H$962,6,0))</f>
      </c>
      <c r="G63" s="12" t="str">
        <f>IF(OR(E63="",F63="DQ",F63="DNF",F63="DNS",F63=""),"-",VLOOKUP(C63,'FERDİ SONUÇ'!$B$6:$H$962,7,0))</f>
        <v>-</v>
      </c>
      <c r="H63" s="128"/>
    </row>
    <row r="64" spans="1:8" ht="14.25" customHeight="1">
      <c r="A64" s="50">
        <f>IF(ISERROR(SMALL(#REF!,15)),"",SMALL(#REF!,15))</f>
      </c>
      <c r="B64" s="9">
        <f>IF(A64="","",VLOOKUP(A64,#REF!,2,FALSE))</f>
      </c>
      <c r="C64" s="87">
        <f>IF(A64="","",VLOOKUP(A64,#REF!,3,FALSE))</f>
      </c>
      <c r="D64" s="10">
        <f>IF(ISERROR(VLOOKUP($C64,'START LİSTE'!$B$6:$F$836,2,0)),"",VLOOKUP($C64,'START LİSTE'!$B$6:$F$836,2,0))</f>
      </c>
      <c r="E64" s="11">
        <f>IF(ISERROR(VLOOKUP($C64,'START LİSTE'!$B$6:$F$836,4,0)),"",VLOOKUP($C64,'START LİSTE'!$B$6:$F$836,4,0))</f>
      </c>
      <c r="F64" s="92">
        <f>IF(ISERROR(VLOOKUP($C64,'FERDİ SONUÇ'!$B$6:$H$962,6,0)),"",VLOOKUP($C64,'FERDİ SONUÇ'!$B$6:$H$962,6,0))</f>
      </c>
      <c r="G64" s="12" t="str">
        <f>IF(OR(E64="",F64="DQ",F64="DNF",F64="DNS",F64=""),"-",VLOOKUP(C64,'FERDİ SONUÇ'!$B$6:$H$962,7,0))</f>
        <v>-</v>
      </c>
      <c r="H64" s="123">
        <f>IF(A64="","",VLOOKUP(A64,#REF!,13,FALSE))</f>
      </c>
    </row>
    <row r="65" spans="1:8" ht="14.25" customHeight="1">
      <c r="A65" s="8"/>
      <c r="B65" s="9"/>
      <c r="C65" s="87">
        <f>IF(A64="","",INDEX(#REF!,MATCH(C64,#REF!,0)+1))</f>
      </c>
      <c r="D65" s="10">
        <f>IF(ISERROR(VLOOKUP($C65,'START LİSTE'!$B$6:$F$836,2,0)),"",VLOOKUP($C65,'START LİSTE'!$B$6:$F$836,2,0))</f>
      </c>
      <c r="E65" s="11">
        <f>IF(ISERROR(VLOOKUP($C65,'START LİSTE'!$B$6:$F$836,4,0)),"",VLOOKUP($C65,'START LİSTE'!$B$6:$F$836,4,0))</f>
      </c>
      <c r="F65" s="92">
        <f>IF(ISERROR(VLOOKUP($C65,'FERDİ SONUÇ'!$B$6:$H$962,6,0)),"",VLOOKUP($C65,'FERDİ SONUÇ'!$B$6:$H$962,6,0))</f>
      </c>
      <c r="G65" s="12" t="str">
        <f>IF(OR(E65="",F65="DQ",F65="DNF",F65="DNS",F65=""),"-",VLOOKUP(C65,'FERDİ SONUÇ'!$B$6:$H$962,7,0))</f>
        <v>-</v>
      </c>
      <c r="H65" s="128"/>
    </row>
    <row r="66" spans="1:8" ht="14.25" customHeight="1">
      <c r="A66" s="3"/>
      <c r="B66" s="4"/>
      <c r="C66" s="86">
        <f>IF(A68="","",INDEX(#REF!,MATCH(C68,#REF!,0)-2))</f>
      </c>
      <c r="D66" s="5">
        <f>IF(ISERROR(VLOOKUP($C66,'START LİSTE'!$B$6:$F$836,2,0)),"",VLOOKUP($C66,'START LİSTE'!$B$6:$F$836,2,0))</f>
      </c>
      <c r="E66" s="6">
        <f>IF(ISERROR(VLOOKUP($C66,'START LİSTE'!$B$6:$F$836,4,0)),"",VLOOKUP($C66,'START LİSTE'!$B$6:$F$836,4,0))</f>
      </c>
      <c r="F66" s="91">
        <f>IF(ISERROR(VLOOKUP($C66,'FERDİ SONUÇ'!$B$6:$H$962,6,0)),"",VLOOKUP($C66,'FERDİ SONUÇ'!$B$6:$H$962,6,0))</f>
      </c>
      <c r="G66" s="7" t="str">
        <f>IF(OR(E66="",F66="DQ",F66="DNF",F66="DNS",F66=""),"-",VLOOKUP(C66,'FERDİ SONUÇ'!$B$6:$H$962,7,0))</f>
        <v>-</v>
      </c>
      <c r="H66" s="127"/>
    </row>
    <row r="67" spans="1:8" ht="14.25" customHeight="1">
      <c r="A67" s="8"/>
      <c r="B67" s="9"/>
      <c r="C67" s="87">
        <f>IF(A68="","",INDEX(#REF!,MATCH(C68,#REF!,0)-1))</f>
      </c>
      <c r="D67" s="10">
        <f>IF(ISERROR(VLOOKUP($C67,'START LİSTE'!$B$6:$F$836,2,0)),"",VLOOKUP($C67,'START LİSTE'!$B$6:$F$836,2,0))</f>
      </c>
      <c r="E67" s="11">
        <f>IF(ISERROR(VLOOKUP($C67,'START LİSTE'!$B$6:$F$836,4,0)),"",VLOOKUP($C67,'START LİSTE'!$B$6:$F$836,4,0))</f>
      </c>
      <c r="F67" s="92">
        <f>IF(ISERROR(VLOOKUP($C67,'FERDİ SONUÇ'!$B$6:$H$962,6,0)),"",VLOOKUP($C67,'FERDİ SONUÇ'!$B$6:$H$962,6,0))</f>
      </c>
      <c r="G67" s="12" t="str">
        <f>IF(OR(E67="",F67="DQ",F67="DNF",F67="DNS",F67=""),"-",VLOOKUP(C67,'FERDİ SONUÇ'!$B$6:$H$962,7,0))</f>
        <v>-</v>
      </c>
      <c r="H67" s="128"/>
    </row>
    <row r="68" spans="1:8" ht="14.25" customHeight="1">
      <c r="A68" s="50">
        <f>IF(ISERROR(SMALL(#REF!,16)),"",SMALL(#REF!,16))</f>
      </c>
      <c r="B68" s="9">
        <f>IF(A68="","",VLOOKUP(A68,#REF!,2,FALSE))</f>
      </c>
      <c r="C68" s="87">
        <f>IF(A68="","",VLOOKUP(A68,#REF!,3,FALSE))</f>
      </c>
      <c r="D68" s="10">
        <f>IF(ISERROR(VLOOKUP($C68,'START LİSTE'!$B$6:$F$836,2,0)),"",VLOOKUP($C68,'START LİSTE'!$B$6:$F$836,2,0))</f>
      </c>
      <c r="E68" s="11">
        <f>IF(ISERROR(VLOOKUP($C68,'START LİSTE'!$B$6:$F$836,4,0)),"",VLOOKUP($C68,'START LİSTE'!$B$6:$F$836,4,0))</f>
      </c>
      <c r="F68" s="92">
        <f>IF(ISERROR(VLOOKUP($C68,'FERDİ SONUÇ'!$B$6:$H$962,6,0)),"",VLOOKUP($C68,'FERDİ SONUÇ'!$B$6:$H$962,6,0))</f>
      </c>
      <c r="G68" s="12" t="str">
        <f>IF(OR(E68="",F68="DQ",F68="DNF",F68="DNS",F68=""),"-",VLOOKUP(C68,'FERDİ SONUÇ'!$B$6:$H$962,7,0))</f>
        <v>-</v>
      </c>
      <c r="H68" s="123">
        <f>IF(A68="","",VLOOKUP(A68,#REF!,13,FALSE))</f>
      </c>
    </row>
    <row r="69" spans="1:8" ht="14.25" customHeight="1">
      <c r="A69" s="8"/>
      <c r="B69" s="9"/>
      <c r="C69" s="87">
        <f>IF(A68="","",INDEX(#REF!,MATCH(C68,#REF!,0)+1))</f>
      </c>
      <c r="D69" s="10">
        <f>IF(ISERROR(VLOOKUP($C69,'START LİSTE'!$B$6:$F$836,2,0)),"",VLOOKUP($C69,'START LİSTE'!$B$6:$F$836,2,0))</f>
      </c>
      <c r="E69" s="11">
        <f>IF(ISERROR(VLOOKUP($C69,'START LİSTE'!$B$6:$F$836,4,0)),"",VLOOKUP($C69,'START LİSTE'!$B$6:$F$836,4,0))</f>
      </c>
      <c r="F69" s="92">
        <f>IF(ISERROR(VLOOKUP($C69,'FERDİ SONUÇ'!$B$6:$H$962,6,0)),"",VLOOKUP($C69,'FERDİ SONUÇ'!$B$6:$H$962,6,0))</f>
      </c>
      <c r="G69" s="12" t="str">
        <f>IF(OR(E69="",F69="DQ",F69="DNF",F69="DNS",F69=""),"-",VLOOKUP(C69,'FERDİ SONUÇ'!$B$6:$H$962,7,0))</f>
        <v>-</v>
      </c>
      <c r="H69" s="128"/>
    </row>
    <row r="70" spans="1:8" ht="14.25" customHeight="1">
      <c r="A70" s="3"/>
      <c r="B70" s="4"/>
      <c r="C70" s="86">
        <f>IF(A72="","",INDEX(#REF!,MATCH(C72,#REF!,0)-2))</f>
      </c>
      <c r="D70" s="5">
        <f>IF(ISERROR(VLOOKUP($C70,'START LİSTE'!$B$6:$F$836,2,0)),"",VLOOKUP($C70,'START LİSTE'!$B$6:$F$836,2,0))</f>
      </c>
      <c r="E70" s="6">
        <f>IF(ISERROR(VLOOKUP($C70,'START LİSTE'!$B$6:$F$836,4,0)),"",VLOOKUP($C70,'START LİSTE'!$B$6:$F$836,4,0))</f>
      </c>
      <c r="F70" s="91">
        <f>IF(ISERROR(VLOOKUP($C70,'FERDİ SONUÇ'!$B$6:$H$962,6,0)),"",VLOOKUP($C70,'FERDİ SONUÇ'!$B$6:$H$962,6,0))</f>
      </c>
      <c r="G70" s="7" t="str">
        <f>IF(OR(E70="",F70="DQ",F70="DNF",F70="DNS",F70=""),"-",VLOOKUP(C70,'FERDİ SONUÇ'!$B$6:$H$962,7,0))</f>
        <v>-</v>
      </c>
      <c r="H70" s="127"/>
    </row>
    <row r="71" spans="1:8" ht="14.25" customHeight="1">
      <c r="A71" s="8"/>
      <c r="B71" s="9"/>
      <c r="C71" s="87">
        <f>IF(A72="","",INDEX(#REF!,MATCH(C72,#REF!,0)-1))</f>
      </c>
      <c r="D71" s="10">
        <f>IF(ISERROR(VLOOKUP($C71,'START LİSTE'!$B$6:$F$836,2,0)),"",VLOOKUP($C71,'START LİSTE'!$B$6:$F$836,2,0))</f>
      </c>
      <c r="E71" s="11">
        <f>IF(ISERROR(VLOOKUP($C71,'START LİSTE'!$B$6:$F$836,4,0)),"",VLOOKUP($C71,'START LİSTE'!$B$6:$F$836,4,0))</f>
      </c>
      <c r="F71" s="92">
        <f>IF(ISERROR(VLOOKUP($C71,'FERDİ SONUÇ'!$B$6:$H$962,6,0)),"",VLOOKUP($C71,'FERDİ SONUÇ'!$B$6:$H$962,6,0))</f>
      </c>
      <c r="G71" s="12" t="str">
        <f>IF(OR(E71="",F71="DQ",F71="DNF",F71="DNS",F71=""),"-",VLOOKUP(C71,'FERDİ SONUÇ'!$B$6:$H$962,7,0))</f>
        <v>-</v>
      </c>
      <c r="H71" s="128"/>
    </row>
    <row r="72" spans="1:8" ht="14.25" customHeight="1">
      <c r="A72" s="50">
        <f>IF(ISERROR(SMALL(#REF!,17)),"",SMALL(#REF!,17))</f>
      </c>
      <c r="B72" s="9">
        <f>IF(A72="","",VLOOKUP(A72,#REF!,2,FALSE))</f>
      </c>
      <c r="C72" s="87">
        <f>IF(A72="","",VLOOKUP(A72,#REF!,3,FALSE))</f>
      </c>
      <c r="D72" s="10">
        <f>IF(ISERROR(VLOOKUP($C72,'START LİSTE'!$B$6:$F$836,2,0)),"",VLOOKUP($C72,'START LİSTE'!$B$6:$F$836,2,0))</f>
      </c>
      <c r="E72" s="11">
        <f>IF(ISERROR(VLOOKUP($C72,'START LİSTE'!$B$6:$F$836,4,0)),"",VLOOKUP($C72,'START LİSTE'!$B$6:$F$836,4,0))</f>
      </c>
      <c r="F72" s="92">
        <f>IF(ISERROR(VLOOKUP($C72,'FERDİ SONUÇ'!$B$6:$H$962,6,0)),"",VLOOKUP($C72,'FERDİ SONUÇ'!$B$6:$H$962,6,0))</f>
      </c>
      <c r="G72" s="12" t="str">
        <f>IF(OR(E72="",F72="DQ",F72="DNF",F72="DNS",F72=""),"-",VLOOKUP(C72,'FERDİ SONUÇ'!$B$6:$H$962,7,0))</f>
        <v>-</v>
      </c>
      <c r="H72" s="123">
        <f>IF(A72="","",VLOOKUP(A72,#REF!,13,FALSE))</f>
      </c>
    </row>
    <row r="73" spans="1:8" ht="14.25" customHeight="1">
      <c r="A73" s="8"/>
      <c r="B73" s="9"/>
      <c r="C73" s="87">
        <f>IF(A72="","",INDEX(#REF!,MATCH(C72,#REF!,0)+1))</f>
      </c>
      <c r="D73" s="10">
        <f>IF(ISERROR(VLOOKUP($C73,'START LİSTE'!$B$6:$F$836,2,0)),"",VLOOKUP($C73,'START LİSTE'!$B$6:$F$836,2,0))</f>
      </c>
      <c r="E73" s="11">
        <f>IF(ISERROR(VLOOKUP($C73,'START LİSTE'!$B$6:$F$836,4,0)),"",VLOOKUP($C73,'START LİSTE'!$B$6:$F$836,4,0))</f>
      </c>
      <c r="F73" s="92">
        <f>IF(ISERROR(VLOOKUP($C73,'FERDİ SONUÇ'!$B$6:$H$962,6,0)),"",VLOOKUP($C73,'FERDİ SONUÇ'!$B$6:$H$962,6,0))</f>
      </c>
      <c r="G73" s="12" t="str">
        <f>IF(OR(E73="",F73="DQ",F73="DNF",F73="DNS",F73=""),"-",VLOOKUP(C73,'FERDİ SONUÇ'!$B$6:$H$962,7,0))</f>
        <v>-</v>
      </c>
      <c r="H73" s="128"/>
    </row>
    <row r="74" spans="1:8" ht="14.25" customHeight="1">
      <c r="A74" s="3"/>
      <c r="B74" s="4"/>
      <c r="C74" s="86">
        <f>IF(A76="","",INDEX(#REF!,MATCH(C76,#REF!,0)-2))</f>
      </c>
      <c r="D74" s="5">
        <f>IF(ISERROR(VLOOKUP($C74,'START LİSTE'!$B$6:$F$836,2,0)),"",VLOOKUP($C74,'START LİSTE'!$B$6:$F$836,2,0))</f>
      </c>
      <c r="E74" s="6">
        <f>IF(ISERROR(VLOOKUP($C74,'START LİSTE'!$B$6:$F$836,4,0)),"",VLOOKUP($C74,'START LİSTE'!$B$6:$F$836,4,0))</f>
      </c>
      <c r="F74" s="91">
        <f>IF(ISERROR(VLOOKUP($C74,'FERDİ SONUÇ'!$B$6:$H$962,6,0)),"",VLOOKUP($C74,'FERDİ SONUÇ'!$B$6:$H$962,6,0))</f>
      </c>
      <c r="G74" s="7" t="str">
        <f>IF(OR(E74="",F74="DQ",F74="DNF",F74="DNS",F74=""),"-",VLOOKUP(C74,'FERDİ SONUÇ'!$B$6:$H$962,7,0))</f>
        <v>-</v>
      </c>
      <c r="H74" s="127"/>
    </row>
    <row r="75" spans="1:8" ht="14.25" customHeight="1">
      <c r="A75" s="8"/>
      <c r="B75" s="9"/>
      <c r="C75" s="87">
        <f>IF(A76="","",INDEX(#REF!,MATCH(C76,#REF!,0)-1))</f>
      </c>
      <c r="D75" s="10">
        <f>IF(ISERROR(VLOOKUP($C75,'START LİSTE'!$B$6:$F$836,2,0)),"",VLOOKUP($C75,'START LİSTE'!$B$6:$F$836,2,0))</f>
      </c>
      <c r="E75" s="11">
        <f>IF(ISERROR(VLOOKUP($C75,'START LİSTE'!$B$6:$F$836,4,0)),"",VLOOKUP($C75,'START LİSTE'!$B$6:$F$836,4,0))</f>
      </c>
      <c r="F75" s="92">
        <f>IF(ISERROR(VLOOKUP($C75,'FERDİ SONUÇ'!$B$6:$H$962,6,0)),"",VLOOKUP($C75,'FERDİ SONUÇ'!$B$6:$H$962,6,0))</f>
      </c>
      <c r="G75" s="12" t="str">
        <f>IF(OR(E75="",F75="DQ",F75="DNF",F75="DNS",F75=""),"-",VLOOKUP(C75,'FERDİ SONUÇ'!$B$6:$H$962,7,0))</f>
        <v>-</v>
      </c>
      <c r="H75" s="128"/>
    </row>
    <row r="76" spans="1:8" ht="14.25" customHeight="1">
      <c r="A76" s="50">
        <f>IF(ISERROR(SMALL(#REF!,18)),"",SMALL(#REF!,18))</f>
      </c>
      <c r="B76" s="9">
        <f>IF(A76="","",VLOOKUP(A76,#REF!,2,FALSE))</f>
      </c>
      <c r="C76" s="87">
        <f>IF(A76="","",VLOOKUP(A76,#REF!,3,FALSE))</f>
      </c>
      <c r="D76" s="10">
        <f>IF(ISERROR(VLOOKUP($C76,'START LİSTE'!$B$6:$F$836,2,0)),"",VLOOKUP($C76,'START LİSTE'!$B$6:$F$836,2,0))</f>
      </c>
      <c r="E76" s="11">
        <f>IF(ISERROR(VLOOKUP($C76,'START LİSTE'!$B$6:$F$836,4,0)),"",VLOOKUP($C76,'START LİSTE'!$B$6:$F$836,4,0))</f>
      </c>
      <c r="F76" s="92">
        <f>IF(ISERROR(VLOOKUP($C76,'FERDİ SONUÇ'!$B$6:$H$962,6,0)),"",VLOOKUP($C76,'FERDİ SONUÇ'!$B$6:$H$962,6,0))</f>
      </c>
      <c r="G76" s="12" t="str">
        <f>IF(OR(E76="",F76="DQ",F76="DNF",F76="DNS",F76=""),"-",VLOOKUP(C76,'FERDİ SONUÇ'!$B$6:$H$962,7,0))</f>
        <v>-</v>
      </c>
      <c r="H76" s="123">
        <f>IF(A76="","",VLOOKUP(A76,#REF!,13,FALSE))</f>
      </c>
    </row>
    <row r="77" spans="1:8" ht="14.25" customHeight="1">
      <c r="A77" s="14"/>
      <c r="B77" s="15"/>
      <c r="C77" s="88">
        <f>IF(A76="","",INDEX(#REF!,MATCH(C76,#REF!,0)+1))</f>
      </c>
      <c r="D77" s="16">
        <f>IF(ISERROR(VLOOKUP($C77,'START LİSTE'!$B$6:$F$836,2,0)),"",VLOOKUP($C77,'START LİSTE'!$B$6:$F$836,2,0))</f>
      </c>
      <c r="E77" s="17">
        <f>IF(ISERROR(VLOOKUP($C77,'START LİSTE'!$B$6:$F$836,4,0)),"",VLOOKUP($C77,'START LİSTE'!$B$6:$F$836,4,0))</f>
      </c>
      <c r="F77" s="93">
        <f>IF(ISERROR(VLOOKUP($C77,'FERDİ SONUÇ'!$B$6:$H$962,6,0)),"",VLOOKUP($C77,'FERDİ SONUÇ'!$B$6:$H$962,6,0))</f>
      </c>
      <c r="G77" s="18" t="str">
        <f>IF(OR(E77="",F77="DQ",F77="DNF",F77="DNS",F77=""),"-",VLOOKUP(C77,'FERDİ SONUÇ'!$B$6:$H$962,7,0))</f>
        <v>-</v>
      </c>
      <c r="H77" s="129"/>
    </row>
    <row r="78" spans="1:8" ht="14.25" customHeight="1">
      <c r="A78" s="3"/>
      <c r="B78" s="4"/>
      <c r="C78" s="86">
        <f>IF(A80="","",INDEX(#REF!,MATCH(C80,#REF!,0)-2))</f>
      </c>
      <c r="D78" s="5">
        <f>IF(ISERROR(VLOOKUP($C78,'START LİSTE'!$B$6:$F$836,2,0)),"",VLOOKUP($C78,'START LİSTE'!$B$6:$F$836,2,0))</f>
      </c>
      <c r="E78" s="6">
        <f>IF(ISERROR(VLOOKUP($C78,'START LİSTE'!$B$6:$F$836,4,0)),"",VLOOKUP($C78,'START LİSTE'!$B$6:$F$836,4,0))</f>
      </c>
      <c r="F78" s="91">
        <f>IF(ISERROR(VLOOKUP($C78,'FERDİ SONUÇ'!$B$6:$H$962,6,0)),"",VLOOKUP($C78,'FERDİ SONUÇ'!$B$6:$H$962,6,0))</f>
      </c>
      <c r="G78" s="7" t="str">
        <f>IF(OR(E78="",F78="DQ",F78="DNF",F78="DNS",F78=""),"-",VLOOKUP(C78,'FERDİ SONUÇ'!$B$6:$H$962,7,0))</f>
        <v>-</v>
      </c>
      <c r="H78" s="127"/>
    </row>
    <row r="79" spans="1:8" ht="14.25" customHeight="1">
      <c r="A79" s="8"/>
      <c r="B79" s="9"/>
      <c r="C79" s="87">
        <f>IF(A80="","",INDEX(#REF!,MATCH(C80,#REF!,0)-1))</f>
      </c>
      <c r="D79" s="10">
        <f>IF(ISERROR(VLOOKUP($C79,'START LİSTE'!$B$6:$F$836,2,0)),"",VLOOKUP($C79,'START LİSTE'!$B$6:$F$836,2,0))</f>
      </c>
      <c r="E79" s="11">
        <f>IF(ISERROR(VLOOKUP($C79,'START LİSTE'!$B$6:$F$836,4,0)),"",VLOOKUP($C79,'START LİSTE'!$B$6:$F$836,4,0))</f>
      </c>
      <c r="F79" s="92">
        <f>IF(ISERROR(VLOOKUP($C79,'FERDİ SONUÇ'!$B$6:$H$962,6,0)),"",VLOOKUP($C79,'FERDİ SONUÇ'!$B$6:$H$962,6,0))</f>
      </c>
      <c r="G79" s="12" t="str">
        <f>IF(OR(E79="",F79="DQ",F79="DNF",F79="DNS",F79=""),"-",VLOOKUP(C79,'FERDİ SONUÇ'!$B$6:$H$962,7,0))</f>
        <v>-</v>
      </c>
      <c r="H79" s="128"/>
    </row>
    <row r="80" spans="1:8" ht="14.25" customHeight="1">
      <c r="A80" s="50">
        <f>IF(ISERROR(SMALL(#REF!,19)),"",SMALL(#REF!,19))</f>
      </c>
      <c r="B80" s="9">
        <f>IF(A80="","",VLOOKUP(A80,#REF!,2,FALSE))</f>
      </c>
      <c r="C80" s="87">
        <f>IF(A80="","",VLOOKUP(A80,#REF!,3,FALSE))</f>
      </c>
      <c r="D80" s="10">
        <f>IF(ISERROR(VLOOKUP($C80,'START LİSTE'!$B$6:$F$836,2,0)),"",VLOOKUP($C80,'START LİSTE'!$B$6:$F$836,2,0))</f>
      </c>
      <c r="E80" s="11">
        <f>IF(ISERROR(VLOOKUP($C80,'START LİSTE'!$B$6:$F$836,4,0)),"",VLOOKUP($C80,'START LİSTE'!$B$6:$F$836,4,0))</f>
      </c>
      <c r="F80" s="92">
        <f>IF(ISERROR(VLOOKUP($C80,'FERDİ SONUÇ'!$B$6:$H$962,6,0)),"",VLOOKUP($C80,'FERDİ SONUÇ'!$B$6:$H$962,6,0))</f>
      </c>
      <c r="G80" s="12" t="str">
        <f>IF(OR(E80="",F80="DQ",F80="DNF",F80="DNS",F80=""),"-",VLOOKUP(C80,'FERDİ SONUÇ'!$B$6:$H$962,7,0))</f>
        <v>-</v>
      </c>
      <c r="H80" s="123">
        <f>IF(A80="","",VLOOKUP(A80,#REF!,13,FALSE))</f>
      </c>
    </row>
    <row r="81" spans="1:8" ht="14.25" customHeight="1">
      <c r="A81" s="8"/>
      <c r="B81" s="9"/>
      <c r="C81" s="87">
        <f>IF(A80="","",INDEX(#REF!,MATCH(C80,#REF!,0)+1))</f>
      </c>
      <c r="D81" s="10">
        <f>IF(ISERROR(VLOOKUP($C81,'START LİSTE'!$B$6:$F$836,2,0)),"",VLOOKUP($C81,'START LİSTE'!$B$6:$F$836,2,0))</f>
      </c>
      <c r="E81" s="11">
        <f>IF(ISERROR(VLOOKUP($C81,'START LİSTE'!$B$6:$F$836,4,0)),"",VLOOKUP($C81,'START LİSTE'!$B$6:$F$836,4,0))</f>
      </c>
      <c r="F81" s="92">
        <f>IF(ISERROR(VLOOKUP($C81,'FERDİ SONUÇ'!$B$6:$H$962,6,0)),"",VLOOKUP($C81,'FERDİ SONUÇ'!$B$6:$H$962,6,0))</f>
      </c>
      <c r="G81" s="12" t="str">
        <f>IF(OR(E81="",F81="DQ",F81="DNF",F81="DNS",F81=""),"-",VLOOKUP(C81,'FERDİ SONUÇ'!$B$6:$H$962,7,0))</f>
        <v>-</v>
      </c>
      <c r="H81" s="128"/>
    </row>
    <row r="82" spans="1:8" ht="14.25" customHeight="1">
      <c r="A82" s="3"/>
      <c r="B82" s="4"/>
      <c r="C82" s="86">
        <f>IF(A84="","",INDEX(#REF!,MATCH(C84,#REF!,0)-2))</f>
      </c>
      <c r="D82" s="5">
        <f>IF(ISERROR(VLOOKUP($C82,'START LİSTE'!$B$6:$F$836,2,0)),"",VLOOKUP($C82,'START LİSTE'!$B$6:$F$836,2,0))</f>
      </c>
      <c r="E82" s="6">
        <f>IF(ISERROR(VLOOKUP($C82,'START LİSTE'!$B$6:$F$836,4,0)),"",VLOOKUP($C82,'START LİSTE'!$B$6:$F$836,4,0))</f>
      </c>
      <c r="F82" s="91">
        <f>IF(ISERROR(VLOOKUP($C82,'FERDİ SONUÇ'!$B$6:$H$962,6,0)),"",VLOOKUP($C82,'FERDİ SONUÇ'!$B$6:$H$962,6,0))</f>
      </c>
      <c r="G82" s="7" t="str">
        <f>IF(OR(E82="",F82="DQ",F82="DNF",F82="DNS",F82=""),"-",VLOOKUP(C82,'FERDİ SONUÇ'!$B$6:$H$962,7,0))</f>
        <v>-</v>
      </c>
      <c r="H82" s="127"/>
    </row>
    <row r="83" spans="1:8" ht="14.25" customHeight="1">
      <c r="A83" s="8"/>
      <c r="B83" s="9"/>
      <c r="C83" s="87">
        <f>IF(A84="","",INDEX(#REF!,MATCH(C84,#REF!,0)-1))</f>
      </c>
      <c r="D83" s="10">
        <f>IF(ISERROR(VLOOKUP($C83,'START LİSTE'!$B$6:$F$836,2,0)),"",VLOOKUP($C83,'START LİSTE'!$B$6:$F$836,2,0))</f>
      </c>
      <c r="E83" s="11">
        <f>IF(ISERROR(VLOOKUP($C83,'START LİSTE'!$B$6:$F$836,4,0)),"",VLOOKUP($C83,'START LİSTE'!$B$6:$F$836,4,0))</f>
      </c>
      <c r="F83" s="92">
        <f>IF(ISERROR(VLOOKUP($C83,'FERDİ SONUÇ'!$B$6:$H$962,6,0)),"",VLOOKUP($C83,'FERDİ SONUÇ'!$B$6:$H$962,6,0))</f>
      </c>
      <c r="G83" s="12" t="str">
        <f>IF(OR(E83="",F83="DQ",F83="DNF",F83="DNS",F83=""),"-",VLOOKUP(C83,'FERDİ SONUÇ'!$B$6:$H$962,7,0))</f>
        <v>-</v>
      </c>
      <c r="H83" s="128"/>
    </row>
    <row r="84" spans="1:8" ht="14.25" customHeight="1">
      <c r="A84" s="52">
        <f>IF(ISERROR(SMALL(#REF!,20)),"",SMALL(#REF!,20))</f>
      </c>
      <c r="B84" s="9">
        <f>IF(A84="","",VLOOKUP(A84,#REF!,2,FALSE))</f>
      </c>
      <c r="C84" s="87">
        <f>IF(A84="","",VLOOKUP(A84,#REF!,3,FALSE))</f>
      </c>
      <c r="D84" s="10">
        <f>IF(ISERROR(VLOOKUP($C84,'START LİSTE'!$B$6:$F$836,2,0)),"",VLOOKUP($C84,'START LİSTE'!$B$6:$F$836,2,0))</f>
      </c>
      <c r="E84" s="11">
        <f>IF(ISERROR(VLOOKUP($C84,'START LİSTE'!$B$6:$F$836,4,0)),"",VLOOKUP($C84,'START LİSTE'!$B$6:$F$836,4,0))</f>
      </c>
      <c r="F84" s="92">
        <f>IF(ISERROR(VLOOKUP($C84,'FERDİ SONUÇ'!$B$6:$H$962,6,0)),"",VLOOKUP($C84,'FERDİ SONUÇ'!$B$6:$H$962,6,0))</f>
      </c>
      <c r="G84" s="12" t="str">
        <f>IF(OR(E84="",F84="DQ",F84="DNF",F84="DNS",F84=""),"-",VLOOKUP(C84,'FERDİ SONUÇ'!$B$6:$H$962,7,0))</f>
        <v>-</v>
      </c>
      <c r="H84" s="123">
        <f>IF(A84="","",VLOOKUP(A84,#REF!,13,FALSE))</f>
      </c>
    </row>
    <row r="85" spans="1:8" ht="14.25" customHeight="1">
      <c r="A85" s="8"/>
      <c r="B85" s="9"/>
      <c r="C85" s="87">
        <f>IF(A84="","",INDEX(#REF!,MATCH(C84,#REF!,0)+1))</f>
      </c>
      <c r="D85" s="10">
        <f>IF(ISERROR(VLOOKUP($C85,'START LİSTE'!$B$6:$F$836,2,0)),"",VLOOKUP($C85,'START LİSTE'!$B$6:$F$836,2,0))</f>
      </c>
      <c r="E85" s="11">
        <f>IF(ISERROR(VLOOKUP($C85,'START LİSTE'!$B$6:$F$836,4,0)),"",VLOOKUP($C85,'START LİSTE'!$B$6:$F$836,4,0))</f>
      </c>
      <c r="F85" s="92">
        <f>IF(ISERROR(VLOOKUP($C85,'FERDİ SONUÇ'!$B$6:$H$962,6,0)),"",VLOOKUP($C85,'FERDİ SONUÇ'!$B$6:$H$962,6,0))</f>
      </c>
      <c r="G85" s="12" t="str">
        <f>IF(OR(E85="",F85="DQ",F85="DNF",F85="DNS",F85=""),"-",VLOOKUP(C85,'FERDİ SONUÇ'!$B$6:$H$962,7,0))</f>
        <v>-</v>
      </c>
      <c r="H85" s="128"/>
    </row>
    <row r="86" spans="1:8" ht="14.25" customHeight="1">
      <c r="A86" s="3"/>
      <c r="B86" s="4"/>
      <c r="C86" s="86">
        <f>IF(A88="","",INDEX(#REF!,MATCH(C88,#REF!,0)-2))</f>
      </c>
      <c r="D86" s="5">
        <f>IF(ISERROR(VLOOKUP($C86,'START LİSTE'!$B$6:$F$836,2,0)),"",VLOOKUP($C86,'START LİSTE'!$B$6:$F$836,2,0))</f>
      </c>
      <c r="E86" s="6">
        <f>IF(ISERROR(VLOOKUP($C86,'START LİSTE'!$B$6:$F$836,4,0)),"",VLOOKUP($C86,'START LİSTE'!$B$6:$F$836,4,0))</f>
      </c>
      <c r="F86" s="91">
        <f>IF(ISERROR(VLOOKUP($C86,'FERDİ SONUÇ'!$B$6:$H$962,6,0)),"",VLOOKUP($C86,'FERDİ SONUÇ'!$B$6:$H$962,6,0))</f>
      </c>
      <c r="G86" s="7" t="str">
        <f>IF(OR(E86="",F86="DQ",F86="DNF",F86="DNS",F86=""),"-",VLOOKUP(C86,'FERDİ SONUÇ'!$B$6:$H$962,7,0))</f>
        <v>-</v>
      </c>
      <c r="H86" s="127"/>
    </row>
    <row r="87" spans="1:8" ht="14.25" customHeight="1">
      <c r="A87" s="8"/>
      <c r="B87" s="9"/>
      <c r="C87" s="87">
        <f>IF(A88="","",INDEX(#REF!,MATCH(C88,#REF!,0)-1))</f>
      </c>
      <c r="D87" s="10">
        <f>IF(ISERROR(VLOOKUP($C87,'START LİSTE'!$B$6:$F$836,2,0)),"",VLOOKUP($C87,'START LİSTE'!$B$6:$F$836,2,0))</f>
      </c>
      <c r="E87" s="11">
        <f>IF(ISERROR(VLOOKUP($C87,'START LİSTE'!$B$6:$F$836,4,0)),"",VLOOKUP($C87,'START LİSTE'!$B$6:$F$836,4,0))</f>
      </c>
      <c r="F87" s="92">
        <f>IF(ISERROR(VLOOKUP($C87,'FERDİ SONUÇ'!$B$6:$H$962,6,0)),"",VLOOKUP($C87,'FERDİ SONUÇ'!$B$6:$H$962,6,0))</f>
      </c>
      <c r="G87" s="12" t="str">
        <f>IF(OR(E87="",F87="DQ",F87="DNF",F87="DNS",F87=""),"-",VLOOKUP(C87,'FERDİ SONUÇ'!$B$6:$H$962,7,0))</f>
        <v>-</v>
      </c>
      <c r="H87" s="128"/>
    </row>
    <row r="88" spans="1:8" ht="14.25" customHeight="1">
      <c r="A88" s="50">
        <f>IF(ISERROR(SMALL(#REF!,21)),"",SMALL(#REF!,21))</f>
      </c>
      <c r="B88" s="9">
        <f>IF(A88="","",VLOOKUP(A88,#REF!,2,FALSE))</f>
      </c>
      <c r="C88" s="87">
        <f>IF(A88="","",VLOOKUP(A88,#REF!,3,FALSE))</f>
      </c>
      <c r="D88" s="10">
        <f>IF(ISERROR(VLOOKUP($C88,'START LİSTE'!$B$6:$F$836,2,0)),"",VLOOKUP($C88,'START LİSTE'!$B$6:$F$836,2,0))</f>
      </c>
      <c r="E88" s="11">
        <f>IF(ISERROR(VLOOKUP($C88,'START LİSTE'!$B$6:$F$836,4,0)),"",VLOOKUP($C88,'START LİSTE'!$B$6:$F$836,4,0))</f>
      </c>
      <c r="F88" s="92">
        <f>IF(ISERROR(VLOOKUP($C88,'FERDİ SONUÇ'!$B$6:$H$962,6,0)),"",VLOOKUP($C88,'FERDİ SONUÇ'!$B$6:$H$962,6,0))</f>
      </c>
      <c r="G88" s="12" t="str">
        <f>IF(OR(E88="",F88="DQ",F88="DNF",F88="DNS",F88=""),"-",VLOOKUP(C88,'FERDİ SONUÇ'!$B$6:$H$962,7,0))</f>
        <v>-</v>
      </c>
      <c r="H88" s="123">
        <f>IF(A88="","",VLOOKUP(A88,#REF!,13,FALSE))</f>
      </c>
    </row>
    <row r="89" spans="1:8" ht="14.25" customHeight="1">
      <c r="A89" s="8"/>
      <c r="B89" s="9"/>
      <c r="C89" s="87">
        <f>IF(A88="","",INDEX(#REF!,MATCH(C88,#REF!,0)+1))</f>
      </c>
      <c r="D89" s="10">
        <f>IF(ISERROR(VLOOKUP($C89,'START LİSTE'!$B$6:$F$836,2,0)),"",VLOOKUP($C89,'START LİSTE'!$B$6:$F$836,2,0))</f>
      </c>
      <c r="E89" s="11">
        <f>IF(ISERROR(VLOOKUP($C89,'START LİSTE'!$B$6:$F$836,4,0)),"",VLOOKUP($C89,'START LİSTE'!$B$6:$F$836,4,0))</f>
      </c>
      <c r="F89" s="92">
        <f>IF(ISERROR(VLOOKUP($C89,'FERDİ SONUÇ'!$B$6:$H$962,6,0)),"",VLOOKUP($C89,'FERDİ SONUÇ'!$B$6:$H$962,6,0))</f>
      </c>
      <c r="G89" s="12" t="str">
        <f>IF(OR(E89="",F89="DQ",F89="DNF",F89="DNS",F89=""),"-",VLOOKUP(C89,'FERDİ SONUÇ'!$B$6:$H$962,7,0))</f>
        <v>-</v>
      </c>
      <c r="H89" s="128"/>
    </row>
    <row r="90" spans="1:8" ht="14.25" customHeight="1">
      <c r="A90" s="3"/>
      <c r="B90" s="4"/>
      <c r="C90" s="86">
        <f>IF(A92="","",INDEX(#REF!,MATCH(C92,#REF!,0)-2))</f>
      </c>
      <c r="D90" s="5">
        <f>IF(ISERROR(VLOOKUP($C90,'START LİSTE'!$B$6:$F$836,2,0)),"",VLOOKUP($C90,'START LİSTE'!$B$6:$F$836,2,0))</f>
      </c>
      <c r="E90" s="6">
        <f>IF(ISERROR(VLOOKUP($C90,'START LİSTE'!$B$6:$F$836,4,0)),"",VLOOKUP($C90,'START LİSTE'!$B$6:$F$836,4,0))</f>
      </c>
      <c r="F90" s="91">
        <f>IF(ISERROR(VLOOKUP($C90,'FERDİ SONUÇ'!$B$6:$H$962,6,0)),"",VLOOKUP($C90,'FERDİ SONUÇ'!$B$6:$H$962,6,0))</f>
      </c>
      <c r="G90" s="7" t="str">
        <f>IF(OR(E90="",F90="DQ",F90="DNF",F90="DNS",F90=""),"-",VLOOKUP(C90,'FERDİ SONUÇ'!$B$6:$H$962,7,0))</f>
        <v>-</v>
      </c>
      <c r="H90" s="127"/>
    </row>
    <row r="91" spans="1:8" ht="14.25" customHeight="1">
      <c r="A91" s="8"/>
      <c r="B91" s="9"/>
      <c r="C91" s="87">
        <f>IF(A92="","",INDEX(#REF!,MATCH(C92,#REF!,0)-1))</f>
      </c>
      <c r="D91" s="10">
        <f>IF(ISERROR(VLOOKUP($C91,'START LİSTE'!$B$6:$F$836,2,0)),"",VLOOKUP($C91,'START LİSTE'!$B$6:$F$836,2,0))</f>
      </c>
      <c r="E91" s="11">
        <f>IF(ISERROR(VLOOKUP($C91,'START LİSTE'!$B$6:$F$836,4,0)),"",VLOOKUP($C91,'START LİSTE'!$B$6:$F$836,4,0))</f>
      </c>
      <c r="F91" s="92">
        <f>IF(ISERROR(VLOOKUP($C91,'FERDİ SONUÇ'!$B$6:$H$962,6,0)),"",VLOOKUP($C91,'FERDİ SONUÇ'!$B$6:$H$962,6,0))</f>
      </c>
      <c r="G91" s="12" t="str">
        <f>IF(OR(E91="",F91="DQ",F91="DNF",F91="DNS",F91=""),"-",VLOOKUP(C91,'FERDİ SONUÇ'!$B$6:$H$962,7,0))</f>
        <v>-</v>
      </c>
      <c r="H91" s="128"/>
    </row>
    <row r="92" spans="1:8" ht="14.25" customHeight="1">
      <c r="A92" s="50">
        <f>IF(ISERROR(SMALL(#REF!,22)),"",SMALL(#REF!,22))</f>
      </c>
      <c r="B92" s="9">
        <f>IF(A92="","",VLOOKUP(A92,#REF!,2,FALSE))</f>
      </c>
      <c r="C92" s="87">
        <f>IF(A92="","",VLOOKUP(A92,#REF!,3,FALSE))</f>
      </c>
      <c r="D92" s="10">
        <f>IF(ISERROR(VLOOKUP($C92,'START LİSTE'!$B$6:$F$836,2,0)),"",VLOOKUP($C92,'START LİSTE'!$B$6:$F$836,2,0))</f>
      </c>
      <c r="E92" s="11">
        <f>IF(ISERROR(VLOOKUP($C92,'START LİSTE'!$B$6:$F$836,4,0)),"",VLOOKUP($C92,'START LİSTE'!$B$6:$F$836,4,0))</f>
      </c>
      <c r="F92" s="92">
        <f>IF(ISERROR(VLOOKUP($C92,'FERDİ SONUÇ'!$B$6:$H$962,6,0)),"",VLOOKUP($C92,'FERDİ SONUÇ'!$B$6:$H$962,6,0))</f>
      </c>
      <c r="G92" s="12" t="str">
        <f>IF(OR(E92="",F92="DQ",F92="DNF",F92="DNS",F92=""),"-",VLOOKUP(C92,'FERDİ SONUÇ'!$B$6:$H$962,7,0))</f>
        <v>-</v>
      </c>
      <c r="H92" s="123">
        <f>IF(A92="","",VLOOKUP(A92,#REF!,13,FALSE))</f>
      </c>
    </row>
    <row r="93" spans="1:8" ht="14.25" customHeight="1">
      <c r="A93" s="8"/>
      <c r="B93" s="9"/>
      <c r="C93" s="87">
        <f>IF(A92="","",INDEX(#REF!,MATCH(C92,#REF!,0)+1))</f>
      </c>
      <c r="D93" s="10">
        <f>IF(ISERROR(VLOOKUP($C93,'START LİSTE'!$B$6:$F$836,2,0)),"",VLOOKUP($C93,'START LİSTE'!$B$6:$F$836,2,0))</f>
      </c>
      <c r="E93" s="11">
        <f>IF(ISERROR(VLOOKUP($C93,'START LİSTE'!$B$6:$F$836,4,0)),"",VLOOKUP($C93,'START LİSTE'!$B$6:$F$836,4,0))</f>
      </c>
      <c r="F93" s="92">
        <f>IF(ISERROR(VLOOKUP($C93,'FERDİ SONUÇ'!$B$6:$H$962,6,0)),"",VLOOKUP($C93,'FERDİ SONUÇ'!$B$6:$H$962,6,0))</f>
      </c>
      <c r="G93" s="12" t="str">
        <f>IF(OR(E93="",F93="DQ",F93="DNF",F93="DNS",F93=""),"-",VLOOKUP(C93,'FERDİ SONUÇ'!$B$6:$H$962,7,0))</f>
        <v>-</v>
      </c>
      <c r="H93" s="128"/>
    </row>
    <row r="94" spans="1:8" ht="14.25" customHeight="1">
      <c r="A94" s="3"/>
      <c r="B94" s="4"/>
      <c r="C94" s="86">
        <f>IF(A96="","",INDEX(#REF!,MATCH(C96,#REF!,0)-2))</f>
      </c>
      <c r="D94" s="5">
        <f>IF(ISERROR(VLOOKUP($C94,'START LİSTE'!$B$6:$F$836,2,0)),"",VLOOKUP($C94,'START LİSTE'!$B$6:$F$836,2,0))</f>
      </c>
      <c r="E94" s="6">
        <f>IF(ISERROR(VLOOKUP($C94,'START LİSTE'!$B$6:$F$836,4,0)),"",VLOOKUP($C94,'START LİSTE'!$B$6:$F$836,4,0))</f>
      </c>
      <c r="F94" s="91">
        <f>IF(ISERROR(VLOOKUP($C94,'FERDİ SONUÇ'!$B$6:$H$962,6,0)),"",VLOOKUP($C94,'FERDİ SONUÇ'!$B$6:$H$962,6,0))</f>
      </c>
      <c r="G94" s="7" t="str">
        <f>IF(OR(E94="",F94="DQ",F94="DNF",F94="DNS",F94=""),"-",VLOOKUP(C94,'FERDİ SONUÇ'!$B$6:$H$962,7,0))</f>
        <v>-</v>
      </c>
      <c r="H94" s="127"/>
    </row>
    <row r="95" spans="1:8" ht="14.25" customHeight="1">
      <c r="A95" s="8"/>
      <c r="B95" s="9"/>
      <c r="C95" s="87">
        <f>IF(A96="","",INDEX(#REF!,MATCH(C96,#REF!,0)-1))</f>
      </c>
      <c r="D95" s="10">
        <f>IF(ISERROR(VLOOKUP($C95,'START LİSTE'!$B$6:$F$836,2,0)),"",VLOOKUP($C95,'START LİSTE'!$B$6:$F$836,2,0))</f>
      </c>
      <c r="E95" s="11">
        <f>IF(ISERROR(VLOOKUP($C95,'START LİSTE'!$B$6:$F$836,4,0)),"",VLOOKUP($C95,'START LİSTE'!$B$6:$F$836,4,0))</f>
      </c>
      <c r="F95" s="92">
        <f>IF(ISERROR(VLOOKUP($C95,'FERDİ SONUÇ'!$B$6:$H$962,6,0)),"",VLOOKUP($C95,'FERDİ SONUÇ'!$B$6:$H$962,6,0))</f>
      </c>
      <c r="G95" s="12" t="str">
        <f>IF(OR(E95="",F95="DQ",F95="DNF",F95="DNS",F95=""),"-",VLOOKUP(C95,'FERDİ SONUÇ'!$B$6:$H$962,7,0))</f>
        <v>-</v>
      </c>
      <c r="H95" s="128"/>
    </row>
    <row r="96" spans="1:8" ht="14.25" customHeight="1">
      <c r="A96" s="50">
        <f>IF(ISERROR(SMALL(#REF!,23)),"",SMALL(#REF!,23))</f>
      </c>
      <c r="B96" s="9">
        <f>IF(A96="","",VLOOKUP(A96,#REF!,2,FALSE))</f>
      </c>
      <c r="C96" s="87">
        <f>IF(A96="","",VLOOKUP(A96,#REF!,3,FALSE))</f>
      </c>
      <c r="D96" s="10">
        <f>IF(ISERROR(VLOOKUP($C96,'START LİSTE'!$B$6:$F$836,2,0)),"",VLOOKUP($C96,'START LİSTE'!$B$6:$F$836,2,0))</f>
      </c>
      <c r="E96" s="11">
        <f>IF(ISERROR(VLOOKUP($C96,'START LİSTE'!$B$6:$F$836,4,0)),"",VLOOKUP($C96,'START LİSTE'!$B$6:$F$836,4,0))</f>
      </c>
      <c r="F96" s="92">
        <f>IF(ISERROR(VLOOKUP($C96,'FERDİ SONUÇ'!$B$6:$H$962,6,0)),"",VLOOKUP($C96,'FERDİ SONUÇ'!$B$6:$H$962,6,0))</f>
      </c>
      <c r="G96" s="12" t="str">
        <f>IF(OR(E96="",F96="DQ",F96="DNF",F96="DNS",F96=""),"-",VLOOKUP(C96,'FERDİ SONUÇ'!$B$6:$H$962,7,0))</f>
        <v>-</v>
      </c>
      <c r="H96" s="123">
        <f>IF(A96="","",VLOOKUP(A96,#REF!,13,FALSE))</f>
      </c>
    </row>
    <row r="97" spans="1:8" ht="14.25" customHeight="1">
      <c r="A97" s="8"/>
      <c r="B97" s="9"/>
      <c r="C97" s="87">
        <f>IF(A96="","",INDEX(#REF!,MATCH(C96,#REF!,0)+1))</f>
      </c>
      <c r="D97" s="10">
        <f>IF(ISERROR(VLOOKUP($C97,'START LİSTE'!$B$6:$F$836,2,0)),"",VLOOKUP($C97,'START LİSTE'!$B$6:$F$836,2,0))</f>
      </c>
      <c r="E97" s="11">
        <f>IF(ISERROR(VLOOKUP($C97,'START LİSTE'!$B$6:$F$836,4,0)),"",VLOOKUP($C97,'START LİSTE'!$B$6:$F$836,4,0))</f>
      </c>
      <c r="F97" s="92">
        <f>IF(ISERROR(VLOOKUP($C97,'FERDİ SONUÇ'!$B$6:$H$962,6,0)),"",VLOOKUP($C97,'FERDİ SONUÇ'!$B$6:$H$962,6,0))</f>
      </c>
      <c r="G97" s="12" t="str">
        <f>IF(OR(E97="",F97="DQ",F97="DNF",F97="DNS",F97=""),"-",VLOOKUP(C97,'FERDİ SONUÇ'!$B$6:$H$962,7,0))</f>
        <v>-</v>
      </c>
      <c r="H97" s="128"/>
    </row>
    <row r="98" spans="1:8" ht="14.25" customHeight="1">
      <c r="A98" s="3"/>
      <c r="B98" s="4"/>
      <c r="C98" s="86">
        <f>IF(A100="","",INDEX(#REF!,MATCH(C100,#REF!,0)-2))</f>
      </c>
      <c r="D98" s="5">
        <f>IF(ISERROR(VLOOKUP($C98,'START LİSTE'!$B$6:$F$836,2,0)),"",VLOOKUP($C98,'START LİSTE'!$B$6:$F$836,2,0))</f>
      </c>
      <c r="E98" s="6">
        <f>IF(ISERROR(VLOOKUP($C98,'START LİSTE'!$B$6:$F$836,4,0)),"",VLOOKUP($C98,'START LİSTE'!$B$6:$F$836,4,0))</f>
      </c>
      <c r="F98" s="91">
        <f>IF(ISERROR(VLOOKUP($C98,'FERDİ SONUÇ'!$B$6:$H$962,6,0)),"",VLOOKUP($C98,'FERDİ SONUÇ'!$B$6:$H$962,6,0))</f>
      </c>
      <c r="G98" s="7" t="str">
        <f>IF(OR(E98="",F98="DQ",F98="DNF",F98="DNS",F98=""),"-",VLOOKUP(C98,'FERDİ SONUÇ'!$B$6:$H$962,7,0))</f>
        <v>-</v>
      </c>
      <c r="H98" s="127"/>
    </row>
    <row r="99" spans="1:8" ht="14.25" customHeight="1">
      <c r="A99" s="8"/>
      <c r="B99" s="9"/>
      <c r="C99" s="87">
        <f>IF(A100="","",INDEX(#REF!,MATCH(C100,#REF!,0)-1))</f>
      </c>
      <c r="D99" s="10">
        <f>IF(ISERROR(VLOOKUP($C99,'START LİSTE'!$B$6:$F$836,2,0)),"",VLOOKUP($C99,'START LİSTE'!$B$6:$F$836,2,0))</f>
      </c>
      <c r="E99" s="11">
        <f>IF(ISERROR(VLOOKUP($C99,'START LİSTE'!$B$6:$F$836,4,0)),"",VLOOKUP($C99,'START LİSTE'!$B$6:$F$836,4,0))</f>
      </c>
      <c r="F99" s="92">
        <f>IF(ISERROR(VLOOKUP($C99,'FERDİ SONUÇ'!$B$6:$H$962,6,0)),"",VLOOKUP($C99,'FERDİ SONUÇ'!$B$6:$H$962,6,0))</f>
      </c>
      <c r="G99" s="12" t="str">
        <f>IF(OR(E99="",F99="DQ",F99="DNF",F99="DNS",F99=""),"-",VLOOKUP(C99,'FERDİ SONUÇ'!$B$6:$H$962,7,0))</f>
        <v>-</v>
      </c>
      <c r="H99" s="128"/>
    </row>
    <row r="100" spans="1:8" ht="14.25" customHeight="1">
      <c r="A100" s="50">
        <f>IF(ISERROR(SMALL(#REF!,24)),"",SMALL(#REF!,24))</f>
      </c>
      <c r="B100" s="9">
        <f>IF(A100="","",VLOOKUP(A100,#REF!,2,FALSE))</f>
      </c>
      <c r="C100" s="87">
        <f>IF(A100="","",VLOOKUP(A100,#REF!,3,FALSE))</f>
      </c>
      <c r="D100" s="10">
        <f>IF(ISERROR(VLOOKUP($C100,'START LİSTE'!$B$6:$F$836,2,0)),"",VLOOKUP($C100,'START LİSTE'!$B$6:$F$836,2,0))</f>
      </c>
      <c r="E100" s="11">
        <f>IF(ISERROR(VLOOKUP($C100,'START LİSTE'!$B$6:$F$836,4,0)),"",VLOOKUP($C100,'START LİSTE'!$B$6:$F$836,4,0))</f>
      </c>
      <c r="F100" s="92">
        <f>IF(ISERROR(VLOOKUP($C100,'FERDİ SONUÇ'!$B$6:$H$962,6,0)),"",VLOOKUP($C100,'FERDİ SONUÇ'!$B$6:$H$962,6,0))</f>
      </c>
      <c r="G100" s="12" t="str">
        <f>IF(OR(E100="",F100="DQ",F100="DNF",F100="DNS",F100=""),"-",VLOOKUP(C100,'FERDİ SONUÇ'!$B$6:$H$962,7,0))</f>
        <v>-</v>
      </c>
      <c r="H100" s="123">
        <f>IF(A100="","",VLOOKUP(A100,#REF!,13,FALSE))</f>
      </c>
    </row>
    <row r="101" spans="1:8" ht="14.25" customHeight="1">
      <c r="A101" s="8"/>
      <c r="B101" s="9"/>
      <c r="C101" s="87">
        <f>IF(A100="","",INDEX(#REF!,MATCH(C100,#REF!,0)+1))</f>
      </c>
      <c r="D101" s="10">
        <f>IF(ISERROR(VLOOKUP($C101,'START LİSTE'!$B$6:$F$836,2,0)),"",VLOOKUP($C101,'START LİSTE'!$B$6:$F$836,2,0))</f>
      </c>
      <c r="E101" s="11">
        <f>IF(ISERROR(VLOOKUP($C101,'START LİSTE'!$B$6:$F$836,4,0)),"",VLOOKUP($C101,'START LİSTE'!$B$6:$F$836,4,0))</f>
      </c>
      <c r="F101" s="92">
        <f>IF(ISERROR(VLOOKUP($C101,'FERDİ SONUÇ'!$B$6:$H$962,6,0)),"",VLOOKUP($C101,'FERDİ SONUÇ'!$B$6:$H$962,6,0))</f>
      </c>
      <c r="G101" s="12" t="str">
        <f>IF(OR(E101="",F101="DQ",F101="DNF",F101="DNS",F101=""),"-",VLOOKUP(C101,'FERDİ SONUÇ'!$B$6:$H$962,7,0))</f>
        <v>-</v>
      </c>
      <c r="H101" s="128"/>
    </row>
    <row r="102" spans="1:8" ht="14.25" customHeight="1">
      <c r="A102" s="3"/>
      <c r="B102" s="4"/>
      <c r="C102" s="86">
        <f>IF(A104="","",INDEX(#REF!,MATCH(C104,#REF!,0)-2))</f>
      </c>
      <c r="D102" s="5">
        <f>IF(ISERROR(VLOOKUP($C102,'START LİSTE'!$B$6:$F$836,2,0)),"",VLOOKUP($C102,'START LİSTE'!$B$6:$F$836,2,0))</f>
      </c>
      <c r="E102" s="6">
        <f>IF(ISERROR(VLOOKUP($C102,'START LİSTE'!$B$6:$F$836,4,0)),"",VLOOKUP($C102,'START LİSTE'!$B$6:$F$836,4,0))</f>
      </c>
      <c r="F102" s="91">
        <f>IF(ISERROR(VLOOKUP($C102,'FERDİ SONUÇ'!$B$6:$H$962,6,0)),"",VLOOKUP($C102,'FERDİ SONUÇ'!$B$6:$H$962,6,0))</f>
      </c>
      <c r="G102" s="7" t="str">
        <f>IF(OR(E102="",F102="DQ",F102="DNF",F102="DNS",F102=""),"-",VLOOKUP(C102,'FERDİ SONUÇ'!$B$6:$H$962,7,0))</f>
        <v>-</v>
      </c>
      <c r="H102" s="127"/>
    </row>
    <row r="103" spans="1:8" ht="14.25" customHeight="1">
      <c r="A103" s="8"/>
      <c r="B103" s="9"/>
      <c r="C103" s="87">
        <f>IF(A104="","",INDEX(#REF!,MATCH(C104,#REF!,0)-1))</f>
      </c>
      <c r="D103" s="10">
        <f>IF(ISERROR(VLOOKUP($C103,'START LİSTE'!$B$6:$F$836,2,0)),"",VLOOKUP($C103,'START LİSTE'!$B$6:$F$836,2,0))</f>
      </c>
      <c r="E103" s="11">
        <f>IF(ISERROR(VLOOKUP($C103,'START LİSTE'!$B$6:$F$836,4,0)),"",VLOOKUP($C103,'START LİSTE'!$B$6:$F$836,4,0))</f>
      </c>
      <c r="F103" s="92">
        <f>IF(ISERROR(VLOOKUP($C103,'FERDİ SONUÇ'!$B$6:$H$962,6,0)),"",VLOOKUP($C103,'FERDİ SONUÇ'!$B$6:$H$962,6,0))</f>
      </c>
      <c r="G103" s="12" t="str">
        <f>IF(OR(E103="",F103="DQ",F103="DNF",F103="DNS",F103=""),"-",VLOOKUP(C103,'FERDİ SONUÇ'!$B$6:$H$962,7,0))</f>
        <v>-</v>
      </c>
      <c r="H103" s="128"/>
    </row>
    <row r="104" spans="1:8" ht="14.25" customHeight="1">
      <c r="A104" s="50">
        <f>IF(ISERROR(SMALL(#REF!,25)),"",SMALL(#REF!,25))</f>
      </c>
      <c r="B104" s="9">
        <f>IF(A104="","",VLOOKUP(A104,#REF!,2,FALSE))</f>
      </c>
      <c r="C104" s="87">
        <f>IF(A104="","",VLOOKUP(A104,#REF!,3,FALSE))</f>
      </c>
      <c r="D104" s="10">
        <f>IF(ISERROR(VLOOKUP($C104,'START LİSTE'!$B$6:$F$836,2,0)),"",VLOOKUP($C104,'START LİSTE'!$B$6:$F$836,2,0))</f>
      </c>
      <c r="E104" s="11">
        <f>IF(ISERROR(VLOOKUP($C104,'START LİSTE'!$B$6:$F$836,4,0)),"",VLOOKUP($C104,'START LİSTE'!$B$6:$F$836,4,0))</f>
      </c>
      <c r="F104" s="92">
        <f>IF(ISERROR(VLOOKUP($C104,'FERDİ SONUÇ'!$B$6:$H$962,6,0)),"",VLOOKUP($C104,'FERDİ SONUÇ'!$B$6:$H$962,6,0))</f>
      </c>
      <c r="G104" s="12" t="str">
        <f>IF(OR(E104="",F104="DQ",F104="DNF",F104="DNS",F104=""),"-",VLOOKUP(C104,'FERDİ SONUÇ'!$B$6:$H$962,7,0))</f>
        <v>-</v>
      </c>
      <c r="H104" s="123">
        <f>IF(A104="","",VLOOKUP(A104,#REF!,13,FALSE))</f>
      </c>
    </row>
    <row r="105" spans="1:8" ht="14.25" customHeight="1">
      <c r="A105" s="8"/>
      <c r="B105" s="9"/>
      <c r="C105" s="87">
        <f>IF(A104="","",INDEX(#REF!,MATCH(C104,#REF!,0)+1))</f>
      </c>
      <c r="D105" s="10">
        <f>IF(ISERROR(VLOOKUP($C105,'START LİSTE'!$B$6:$F$836,2,0)),"",VLOOKUP($C105,'START LİSTE'!$B$6:$F$836,2,0))</f>
      </c>
      <c r="E105" s="11">
        <f>IF(ISERROR(VLOOKUP($C105,'START LİSTE'!$B$6:$F$836,4,0)),"",VLOOKUP($C105,'START LİSTE'!$B$6:$F$836,4,0))</f>
      </c>
      <c r="F105" s="92">
        <f>IF(ISERROR(VLOOKUP($C105,'FERDİ SONUÇ'!$B$6:$H$962,6,0)),"",VLOOKUP($C105,'FERDİ SONUÇ'!$B$6:$H$962,6,0))</f>
      </c>
      <c r="G105" s="12" t="str">
        <f>IF(OR(E105="",F105="DQ",F105="DNF",F105="DNS",F105=""),"-",VLOOKUP(C105,'FERDİ SONUÇ'!$B$6:$H$962,7,0))</f>
        <v>-</v>
      </c>
      <c r="H105" s="128"/>
    </row>
    <row r="106" spans="1:8" ht="14.25" customHeight="1">
      <c r="A106" s="3"/>
      <c r="B106" s="4"/>
      <c r="C106" s="86">
        <f>IF(A108="","",INDEX(#REF!,MATCH(C108,#REF!,0)-2))</f>
      </c>
      <c r="D106" s="5">
        <f>IF(ISERROR(VLOOKUP($C106,'START LİSTE'!$B$6:$F$836,2,0)),"",VLOOKUP($C106,'START LİSTE'!$B$6:$F$836,2,0))</f>
      </c>
      <c r="E106" s="6">
        <f>IF(ISERROR(VLOOKUP($C106,'START LİSTE'!$B$6:$F$836,4,0)),"",VLOOKUP($C106,'START LİSTE'!$B$6:$F$836,4,0))</f>
      </c>
      <c r="F106" s="91">
        <f>IF(ISERROR(VLOOKUP($C106,'FERDİ SONUÇ'!$B$6:$H$962,6,0)),"",VLOOKUP($C106,'FERDİ SONUÇ'!$B$6:$H$962,6,0))</f>
      </c>
      <c r="G106" s="7" t="str">
        <f>IF(OR(E106="",F106="DQ",F106="DNF",F106="DNS",F106=""),"-",VLOOKUP(C106,'FERDİ SONUÇ'!$B$6:$H$962,7,0))</f>
        <v>-</v>
      </c>
      <c r="H106" s="127"/>
    </row>
    <row r="107" spans="1:8" ht="14.25" customHeight="1">
      <c r="A107" s="8"/>
      <c r="B107" s="9"/>
      <c r="C107" s="87">
        <f>IF(A108="","",INDEX(#REF!,MATCH(C108,#REF!,0)-1))</f>
      </c>
      <c r="D107" s="10">
        <f>IF(ISERROR(VLOOKUP($C107,'START LİSTE'!$B$6:$F$836,2,0)),"",VLOOKUP($C107,'START LİSTE'!$B$6:$F$836,2,0))</f>
      </c>
      <c r="E107" s="11">
        <f>IF(ISERROR(VLOOKUP($C107,'START LİSTE'!$B$6:$F$836,4,0)),"",VLOOKUP($C107,'START LİSTE'!$B$6:$F$836,4,0))</f>
      </c>
      <c r="F107" s="92">
        <f>IF(ISERROR(VLOOKUP($C107,'FERDİ SONUÇ'!$B$6:$H$962,6,0)),"",VLOOKUP($C107,'FERDİ SONUÇ'!$B$6:$H$962,6,0))</f>
      </c>
      <c r="G107" s="12" t="str">
        <f>IF(OR(E107="",F107="DQ",F107="DNF",F107="DNS",F107=""),"-",VLOOKUP(C107,'FERDİ SONUÇ'!$B$6:$H$962,7,0))</f>
        <v>-</v>
      </c>
      <c r="H107" s="128"/>
    </row>
    <row r="108" spans="1:8" ht="14.25" customHeight="1">
      <c r="A108" s="50">
        <f>IF(ISERROR(SMALL(#REF!,26)),"",SMALL(#REF!,26))</f>
      </c>
      <c r="B108" s="9">
        <f>IF(A108="","",VLOOKUP(A108,#REF!,2,FALSE))</f>
      </c>
      <c r="C108" s="87">
        <f>IF(A108="","",VLOOKUP(A108,#REF!,3,FALSE))</f>
      </c>
      <c r="D108" s="10">
        <f>IF(ISERROR(VLOOKUP($C108,'START LİSTE'!$B$6:$F$836,2,0)),"",VLOOKUP($C108,'START LİSTE'!$B$6:$F$836,2,0))</f>
      </c>
      <c r="E108" s="11">
        <f>IF(ISERROR(VLOOKUP($C108,'START LİSTE'!$B$6:$F$836,4,0)),"",VLOOKUP($C108,'START LİSTE'!$B$6:$F$836,4,0))</f>
      </c>
      <c r="F108" s="92">
        <f>IF(ISERROR(VLOOKUP($C108,'FERDİ SONUÇ'!$B$6:$H$962,6,0)),"",VLOOKUP($C108,'FERDİ SONUÇ'!$B$6:$H$962,6,0))</f>
      </c>
      <c r="G108" s="12" t="str">
        <f>IF(OR(E108="",F108="DQ",F108="DNF",F108="DNS",F108=""),"-",VLOOKUP(C108,'FERDİ SONUÇ'!$B$6:$H$962,7,0))</f>
        <v>-</v>
      </c>
      <c r="H108" s="123">
        <f>IF(A108="","",VLOOKUP(A108,#REF!,13,FALSE))</f>
      </c>
    </row>
    <row r="109" spans="1:8" ht="14.25" customHeight="1">
      <c r="A109" s="8"/>
      <c r="B109" s="9"/>
      <c r="C109" s="87">
        <f>IF(A108="","",INDEX(#REF!,MATCH(C108,#REF!,0)+1))</f>
      </c>
      <c r="D109" s="10">
        <f>IF(ISERROR(VLOOKUP($C109,'START LİSTE'!$B$6:$F$836,2,0)),"",VLOOKUP($C109,'START LİSTE'!$B$6:$F$836,2,0))</f>
      </c>
      <c r="E109" s="11">
        <f>IF(ISERROR(VLOOKUP($C109,'START LİSTE'!$B$6:$F$836,4,0)),"",VLOOKUP($C109,'START LİSTE'!$B$6:$F$836,4,0))</f>
      </c>
      <c r="F109" s="92">
        <f>IF(ISERROR(VLOOKUP($C109,'FERDİ SONUÇ'!$B$6:$H$962,6,0)),"",VLOOKUP($C109,'FERDİ SONUÇ'!$B$6:$H$962,6,0))</f>
      </c>
      <c r="G109" s="12" t="str">
        <f>IF(OR(E109="",F109="DQ",F109="DNF",F109="DNS",F109=""),"-",VLOOKUP(C109,'FERDİ SONUÇ'!$B$6:$H$962,7,0))</f>
        <v>-</v>
      </c>
      <c r="H109" s="128"/>
    </row>
    <row r="110" spans="1:8" ht="14.25" customHeight="1">
      <c r="A110" s="3"/>
      <c r="B110" s="4"/>
      <c r="C110" s="86">
        <f>IF(A112="","",INDEX(#REF!,MATCH(C112,#REF!,0)-2))</f>
      </c>
      <c r="D110" s="5">
        <f>IF(ISERROR(VLOOKUP($C110,'START LİSTE'!$B$6:$F$836,2,0)),"",VLOOKUP($C110,'START LİSTE'!$B$6:$F$836,2,0))</f>
      </c>
      <c r="E110" s="6">
        <f>IF(ISERROR(VLOOKUP($C110,'START LİSTE'!$B$6:$F$836,4,0)),"",VLOOKUP($C110,'START LİSTE'!$B$6:$F$836,4,0))</f>
      </c>
      <c r="F110" s="91">
        <f>IF(ISERROR(VLOOKUP($C110,'FERDİ SONUÇ'!$B$6:$H$962,6,0)),"",VLOOKUP($C110,'FERDİ SONUÇ'!$B$6:$H$962,6,0))</f>
      </c>
      <c r="G110" s="7" t="str">
        <f>IF(OR(E110="",F110="DQ",F110="DNF",F110="DNS",F110=""),"-",VLOOKUP(C110,'FERDİ SONUÇ'!$B$6:$H$962,7,0))</f>
        <v>-</v>
      </c>
      <c r="H110" s="127"/>
    </row>
    <row r="111" spans="1:8" ht="14.25" customHeight="1">
      <c r="A111" s="8"/>
      <c r="B111" s="9"/>
      <c r="C111" s="87">
        <f>IF(A112="","",INDEX(#REF!,MATCH(C112,#REF!,0)-1))</f>
      </c>
      <c r="D111" s="10">
        <f>IF(ISERROR(VLOOKUP($C111,'START LİSTE'!$B$6:$F$836,2,0)),"",VLOOKUP($C111,'START LİSTE'!$B$6:$F$836,2,0))</f>
      </c>
      <c r="E111" s="11">
        <f>IF(ISERROR(VLOOKUP($C111,'START LİSTE'!$B$6:$F$836,4,0)),"",VLOOKUP($C111,'START LİSTE'!$B$6:$F$836,4,0))</f>
      </c>
      <c r="F111" s="92">
        <f>IF(ISERROR(VLOOKUP($C111,'FERDİ SONUÇ'!$B$6:$H$962,6,0)),"",VLOOKUP($C111,'FERDİ SONUÇ'!$B$6:$H$962,6,0))</f>
      </c>
      <c r="G111" s="12" t="str">
        <f>IF(OR(E111="",F111="DQ",F111="DNF",F111="DNS",F111=""),"-",VLOOKUP(C111,'FERDİ SONUÇ'!$B$6:$H$962,7,0))</f>
        <v>-</v>
      </c>
      <c r="H111" s="128"/>
    </row>
    <row r="112" spans="1:8" ht="14.25" customHeight="1">
      <c r="A112" s="50">
        <f>IF(ISERROR(SMALL(#REF!,27)),"",SMALL(#REF!,27))</f>
      </c>
      <c r="B112" s="9">
        <f>IF(A112="","",VLOOKUP(A112,#REF!,2,FALSE))</f>
      </c>
      <c r="C112" s="87">
        <f>IF(A112="","",VLOOKUP(A112,#REF!,3,FALSE))</f>
      </c>
      <c r="D112" s="10">
        <f>IF(ISERROR(VLOOKUP($C112,'START LİSTE'!$B$6:$F$836,2,0)),"",VLOOKUP($C112,'START LİSTE'!$B$6:$F$836,2,0))</f>
      </c>
      <c r="E112" s="11">
        <f>IF(ISERROR(VLOOKUP($C112,'START LİSTE'!$B$6:$F$836,4,0)),"",VLOOKUP($C112,'START LİSTE'!$B$6:$F$836,4,0))</f>
      </c>
      <c r="F112" s="92">
        <f>IF(ISERROR(VLOOKUP($C112,'FERDİ SONUÇ'!$B$6:$H$962,6,0)),"",VLOOKUP($C112,'FERDİ SONUÇ'!$B$6:$H$962,6,0))</f>
      </c>
      <c r="G112" s="12" t="str">
        <f>IF(OR(E112="",F112="DQ",F112="DNF",F112="DNS",F112=""),"-",VLOOKUP(C112,'FERDİ SONUÇ'!$B$6:$H$962,7,0))</f>
        <v>-</v>
      </c>
      <c r="H112" s="123">
        <f>IF(A112="","",VLOOKUP(A112,#REF!,13,FALSE))</f>
      </c>
    </row>
    <row r="113" spans="1:8" ht="14.25" customHeight="1">
      <c r="A113" s="8"/>
      <c r="B113" s="9"/>
      <c r="C113" s="87">
        <f>IF(A112="","",INDEX(#REF!,MATCH(C112,#REF!,0)+1))</f>
      </c>
      <c r="D113" s="10">
        <f>IF(ISERROR(VLOOKUP($C113,'START LİSTE'!$B$6:$F$836,2,0)),"",VLOOKUP($C113,'START LİSTE'!$B$6:$F$836,2,0))</f>
      </c>
      <c r="E113" s="11">
        <f>IF(ISERROR(VLOOKUP($C113,'START LİSTE'!$B$6:$F$836,4,0)),"",VLOOKUP($C113,'START LİSTE'!$B$6:$F$836,4,0))</f>
      </c>
      <c r="F113" s="92">
        <f>IF(ISERROR(VLOOKUP($C113,'FERDİ SONUÇ'!$B$6:$H$962,6,0)),"",VLOOKUP($C113,'FERDİ SONUÇ'!$B$6:$H$962,6,0))</f>
      </c>
      <c r="G113" s="12" t="str">
        <f>IF(OR(E113="",F113="DQ",F113="DNF",F113="DNS",F113=""),"-",VLOOKUP(C113,'FERDİ SONUÇ'!$B$6:$H$962,7,0))</f>
        <v>-</v>
      </c>
      <c r="H113" s="128"/>
    </row>
    <row r="114" spans="1:8" ht="14.25" customHeight="1">
      <c r="A114" s="3"/>
      <c r="B114" s="4"/>
      <c r="C114" s="86">
        <f>IF(A116="","",INDEX(#REF!,MATCH(C116,#REF!,0)-2))</f>
      </c>
      <c r="D114" s="5">
        <f>IF(ISERROR(VLOOKUP($C114,'START LİSTE'!$B$6:$F$836,2,0)),"",VLOOKUP($C114,'START LİSTE'!$B$6:$F$836,2,0))</f>
      </c>
      <c r="E114" s="6">
        <f>IF(ISERROR(VLOOKUP($C114,'START LİSTE'!$B$6:$F$836,4,0)),"",VLOOKUP($C114,'START LİSTE'!$B$6:$F$836,4,0))</f>
      </c>
      <c r="F114" s="91">
        <f>IF(ISERROR(VLOOKUP($C114,'FERDİ SONUÇ'!$B$6:$H$962,6,0)),"",VLOOKUP($C114,'FERDİ SONUÇ'!$B$6:$H$962,6,0))</f>
      </c>
      <c r="G114" s="7" t="str">
        <f>IF(OR(E114="",F114="DQ",F114="DNF",F114="DNS",F114=""),"-",VLOOKUP(C114,'FERDİ SONUÇ'!$B$6:$H$962,7,0))</f>
        <v>-</v>
      </c>
      <c r="H114" s="127"/>
    </row>
    <row r="115" spans="1:8" ht="14.25" customHeight="1">
      <c r="A115" s="8"/>
      <c r="B115" s="9"/>
      <c r="C115" s="87">
        <f>IF(A116="","",INDEX(#REF!,MATCH(C116,#REF!,0)-1))</f>
      </c>
      <c r="D115" s="10">
        <f>IF(ISERROR(VLOOKUP($C115,'START LİSTE'!$B$6:$F$836,2,0)),"",VLOOKUP($C115,'START LİSTE'!$B$6:$F$836,2,0))</f>
      </c>
      <c r="E115" s="11">
        <f>IF(ISERROR(VLOOKUP($C115,'START LİSTE'!$B$6:$F$836,4,0)),"",VLOOKUP($C115,'START LİSTE'!$B$6:$F$836,4,0))</f>
      </c>
      <c r="F115" s="92">
        <f>IF(ISERROR(VLOOKUP($C115,'FERDİ SONUÇ'!$B$6:$H$962,6,0)),"",VLOOKUP($C115,'FERDİ SONUÇ'!$B$6:$H$962,6,0))</f>
      </c>
      <c r="G115" s="12" t="str">
        <f>IF(OR(E115="",F115="DQ",F115="DNF",F115="DNS",F115=""),"-",VLOOKUP(C115,'FERDİ SONUÇ'!$B$6:$H$962,7,0))</f>
        <v>-</v>
      </c>
      <c r="H115" s="128"/>
    </row>
    <row r="116" spans="1:8" ht="14.25" customHeight="1">
      <c r="A116" s="50">
        <f>IF(ISERROR(SMALL(#REF!,28)),"",SMALL(#REF!,28))</f>
      </c>
      <c r="B116" s="9">
        <f>IF(A116="","",VLOOKUP(A116,#REF!,2,FALSE))</f>
      </c>
      <c r="C116" s="87">
        <f>IF(A116="","",VLOOKUP(A116,#REF!,3,FALSE))</f>
      </c>
      <c r="D116" s="10">
        <f>IF(ISERROR(VLOOKUP($C116,'START LİSTE'!$B$6:$F$836,2,0)),"",VLOOKUP($C116,'START LİSTE'!$B$6:$F$836,2,0))</f>
      </c>
      <c r="E116" s="11">
        <f>IF(ISERROR(VLOOKUP($C116,'START LİSTE'!$B$6:$F$836,4,0)),"",VLOOKUP($C116,'START LİSTE'!$B$6:$F$836,4,0))</f>
      </c>
      <c r="F116" s="92">
        <f>IF(ISERROR(VLOOKUP($C116,'FERDİ SONUÇ'!$B$6:$H$962,6,0)),"",VLOOKUP($C116,'FERDİ SONUÇ'!$B$6:$H$962,6,0))</f>
      </c>
      <c r="G116" s="12" t="str">
        <f>IF(OR(E116="",F116="DQ",F116="DNF",F116="DNS",F116=""),"-",VLOOKUP(C116,'FERDİ SONUÇ'!$B$6:$H$962,7,0))</f>
        <v>-</v>
      </c>
      <c r="H116" s="123">
        <f>IF(A116="","",VLOOKUP(A116,#REF!,13,FALSE))</f>
      </c>
    </row>
    <row r="117" spans="1:8" ht="14.25" customHeight="1">
      <c r="A117" s="8"/>
      <c r="B117" s="9"/>
      <c r="C117" s="87">
        <f>IF(A116="","",INDEX(#REF!,MATCH(C116,#REF!,0)+1))</f>
      </c>
      <c r="D117" s="10">
        <f>IF(ISERROR(VLOOKUP($C117,'START LİSTE'!$B$6:$F$836,2,0)),"",VLOOKUP($C117,'START LİSTE'!$B$6:$F$836,2,0))</f>
      </c>
      <c r="E117" s="11">
        <f>IF(ISERROR(VLOOKUP($C117,'START LİSTE'!$B$6:$F$836,4,0)),"",VLOOKUP($C117,'START LİSTE'!$B$6:$F$836,4,0))</f>
      </c>
      <c r="F117" s="92">
        <f>IF(ISERROR(VLOOKUP($C117,'FERDİ SONUÇ'!$B$6:$H$962,6,0)),"",VLOOKUP($C117,'FERDİ SONUÇ'!$B$6:$H$962,6,0))</f>
      </c>
      <c r="G117" s="12" t="str">
        <f>IF(OR(E117="",F117="DQ",F117="DNF",F117="DNS",F117=""),"-",VLOOKUP(C117,'FERDİ SONUÇ'!$B$6:$H$962,7,0))</f>
        <v>-</v>
      </c>
      <c r="H117" s="128"/>
    </row>
    <row r="118" spans="1:8" ht="14.25" customHeight="1">
      <c r="A118" s="3"/>
      <c r="B118" s="4"/>
      <c r="C118" s="86">
        <f>IF(A120="","",INDEX(#REF!,MATCH(C120,#REF!,0)-2))</f>
      </c>
      <c r="D118" s="5">
        <f>IF(ISERROR(VLOOKUP($C118,'START LİSTE'!$B$6:$F$836,2,0)),"",VLOOKUP($C118,'START LİSTE'!$B$6:$F$836,2,0))</f>
      </c>
      <c r="E118" s="6">
        <f>IF(ISERROR(VLOOKUP($C118,'START LİSTE'!$B$6:$F$836,4,0)),"",VLOOKUP($C118,'START LİSTE'!$B$6:$F$836,4,0))</f>
      </c>
      <c r="F118" s="91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27"/>
    </row>
    <row r="119" spans="1:8" ht="14.25" customHeight="1">
      <c r="A119" s="8"/>
      <c r="B119" s="9"/>
      <c r="C119" s="87">
        <f>IF(A120="","",INDEX(#REF!,MATCH(C120,#REF!,0)-1))</f>
      </c>
      <c r="D119" s="10">
        <f>IF(ISERROR(VLOOKUP($C119,'START LİSTE'!$B$6:$F$836,2,0)),"",VLOOKUP($C119,'START LİSTE'!$B$6:$F$836,2,0))</f>
      </c>
      <c r="E119" s="11">
        <f>IF(ISERROR(VLOOKUP($C119,'START LİSTE'!$B$6:$F$836,4,0)),"",VLOOKUP($C119,'START LİSTE'!$B$6:$F$836,4,0))</f>
      </c>
      <c r="F119" s="92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28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7">
        <f>IF(A120="","",VLOOKUP(A120,#REF!,3,FALSE))</f>
      </c>
      <c r="D120" s="10">
        <f>IF(ISERROR(VLOOKUP($C120,'START LİSTE'!$B$6:$F$836,2,0)),"",VLOOKUP($C120,'START LİSTE'!$B$6:$F$836,2,0))</f>
      </c>
      <c r="E120" s="11">
        <f>IF(ISERROR(VLOOKUP($C120,'START LİSTE'!$B$6:$F$836,4,0)),"",VLOOKUP($C120,'START LİSTE'!$B$6:$F$836,4,0))</f>
      </c>
      <c r="F120" s="92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23">
        <f>IF(A120="","",VLOOKUP(A120,#REF!,13,FALSE))</f>
      </c>
    </row>
    <row r="121" spans="1:8" ht="14.25" customHeight="1">
      <c r="A121" s="8"/>
      <c r="B121" s="9"/>
      <c r="C121" s="87">
        <f>IF(A120="","",INDEX(#REF!,MATCH(C120,#REF!,0)+1))</f>
      </c>
      <c r="D121" s="10">
        <f>IF(ISERROR(VLOOKUP($C121,'START LİSTE'!$B$6:$F$836,2,0)),"",VLOOKUP($C121,'START LİSTE'!$B$6:$F$836,2,0))</f>
      </c>
      <c r="E121" s="11">
        <f>IF(ISERROR(VLOOKUP($C121,'START LİSTE'!$B$6:$F$836,4,0)),"",VLOOKUP($C121,'START LİSTE'!$B$6:$F$836,4,0))</f>
      </c>
      <c r="F121" s="92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28"/>
    </row>
    <row r="122" spans="1:8" ht="14.25" customHeight="1">
      <c r="A122" s="3"/>
      <c r="B122" s="4"/>
      <c r="C122" s="86">
        <f>IF(A124="","",INDEX(#REF!,MATCH(C124,#REF!,0)-2))</f>
      </c>
      <c r="D122" s="5">
        <f>IF(ISERROR(VLOOKUP($C122,'START LİSTE'!$B$6:$F$836,2,0)),"",VLOOKUP($C122,'START LİSTE'!$B$6:$F$836,2,0))</f>
      </c>
      <c r="E122" s="6">
        <f>IF(ISERROR(VLOOKUP($C122,'START LİSTE'!$B$6:$F$836,4,0)),"",VLOOKUP($C122,'START LİSTE'!$B$6:$F$836,4,0))</f>
      </c>
      <c r="F122" s="91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27"/>
    </row>
    <row r="123" spans="1:8" ht="14.25" customHeight="1">
      <c r="A123" s="8"/>
      <c r="B123" s="9"/>
      <c r="C123" s="87">
        <f>IF(A124="","",INDEX(#REF!,MATCH(C124,#REF!,0)-1))</f>
      </c>
      <c r="D123" s="10">
        <f>IF(ISERROR(VLOOKUP($C123,'START LİSTE'!$B$6:$F$836,2,0)),"",VLOOKUP($C123,'START LİSTE'!$B$6:$F$836,2,0))</f>
      </c>
      <c r="E123" s="11">
        <f>IF(ISERROR(VLOOKUP($C123,'START LİSTE'!$B$6:$F$836,4,0)),"",VLOOKUP($C123,'START LİSTE'!$B$6:$F$836,4,0))</f>
      </c>
      <c r="F123" s="92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28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7">
        <f>IF(A124="","",VLOOKUP(A124,#REF!,3,FALSE))</f>
      </c>
      <c r="D124" s="10">
        <f>IF(ISERROR(VLOOKUP($C124,'START LİSTE'!$B$6:$F$836,2,0)),"",VLOOKUP($C124,'START LİSTE'!$B$6:$F$836,2,0))</f>
      </c>
      <c r="E124" s="11">
        <f>IF(ISERROR(VLOOKUP($C124,'START LİSTE'!$B$6:$F$836,4,0)),"",VLOOKUP($C124,'START LİSTE'!$B$6:$F$836,4,0))</f>
      </c>
      <c r="F124" s="92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23">
        <f>IF(A124="","",VLOOKUP(A124,#REF!,13,FALSE))</f>
      </c>
    </row>
    <row r="125" spans="1:8" ht="14.25" customHeight="1">
      <c r="A125" s="8"/>
      <c r="B125" s="9"/>
      <c r="C125" s="87">
        <f>IF(A124="","",INDEX(#REF!,MATCH(C124,#REF!,0)+1))</f>
      </c>
      <c r="D125" s="10">
        <f>IF(ISERROR(VLOOKUP($C125,'START LİSTE'!$B$6:$F$836,2,0)),"",VLOOKUP($C125,'START LİSTE'!$B$6:$F$836,2,0))</f>
      </c>
      <c r="E125" s="11">
        <f>IF(ISERROR(VLOOKUP($C125,'START LİSTE'!$B$6:$F$836,4,0)),"",VLOOKUP($C125,'START LİSTE'!$B$6:$F$836,4,0))</f>
      </c>
      <c r="F125" s="92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28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1" stopIfTrue="1">
      <formula>AND(COUNTIF($B$5:$B$5,B5)&gt;1,NOT(ISBLANK(B5)))</formula>
    </cfRule>
  </conditionalFormatting>
  <conditionalFormatting sqref="A6:A125">
    <cfRule type="cellIs" priority="6" dxfId="152" operator="greaterThan">
      <formula>1000</formula>
    </cfRule>
    <cfRule type="cellIs" priority="7" dxfId="151" operator="greaterThan">
      <formula>"&gt;1000"</formula>
    </cfRule>
  </conditionalFormatting>
  <conditionalFormatting sqref="H6:H125">
    <cfRule type="duplicateValues" priority="1" dxfId="15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26:C27 C30:C31 C34:C35 C42:C43 C46:C47 C50:C51 C54:C55 C58:C59 C62:C63 C66:C67 C70:C71 C74:C75 C82:C83 C86:C87 C90:C91 C94:C95 C98:C99 C102:C103 C106:C107 C110:C111 C114:C115 C118:C119 C122:C123 E26:G27 D26:D37 C29 E29:G37 C33 C37 C45 D42:D125 E42:G125 C49 C53 C57 C61 C65 C69 C73 C85 C89 C93 C97 C101 C105 C125 C109 C113 C117 C121 C7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tabSelected="1" view="pageBreakPreview" zoomScale="90" zoomScaleSheetLayoutView="90" zoomScalePageLayoutView="0" workbookViewId="0" topLeftCell="A1">
      <selection activeCell="Q9" sqref="Q9"/>
    </sheetView>
  </sheetViews>
  <sheetFormatPr defaultColWidth="9.00390625" defaultRowHeight="12.75"/>
  <cols>
    <col min="2" max="2" width="33.0039062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77" t="str">
        <f>KAPAK!A2</f>
        <v>Sakarya Atletizm İl Temsilciliği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6.25" customHeight="1">
      <c r="A2" s="173" t="str">
        <f>KAPAK!B24</f>
        <v>Küçükler ve Yıldızlar Bölgesel Kros Ligi 3.Kademe Yarışmaları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4.25">
      <c r="A3" s="77"/>
      <c r="B3" s="77"/>
      <c r="C3" s="178"/>
      <c r="D3" s="178"/>
      <c r="E3" s="77"/>
      <c r="F3" s="78"/>
      <c r="G3" s="77"/>
      <c r="H3" s="77"/>
      <c r="I3" s="77"/>
      <c r="J3" s="77"/>
      <c r="K3" s="77"/>
    </row>
    <row r="4" spans="1:11" ht="12.75">
      <c r="A4" s="181" t="str">
        <f>KAPAK!B26</f>
        <v>Yıldız Erkekler</v>
      </c>
      <c r="B4" s="181"/>
      <c r="C4" s="179" t="str">
        <f>KAPAK!B25</f>
        <v>3 km.</v>
      </c>
      <c r="D4" s="179"/>
      <c r="E4" s="79"/>
      <c r="F4" s="180">
        <f>KAPAK!B28</f>
        <v>41959.458333333336</v>
      </c>
      <c r="G4" s="180"/>
      <c r="H4" s="180"/>
      <c r="I4" s="180"/>
      <c r="J4" s="180"/>
      <c r="K4" s="180"/>
    </row>
    <row r="5" spans="1:11" ht="44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17</v>
      </c>
      <c r="I5" s="85" t="s">
        <v>18</v>
      </c>
      <c r="J5" s="85" t="s">
        <v>19</v>
      </c>
      <c r="K5" s="81" t="s">
        <v>20</v>
      </c>
    </row>
    <row r="6" spans="1:11" ht="14.25">
      <c r="A6" s="101"/>
      <c r="B6" s="102"/>
      <c r="C6" s="103">
        <v>49</v>
      </c>
      <c r="D6" s="104" t="s">
        <v>43</v>
      </c>
      <c r="E6" s="105" t="s">
        <v>26</v>
      </c>
      <c r="F6" s="106">
        <v>1227</v>
      </c>
      <c r="G6" s="107">
        <v>7</v>
      </c>
      <c r="H6" s="131"/>
      <c r="I6" s="131"/>
      <c r="J6" s="131"/>
      <c r="K6" s="127"/>
    </row>
    <row r="7" spans="1:11" ht="14.25">
      <c r="A7" s="108"/>
      <c r="B7" s="109"/>
      <c r="C7" s="110">
        <v>50</v>
      </c>
      <c r="D7" s="111" t="s">
        <v>27</v>
      </c>
      <c r="E7" s="112" t="s">
        <v>26</v>
      </c>
      <c r="F7" s="113">
        <v>1157</v>
      </c>
      <c r="G7" s="114">
        <v>3</v>
      </c>
      <c r="H7" s="132"/>
      <c r="I7" s="132"/>
      <c r="J7" s="132"/>
      <c r="K7" s="128"/>
    </row>
    <row r="8" spans="1:11" ht="15.75">
      <c r="A8" s="108">
        <v>1</v>
      </c>
      <c r="B8" s="109" t="s">
        <v>25</v>
      </c>
      <c r="C8" s="110">
        <v>51</v>
      </c>
      <c r="D8" s="111" t="s">
        <v>28</v>
      </c>
      <c r="E8" s="112" t="s">
        <v>26</v>
      </c>
      <c r="F8" s="113">
        <v>1154</v>
      </c>
      <c r="G8" s="114">
        <v>2</v>
      </c>
      <c r="H8" s="123">
        <v>9</v>
      </c>
      <c r="I8" s="123">
        <v>11.0005</v>
      </c>
      <c r="J8" s="94">
        <v>6.0003</v>
      </c>
      <c r="K8" s="123">
        <v>26.0008</v>
      </c>
    </row>
    <row r="9" spans="1:11" ht="14.25">
      <c r="A9" s="108"/>
      <c r="B9" s="109"/>
      <c r="C9" s="110">
        <v>52</v>
      </c>
      <c r="D9" s="111" t="s">
        <v>29</v>
      </c>
      <c r="E9" s="112" t="s">
        <v>26</v>
      </c>
      <c r="F9" s="113">
        <v>1147</v>
      </c>
      <c r="G9" s="114">
        <v>1</v>
      </c>
      <c r="H9" s="132"/>
      <c r="I9" s="132"/>
      <c r="J9" s="132"/>
      <c r="K9" s="128"/>
    </row>
    <row r="10" spans="1:11" ht="14.25">
      <c r="A10" s="101"/>
      <c r="B10" s="102"/>
      <c r="C10" s="103">
        <v>61</v>
      </c>
      <c r="D10" s="104" t="s">
        <v>62</v>
      </c>
      <c r="E10" s="105" t="s">
        <v>26</v>
      </c>
      <c r="F10" s="106">
        <v>1231</v>
      </c>
      <c r="G10" s="107">
        <v>9</v>
      </c>
      <c r="H10" s="131"/>
      <c r="I10" s="131"/>
      <c r="J10" s="131"/>
      <c r="K10" s="127"/>
    </row>
    <row r="11" spans="1:11" ht="14.25">
      <c r="A11" s="108"/>
      <c r="B11" s="109"/>
      <c r="C11" s="110">
        <v>62</v>
      </c>
      <c r="D11" s="111" t="s">
        <v>38</v>
      </c>
      <c r="E11" s="112" t="s">
        <v>26</v>
      </c>
      <c r="F11" s="113">
        <v>1207</v>
      </c>
      <c r="G11" s="114">
        <v>4</v>
      </c>
      <c r="H11" s="132"/>
      <c r="I11" s="132"/>
      <c r="J11" s="132"/>
      <c r="K11" s="128"/>
    </row>
    <row r="12" spans="1:11" ht="15.75">
      <c r="A12" s="52">
        <v>2</v>
      </c>
      <c r="B12" s="109" t="s">
        <v>37</v>
      </c>
      <c r="C12" s="110">
        <v>63</v>
      </c>
      <c r="D12" s="111" t="s">
        <v>45</v>
      </c>
      <c r="E12" s="112" t="s">
        <v>26</v>
      </c>
      <c r="F12" s="113" t="s">
        <v>69</v>
      </c>
      <c r="G12" s="114">
        <v>15</v>
      </c>
      <c r="H12" s="123">
        <v>13</v>
      </c>
      <c r="I12" s="123">
        <v>11.0007</v>
      </c>
      <c r="J12" s="94">
        <v>19.0009</v>
      </c>
      <c r="K12" s="123">
        <v>43.0016</v>
      </c>
    </row>
    <row r="13" spans="1:11" ht="14.25">
      <c r="A13" s="108"/>
      <c r="B13" s="109"/>
      <c r="C13" s="110">
        <v>64</v>
      </c>
      <c r="D13" s="111" t="s">
        <v>46</v>
      </c>
      <c r="E13" s="112" t="s">
        <v>26</v>
      </c>
      <c r="F13" s="113">
        <v>1225</v>
      </c>
      <c r="G13" s="114">
        <v>6</v>
      </c>
      <c r="H13" s="132"/>
      <c r="I13" s="132"/>
      <c r="J13" s="132"/>
      <c r="K13" s="128"/>
    </row>
    <row r="14" spans="1:11" ht="14.25">
      <c r="A14" s="101"/>
      <c r="B14" s="102"/>
      <c r="C14" s="103">
        <v>53</v>
      </c>
      <c r="D14" s="104" t="s">
        <v>30</v>
      </c>
      <c r="E14" s="105" t="s">
        <v>26</v>
      </c>
      <c r="F14" s="106" t="s">
        <v>69</v>
      </c>
      <c r="G14" s="107">
        <v>14</v>
      </c>
      <c r="H14" s="131"/>
      <c r="I14" s="131"/>
      <c r="J14" s="131"/>
      <c r="K14" s="127"/>
    </row>
    <row r="15" spans="1:11" ht="14.25">
      <c r="A15" s="108"/>
      <c r="B15" s="109"/>
      <c r="C15" s="110">
        <v>54</v>
      </c>
      <c r="D15" s="111" t="s">
        <v>57</v>
      </c>
      <c r="E15" s="112" t="s">
        <v>26</v>
      </c>
      <c r="F15" s="113">
        <v>1219</v>
      </c>
      <c r="G15" s="114">
        <v>5</v>
      </c>
      <c r="H15" s="132"/>
      <c r="I15" s="132"/>
      <c r="J15" s="132"/>
      <c r="K15" s="128"/>
    </row>
    <row r="16" spans="1:11" ht="15.75">
      <c r="A16" s="108">
        <v>3</v>
      </c>
      <c r="B16" s="109" t="s">
        <v>31</v>
      </c>
      <c r="C16" s="110">
        <v>55</v>
      </c>
      <c r="D16" s="111" t="s">
        <v>58</v>
      </c>
      <c r="E16" s="112" t="s">
        <v>26</v>
      </c>
      <c r="F16" s="113">
        <v>1230</v>
      </c>
      <c r="G16" s="114">
        <v>8</v>
      </c>
      <c r="H16" s="123">
        <v>32</v>
      </c>
      <c r="I16" s="123">
        <v>34.0013</v>
      </c>
      <c r="J16" s="94">
        <v>23.001</v>
      </c>
      <c r="K16" s="123">
        <v>89.0023</v>
      </c>
    </row>
    <row r="17" spans="1:11" ht="14.25">
      <c r="A17" s="108"/>
      <c r="B17" s="109"/>
      <c r="C17" s="110">
        <v>56</v>
      </c>
      <c r="D17" s="111" t="s">
        <v>44</v>
      </c>
      <c r="E17" s="112" t="s">
        <v>26</v>
      </c>
      <c r="F17" s="113" t="s">
        <v>69</v>
      </c>
      <c r="G17" s="114">
        <v>10</v>
      </c>
      <c r="H17" s="132"/>
      <c r="I17" s="132"/>
      <c r="J17" s="132"/>
      <c r="K17" s="128"/>
    </row>
    <row r="18" spans="1:11" ht="14.25">
      <c r="A18" s="101"/>
      <c r="B18" s="102"/>
      <c r="C18" s="103">
        <v>65</v>
      </c>
      <c r="D18" s="104" t="s">
        <v>39</v>
      </c>
      <c r="E18" s="105" t="s">
        <v>26</v>
      </c>
      <c r="F18" s="106" t="s">
        <v>69</v>
      </c>
      <c r="G18" s="107">
        <v>11</v>
      </c>
      <c r="H18" s="131"/>
      <c r="I18" s="131"/>
      <c r="J18" s="131"/>
      <c r="K18" s="127"/>
    </row>
    <row r="19" spans="1:11" ht="14.25">
      <c r="A19" s="108"/>
      <c r="B19" s="109"/>
      <c r="C19" s="110">
        <v>66</v>
      </c>
      <c r="D19" s="111" t="s">
        <v>41</v>
      </c>
      <c r="E19" s="112" t="s">
        <v>26</v>
      </c>
      <c r="F19" s="113" t="s">
        <v>69</v>
      </c>
      <c r="G19" s="114">
        <v>12</v>
      </c>
      <c r="H19" s="132"/>
      <c r="I19" s="132"/>
      <c r="J19" s="132"/>
      <c r="K19" s="128"/>
    </row>
    <row r="20" spans="1:11" ht="15.75">
      <c r="A20" s="108">
        <v>4</v>
      </c>
      <c r="B20" s="109" t="s">
        <v>40</v>
      </c>
      <c r="C20" s="110">
        <v>67</v>
      </c>
      <c r="D20" s="111" t="s">
        <v>42</v>
      </c>
      <c r="E20" s="112" t="s">
        <v>26</v>
      </c>
      <c r="F20" s="113" t="s">
        <v>69</v>
      </c>
      <c r="G20" s="114">
        <v>13</v>
      </c>
      <c r="H20" s="123">
        <v>31</v>
      </c>
      <c r="I20" s="123">
        <v>33.0014</v>
      </c>
      <c r="J20" s="94">
        <v>36.0013</v>
      </c>
      <c r="K20" s="123">
        <v>100.00269999999999</v>
      </c>
    </row>
    <row r="21" spans="1:11" ht="14.25">
      <c r="A21" s="108"/>
      <c r="B21" s="109"/>
      <c r="C21" s="110">
        <v>68</v>
      </c>
      <c r="D21" s="111" t="s">
        <v>47</v>
      </c>
      <c r="E21" s="112" t="s">
        <v>26</v>
      </c>
      <c r="F21" s="113" t="s">
        <v>69</v>
      </c>
      <c r="G21" s="114">
        <v>16</v>
      </c>
      <c r="H21" s="132"/>
      <c r="I21" s="132"/>
      <c r="J21" s="132"/>
      <c r="K21" s="128"/>
    </row>
    <row r="22" spans="1:11" ht="14.25">
      <c r="A22" s="101"/>
      <c r="B22" s="102"/>
      <c r="C22" s="103">
        <v>57</v>
      </c>
      <c r="D22" s="104" t="s">
        <v>59</v>
      </c>
      <c r="E22" s="105" t="s">
        <v>26</v>
      </c>
      <c r="F22" s="106" t="s">
        <v>69</v>
      </c>
      <c r="G22" s="107">
        <v>20</v>
      </c>
      <c r="H22" s="131"/>
      <c r="I22" s="131"/>
      <c r="J22" s="131"/>
      <c r="K22" s="127"/>
    </row>
    <row r="23" spans="1:11" ht="14.25">
      <c r="A23" s="108"/>
      <c r="B23" s="109"/>
      <c r="C23" s="110">
        <v>71</v>
      </c>
      <c r="D23" s="111" t="s">
        <v>34</v>
      </c>
      <c r="E23" s="112" t="s">
        <v>26</v>
      </c>
      <c r="F23" s="113" t="s">
        <v>69</v>
      </c>
      <c r="G23" s="114">
        <v>17</v>
      </c>
      <c r="H23" s="132"/>
      <c r="I23" s="132"/>
      <c r="J23" s="132"/>
      <c r="K23" s="128"/>
    </row>
    <row r="24" spans="1:11" ht="15.75">
      <c r="A24" s="108">
        <v>5</v>
      </c>
      <c r="B24" s="109" t="s">
        <v>33</v>
      </c>
      <c r="C24" s="110">
        <v>59</v>
      </c>
      <c r="D24" s="111" t="s">
        <v>35</v>
      </c>
      <c r="E24" s="112" t="s">
        <v>26</v>
      </c>
      <c r="F24" s="113" t="s">
        <v>69</v>
      </c>
      <c r="G24" s="114">
        <v>18</v>
      </c>
      <c r="H24" s="123">
        <v>51</v>
      </c>
      <c r="I24" s="123">
        <v>43.0017</v>
      </c>
      <c r="J24" s="94">
        <v>54.0019</v>
      </c>
      <c r="K24" s="123">
        <v>148.0036</v>
      </c>
    </row>
    <row r="25" spans="1:11" ht="14.25">
      <c r="A25" s="108"/>
      <c r="B25" s="109"/>
      <c r="C25" s="110">
        <v>60</v>
      </c>
      <c r="D25" s="111" t="s">
        <v>36</v>
      </c>
      <c r="E25" s="112" t="s">
        <v>26</v>
      </c>
      <c r="F25" s="113" t="s">
        <v>69</v>
      </c>
      <c r="G25" s="114">
        <v>19</v>
      </c>
      <c r="H25" s="132"/>
      <c r="I25" s="132"/>
      <c r="J25" s="132"/>
      <c r="K25" s="128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1" stopIfTrue="1">
      <formula>AND(COUNTIF($B$5:$B$5,B5)&gt;1,NOT(ISBLANK(B5)))</formula>
    </cfRule>
  </conditionalFormatting>
  <conditionalFormatting sqref="A6:A7 A9:A25">
    <cfRule type="cellIs" priority="134" dxfId="152" operator="greaterThan">
      <formula>1000</formula>
    </cfRule>
    <cfRule type="cellIs" priority="135" dxfId="15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52" operator="greaterThan">
      <formula>1000</formula>
    </cfRule>
    <cfRule type="cellIs" priority="31" dxfId="15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">
    <cfRule type="duplicateValues" priority="652" dxfId="0" stopIfTrue="1">
      <formula>AND(COUNTIF($K$6:$K$11,K6)+COUNTIF($K$13:$K$15,K6)+COUNTIF($K$17:$K$19,K6)+COUNTIF($K$21:$K$23,K6)+COUNTIF($K$25:$K$25,K6)&gt;1,NOT(ISBLANK(K6)))</formula>
    </cfRule>
  </conditionalFormatting>
  <conditionalFormatting sqref="H24">
    <cfRule type="duplicateValues" priority="657" dxfId="0" stopIfTrue="1">
      <formula>AND(COUNTIF($H$24:$H$24,H24)&gt;1,NOT(ISBLANK(H24)))</formula>
    </cfRule>
  </conditionalFormatting>
  <conditionalFormatting sqref="I24">
    <cfRule type="duplicateValues" priority="658" dxfId="0" stopIfTrue="1">
      <formula>AND(COUNTIF($I$24:$I$24,I24)&gt;1,NOT(ISBLANK(I24)))</formula>
    </cfRule>
  </conditionalFormatting>
  <conditionalFormatting sqref="J24">
    <cfRule type="duplicateValues" priority="659" dxfId="0" stopIfTrue="1">
      <formula>AND(COUNTIF($J$24:$J$24,J24)&gt;1,NOT(ISBLANK(J24)))</formula>
    </cfRule>
  </conditionalFormatting>
  <conditionalFormatting sqref="K24">
    <cfRule type="duplicateValues" priority="660" dxfId="0" stopIfTrue="1">
      <formula>AND(COUNTIF($K$24:$K$24,K24)&gt;1,NOT(ISBLANK(K24)))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2014-11-16T09:45:43Z</cp:lastPrinted>
  <dcterms:created xsi:type="dcterms:W3CDTF">2008-08-11T14:10:37Z</dcterms:created>
  <dcterms:modified xsi:type="dcterms:W3CDTF">2014-11-16T14:50:15Z</dcterms:modified>
  <cp:category/>
  <cp:version/>
  <cp:contentType/>
  <cp:contentStatus/>
</cp:coreProperties>
</file>