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5"/>
  </bookViews>
  <sheets>
    <sheet name="KAPAK" sheetId="1" state="hidden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SONUÇ'!$A$1:$H$27</definedName>
    <definedName name="_xlnm.Print_Area" localSheetId="5">'FİNAL'!$A$1:$K$25</definedName>
    <definedName name="_xlnm.Print_Area" localSheetId="1">'START LİSTE'!$A$1:$F$29</definedName>
    <definedName name="_xlnm.Print_Area" localSheetId="3">'TAKIM KAYIT'!$A$1:$O$25</definedName>
    <definedName name="_xlnm.Print_Area" localSheetId="4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<sst xmlns="http://schemas.openxmlformats.org/spreadsheetml/2006/main" count="178" uniqueCount="64">
  <si>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</si>
  <si>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</si>
  <si>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</si>
  <si>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</si>
  <si>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</si>
  <si>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</si>
  <si>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</si>
  <si>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</si>
  <si>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</si>
  <si>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</si>
  <si>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</si>
  <si>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</si>
  <si>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</si>
  <si>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</si>
  <si>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</si>
  <si>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</si>
  <si>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</si>
  <si>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</si>
  <si>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</si>
  <si>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</si>
  <si>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</si>
  <si>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</si>
  <si>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</si>
  <si>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</si>
  <si>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Yıldız Kızlar</t>
  </si>
  <si>
    <t>Sporcu Sayısı</t>
  </si>
  <si>
    <t>Takım Sayısı</t>
  </si>
  <si>
    <t>kademe puanı</t>
  </si>
  <si>
    <t>İPEK AYDIN</t>
  </si>
  <si>
    <t>ARDAHAN GSK</t>
  </si>
  <si>
    <t>T</t>
  </si>
  <si>
    <t>BAŞAK SÖĞÜT</t>
  </si>
  <si>
    <t>GÜLCAN AKYOL</t>
  </si>
  <si>
    <t>BİTLİS -GENÇLİK SPOR</t>
  </si>
  <si>
    <t>FATMA SULUK</t>
  </si>
  <si>
    <t>AYSUN ÖZCAN</t>
  </si>
  <si>
    <t>MELEK KAYA</t>
  </si>
  <si>
    <t>BÜRCİN TOPKAYA</t>
  </si>
  <si>
    <t>KARS - GENLİK SPOR</t>
  </si>
  <si>
    <t>CİLEM KOCAK</t>
  </si>
  <si>
    <t>ALEYNA BEŞTAŞ</t>
  </si>
  <si>
    <t>ZEYNEP KARAYAKA</t>
  </si>
  <si>
    <t>AYSEL TÜRHAN</t>
  </si>
  <si>
    <t>MUŞ-GENÇLİK HİZ.SPOR KLB.</t>
  </si>
  <si>
    <t>HAMDİYE GÜVEN</t>
  </si>
  <si>
    <t>EDA IŞIK</t>
  </si>
  <si>
    <t>GONCA GÜL SATI</t>
  </si>
  <si>
    <t>TUNCELİ GENÇLİK SPOR KLB</t>
  </si>
  <si>
    <t>SEVAL AKYOL</t>
  </si>
  <si>
    <t>GAMZE TEKİN</t>
  </si>
  <si>
    <t>Küçükler ve Yıldızlar Bölgesel Kros Ligi 3.Kademe Yarışmaları</t>
  </si>
  <si>
    <t>Iğdır</t>
  </si>
  <si>
    <t>DİLAN BAĞIR</t>
  </si>
  <si>
    <t>AĞRI -GENÇLİK SPOR</t>
  </si>
  <si>
    <t>F</t>
  </si>
  <si>
    <t>SELİN KUŞ</t>
  </si>
  <si>
    <t>1.kademeden önce katılacaklarını belirtmişlerdi.</t>
  </si>
  <si>
    <t>DİLAN PALAVAN</t>
  </si>
  <si>
    <t>CANSU ÖZER</t>
  </si>
  <si>
    <t>DİLAN ATAR</t>
  </si>
  <si>
    <t>MERVE TUNCER</t>
  </si>
  <si>
    <t>DNS</t>
  </si>
  <si>
    <t>DNF</t>
  </si>
  <si>
    <t>-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</si>
</sst>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50" fillId="26" borderId="24" xfId="0" applyNumberFormat="1" applyFont="1" applyFill="1" applyBorder="1" applyAlignment="1">
      <alignment horizontal="center" vertical="center"/>
    </xf>
    <xf numFmtId="184" fontId="50" fillId="26" borderId="24" xfId="0" applyNumberFormat="1" applyFont="1" applyFill="1" applyBorder="1" applyAlignment="1">
      <alignment vertical="center"/>
    </xf>
    <xf numFmtId="181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81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6" fillId="29" borderId="0" xfId="0" applyNumberFormat="1" applyFont="1" applyFill="1" applyAlignment="1" applyProtection="1">
      <alignment vertical="center" wrapText="1"/>
      <protection hidden="1"/>
    </xf>
    <xf numFmtId="187" fontId="56" fillId="29" borderId="0" xfId="0" applyNumberFormat="1" applyFont="1" applyFill="1" applyAlignment="1" applyProtection="1">
      <alignment vertical="center" wrapText="1"/>
      <protection hidden="1"/>
    </xf>
    <xf numFmtId="181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7" fillId="32" borderId="23" xfId="0" applyFont="1" applyFill="1" applyBorder="1" applyAlignment="1" applyProtection="1">
      <alignment horizontal="center" vertical="center"/>
      <protection locked="0"/>
    </xf>
    <xf numFmtId="187" fontId="58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9" fillId="24" borderId="12" xfId="0" applyNumberFormat="1" applyFont="1" applyFill="1" applyBorder="1" applyAlignment="1" applyProtection="1">
      <alignment horizontal="center" vertical="center"/>
      <protection hidden="1"/>
    </xf>
    <xf numFmtId="187" fontId="59" fillId="24" borderId="16" xfId="0" applyNumberFormat="1" applyFont="1" applyFill="1" applyBorder="1" applyAlignment="1" applyProtection="1">
      <alignment horizontal="center" vertical="center"/>
      <protection hidden="1"/>
    </xf>
    <xf numFmtId="187" fontId="59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60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1" fillId="28" borderId="49" xfId="0" applyNumberFormat="1" applyFont="1" applyFill="1" applyBorder="1" applyAlignment="1" applyProtection="1">
      <alignment vertical="center" wrapText="1"/>
      <protection locked="0"/>
    </xf>
    <xf numFmtId="0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4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3" fillId="28" borderId="50" xfId="0" applyFont="1" applyFill="1" applyBorder="1" applyAlignment="1" applyProtection="1">
      <alignment horizontal="left" vertical="center" wrapText="1"/>
      <protection locked="0"/>
    </xf>
    <xf numFmtId="0" fontId="63" fillId="28" borderId="49" xfId="0" applyFont="1" applyFill="1" applyBorder="1" applyAlignment="1" applyProtection="1">
      <alignment horizontal="left" vertical="center" wrapText="1"/>
      <protection locked="0"/>
    </xf>
    <xf numFmtId="184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4" fillId="27" borderId="26" xfId="0" applyFont="1" applyFill="1" applyBorder="1" applyAlignment="1" applyProtection="1">
      <alignment horizontal="center" vertical="center" wrapText="1"/>
      <protection locked="0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4" fillId="27" borderId="27" xfId="0" applyFont="1" applyFill="1" applyBorder="1" applyAlignment="1" applyProtection="1">
      <alignment horizontal="center" vertical="center"/>
      <protection locked="0"/>
    </xf>
    <xf numFmtId="0" fontId="64" fillId="27" borderId="26" xfId="0" applyFont="1" applyFill="1" applyBorder="1" applyAlignment="1" applyProtection="1">
      <alignment horizontal="center" vertical="center"/>
      <protection hidden="1"/>
    </xf>
    <xf numFmtId="0" fontId="64" fillId="27" borderId="0" xfId="0" applyFont="1" applyFill="1" applyBorder="1" applyAlignment="1" applyProtection="1">
      <alignment horizontal="center" vertical="center"/>
      <protection hidden="1"/>
    </xf>
    <xf numFmtId="0" fontId="64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center" vertical="center" wrapText="1"/>
    </xf>
    <xf numFmtId="180" fontId="65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left" vertical="center"/>
    </xf>
    <xf numFmtId="0" fontId="24" fillId="0" borderId="54" xfId="0" applyFont="1" applyFill="1" applyBorder="1" applyAlignment="1">
      <alignment horizontal="center" vertical="center" wrapText="1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7" fillId="30" borderId="0" xfId="0" applyNumberFormat="1" applyFont="1" applyFill="1" applyAlignment="1">
      <alignment horizontal="center" vertical="center" wrapText="1"/>
    </xf>
    <xf numFmtId="0" fontId="56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center" vertical="center"/>
    </xf>
    <xf numFmtId="181" fontId="50" fillId="26" borderId="24" xfId="0" applyNumberFormat="1" applyFont="1" applyFill="1" applyBorder="1" applyAlignment="1" applyProtection="1">
      <alignment horizontal="left" vertical="center"/>
      <protection hidden="1"/>
    </xf>
    <xf numFmtId="184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7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81" fontId="56" fillId="29" borderId="0" xfId="0" applyNumberFormat="1" applyFont="1" applyFill="1" applyAlignment="1" applyProtection="1">
      <alignment horizontal="center" vertical="center" wrapText="1"/>
      <protection hidden="1"/>
    </xf>
    <xf numFmtId="181" fontId="50" fillId="29" borderId="24" xfId="0" applyNumberFormat="1" applyFont="1" applyFill="1" applyBorder="1" applyAlignment="1" applyProtection="1">
      <alignment horizontal="center" vertical="center"/>
      <protection hidden="1"/>
    </xf>
    <xf numFmtId="184" fontId="50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  <xf numFmtId="0" fontId="30" fillId="31" borderId="1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4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6962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323850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409575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47625</xdr:rowOff>
    </xdr:from>
    <xdr:to>
      <xdr:col>1</xdr:col>
      <xdr:colOff>228600</xdr:colOff>
      <xdr:row>1</xdr:row>
      <xdr:rowOff>304800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4762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0">
      <selection activeCell="R11" sqref="R11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58" t="s">
        <v>18</v>
      </c>
      <c r="B1" s="159"/>
      <c r="C1" s="160"/>
    </row>
    <row r="2" spans="1:5" ht="28.5" customHeight="1">
      <c r="A2" s="161" t="str">
        <f>CONCATENATE(B27," ","Atletizm İl Temsilciliği")</f>
        <v>Iğdır Atletizm İl Temsilciliği</v>
      </c>
      <c r="B2" s="162"/>
      <c r="C2" s="163"/>
      <c r="D2" s="63"/>
      <c r="E2" s="63"/>
    </row>
    <row r="3" spans="1:5" ht="24.75" customHeight="1">
      <c r="A3" s="164"/>
      <c r="B3" s="165"/>
      <c r="C3" s="166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67" t="str">
        <f>B24</f>
        <v>Küçükler ve Yıldızlar Bölgesel Kros Ligi 3.Kademe Yarışmaları</v>
      </c>
      <c r="B18" s="168"/>
      <c r="C18" s="169"/>
    </row>
    <row r="19" spans="1:3" ht="40.5" customHeight="1">
      <c r="A19" s="170"/>
      <c r="B19" s="168"/>
      <c r="C19" s="169"/>
    </row>
    <row r="20" spans="1:3" ht="25.5" customHeight="1">
      <c r="A20" s="69"/>
      <c r="B20" s="70" t="str">
        <f>B27</f>
        <v>Iğdır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1.5" customHeight="1">
      <c r="A24" s="76" t="s">
        <v>10</v>
      </c>
      <c r="B24" s="154" t="s">
        <v>50</v>
      </c>
      <c r="C24" s="155"/>
    </row>
    <row r="25" spans="1:3" ht="21" customHeight="1">
      <c r="A25" s="76" t="s">
        <v>11</v>
      </c>
      <c r="B25" s="154" t="s">
        <v>23</v>
      </c>
      <c r="C25" s="155"/>
    </row>
    <row r="26" spans="1:3" ht="21" customHeight="1">
      <c r="A26" s="77" t="s">
        <v>12</v>
      </c>
      <c r="B26" s="154" t="s">
        <v>24</v>
      </c>
      <c r="C26" s="155"/>
    </row>
    <row r="27" spans="1:3" ht="21" customHeight="1">
      <c r="A27" s="76" t="s">
        <v>13</v>
      </c>
      <c r="B27" s="154" t="s">
        <v>51</v>
      </c>
      <c r="C27" s="155"/>
    </row>
    <row r="28" spans="1:3" ht="21" customHeight="1">
      <c r="A28" s="78" t="s">
        <v>16</v>
      </c>
      <c r="B28" s="156">
        <v>41959.444444444445</v>
      </c>
      <c r="C28" s="157"/>
    </row>
    <row r="29" spans="1:3" ht="21" customHeight="1">
      <c r="A29" s="78" t="s">
        <v>25</v>
      </c>
      <c r="B29" s="143">
        <v>22</v>
      </c>
      <c r="C29" s="142"/>
    </row>
    <row r="30" spans="1:3" ht="21" customHeight="1">
      <c r="A30" s="78" t="s">
        <v>26</v>
      </c>
      <c r="B30" s="143">
        <v>5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G253"/>
  <sheetViews>
    <sheetView view="pageBreakPreview" zoomScaleSheetLayoutView="100" zoomScalePageLayoutView="0" workbookViewId="0" topLeftCell="A1">
      <selection activeCell="R11" sqref="R11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35.75390625" style="57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35.25" customHeight="1">
      <c r="A1" s="172" t="str">
        <f>KAPAK!A2</f>
        <v>Iğdır Atletizm İl Temsilciliği</v>
      </c>
      <c r="B1" s="173"/>
      <c r="C1" s="173"/>
      <c r="D1" s="173"/>
      <c r="E1" s="173"/>
      <c r="F1" s="173"/>
    </row>
    <row r="2" spans="1:6" ht="18.75" customHeight="1">
      <c r="A2" s="174" t="str">
        <f>KAPAK!B24</f>
        <v>Küçükler ve Yıldızlar Bölgesel Kros Ligi 3.Kademe Yarışmaları</v>
      </c>
      <c r="B2" s="174"/>
      <c r="C2" s="174"/>
      <c r="D2" s="174"/>
      <c r="E2" s="174"/>
      <c r="F2" s="174"/>
    </row>
    <row r="3" spans="1:6" ht="15.75" customHeight="1">
      <c r="A3" s="175" t="str">
        <f>KAPAK!B27</f>
        <v>Iğdır</v>
      </c>
      <c r="B3" s="175"/>
      <c r="C3" s="175"/>
      <c r="D3" s="175"/>
      <c r="E3" s="175"/>
      <c r="F3" s="175"/>
    </row>
    <row r="4" spans="1:6" ht="15.75" customHeight="1">
      <c r="A4" s="171" t="str">
        <f>KAPAK!B26</f>
        <v>Yıldız Kızlar</v>
      </c>
      <c r="B4" s="171"/>
      <c r="C4" s="171"/>
      <c r="D4" s="46" t="str">
        <f>KAPAK!B25</f>
        <v>2 km.</v>
      </c>
      <c r="E4" s="176">
        <f>KAPAK!B28</f>
        <v>41959.444444444445</v>
      </c>
      <c r="F4" s="176"/>
    </row>
    <row r="5" spans="1:7" s="47" customFormat="1" ht="26.25" thickBot="1">
      <c r="A5" s="113" t="s">
        <v>0</v>
      </c>
      <c r="B5" s="113" t="s">
        <v>1</v>
      </c>
      <c r="C5" s="114" t="s">
        <v>3</v>
      </c>
      <c r="D5" s="113" t="s">
        <v>17</v>
      </c>
      <c r="E5" s="113" t="s">
        <v>8</v>
      </c>
      <c r="F5" s="115" t="s">
        <v>2</v>
      </c>
      <c r="G5" s="48"/>
    </row>
    <row r="6" spans="1:6" ht="24" customHeight="1">
      <c r="A6" s="134">
        <v>1</v>
      </c>
      <c r="B6" s="135">
        <v>577</v>
      </c>
      <c r="C6" s="136" t="s">
        <v>28</v>
      </c>
      <c r="D6" s="136" t="s">
        <v>29</v>
      </c>
      <c r="E6" s="137" t="s">
        <v>30</v>
      </c>
      <c r="F6" s="138">
        <v>35585</v>
      </c>
    </row>
    <row r="7" spans="1:6" ht="24" customHeight="1">
      <c r="A7" s="49">
        <v>2</v>
      </c>
      <c r="B7" s="139">
        <v>578</v>
      </c>
      <c r="C7" s="50" t="s">
        <v>57</v>
      </c>
      <c r="D7" s="50" t="s">
        <v>29</v>
      </c>
      <c r="E7" s="51" t="s">
        <v>30</v>
      </c>
      <c r="F7" s="52">
        <v>35829</v>
      </c>
    </row>
    <row r="8" spans="1:6" ht="24" customHeight="1">
      <c r="A8" s="49">
        <v>3</v>
      </c>
      <c r="B8" s="139">
        <v>579</v>
      </c>
      <c r="C8" s="50" t="s">
        <v>31</v>
      </c>
      <c r="D8" s="50" t="s">
        <v>29</v>
      </c>
      <c r="E8" s="51" t="s">
        <v>30</v>
      </c>
      <c r="F8" s="52">
        <v>36140</v>
      </c>
    </row>
    <row r="9" spans="1:6" ht="24" customHeight="1" thickBot="1">
      <c r="A9" s="49">
        <v>4</v>
      </c>
      <c r="B9" s="140">
        <v>580</v>
      </c>
      <c r="C9" s="53" t="s">
        <v>58</v>
      </c>
      <c r="D9" s="53" t="s">
        <v>29</v>
      </c>
      <c r="E9" s="54" t="s">
        <v>30</v>
      </c>
      <c r="F9" s="55">
        <v>35796</v>
      </c>
    </row>
    <row r="10" spans="1:6" ht="24" customHeight="1">
      <c r="A10" s="49">
        <v>5</v>
      </c>
      <c r="B10" s="135">
        <v>581</v>
      </c>
      <c r="C10" s="136" t="s">
        <v>32</v>
      </c>
      <c r="D10" s="136" t="s">
        <v>33</v>
      </c>
      <c r="E10" s="137" t="s">
        <v>30</v>
      </c>
      <c r="F10" s="138">
        <v>35490</v>
      </c>
    </row>
    <row r="11" spans="1:6" ht="24" customHeight="1">
      <c r="A11" s="49">
        <v>6</v>
      </c>
      <c r="B11" s="139">
        <v>582</v>
      </c>
      <c r="C11" s="50" t="s">
        <v>34</v>
      </c>
      <c r="D11" s="50" t="s">
        <v>33</v>
      </c>
      <c r="E11" s="51" t="s">
        <v>30</v>
      </c>
      <c r="F11" s="52">
        <v>35431</v>
      </c>
    </row>
    <row r="12" spans="1:6" ht="24" customHeight="1">
      <c r="A12" s="49">
        <v>7</v>
      </c>
      <c r="B12" s="139">
        <v>583</v>
      </c>
      <c r="C12" s="50" t="s">
        <v>35</v>
      </c>
      <c r="D12" s="50" t="s">
        <v>33</v>
      </c>
      <c r="E12" s="51" t="s">
        <v>30</v>
      </c>
      <c r="F12" s="52">
        <v>35930</v>
      </c>
    </row>
    <row r="13" spans="1:6" ht="24" customHeight="1" thickBot="1">
      <c r="A13" s="49">
        <v>8</v>
      </c>
      <c r="B13" s="140">
        <v>584</v>
      </c>
      <c r="C13" s="53" t="s">
        <v>36</v>
      </c>
      <c r="D13" s="53" t="s">
        <v>33</v>
      </c>
      <c r="E13" s="54" t="s">
        <v>30</v>
      </c>
      <c r="F13" s="55">
        <v>35770</v>
      </c>
    </row>
    <row r="14" spans="1:6" ht="24" customHeight="1">
      <c r="A14" s="49">
        <v>9</v>
      </c>
      <c r="B14" s="135">
        <v>585</v>
      </c>
      <c r="C14" s="136" t="s">
        <v>37</v>
      </c>
      <c r="D14" s="136" t="s">
        <v>38</v>
      </c>
      <c r="E14" s="137" t="s">
        <v>30</v>
      </c>
      <c r="F14" s="138">
        <v>35986</v>
      </c>
    </row>
    <row r="15" spans="1:6" ht="24" customHeight="1">
      <c r="A15" s="49">
        <v>10</v>
      </c>
      <c r="B15" s="139">
        <v>586</v>
      </c>
      <c r="C15" s="50" t="s">
        <v>39</v>
      </c>
      <c r="D15" s="50" t="s">
        <v>38</v>
      </c>
      <c r="E15" s="51" t="s">
        <v>30</v>
      </c>
      <c r="F15" s="52">
        <v>36107</v>
      </c>
    </row>
    <row r="16" spans="1:6" ht="24" customHeight="1">
      <c r="A16" s="49">
        <v>11</v>
      </c>
      <c r="B16" s="139">
        <v>587</v>
      </c>
      <c r="C16" s="50" t="s">
        <v>40</v>
      </c>
      <c r="D16" s="50" t="s">
        <v>38</v>
      </c>
      <c r="E16" s="51" t="s">
        <v>30</v>
      </c>
      <c r="F16" s="52">
        <v>35612</v>
      </c>
    </row>
    <row r="17" spans="1:6" ht="24" customHeight="1" thickBot="1">
      <c r="A17" s="49">
        <v>12</v>
      </c>
      <c r="B17" s="140">
        <v>588</v>
      </c>
      <c r="C17" s="53" t="s">
        <v>41</v>
      </c>
      <c r="D17" s="53" t="s">
        <v>38</v>
      </c>
      <c r="E17" s="54" t="s">
        <v>30</v>
      </c>
      <c r="F17" s="55">
        <v>35551</v>
      </c>
    </row>
    <row r="18" spans="1:6" ht="24" customHeight="1">
      <c r="A18" s="49">
        <v>13</v>
      </c>
      <c r="B18" s="135">
        <v>589</v>
      </c>
      <c r="C18" s="136" t="s">
        <v>42</v>
      </c>
      <c r="D18" s="136" t="s">
        <v>43</v>
      </c>
      <c r="E18" s="137" t="s">
        <v>30</v>
      </c>
      <c r="F18" s="138">
        <v>35941</v>
      </c>
    </row>
    <row r="19" spans="1:6" ht="24" customHeight="1">
      <c r="A19" s="49">
        <v>14</v>
      </c>
      <c r="B19" s="139">
        <v>590</v>
      </c>
      <c r="C19" s="50" t="s">
        <v>44</v>
      </c>
      <c r="D19" s="50" t="s">
        <v>43</v>
      </c>
      <c r="E19" s="51" t="s">
        <v>30</v>
      </c>
      <c r="F19" s="52">
        <v>35958</v>
      </c>
    </row>
    <row r="20" spans="1:6" ht="24" customHeight="1">
      <c r="A20" s="49">
        <v>15</v>
      </c>
      <c r="B20" s="139">
        <v>591</v>
      </c>
      <c r="C20" s="50" t="s">
        <v>45</v>
      </c>
      <c r="D20" s="50" t="s">
        <v>43</v>
      </c>
      <c r="E20" s="51" t="s">
        <v>30</v>
      </c>
      <c r="F20" s="52">
        <v>35809</v>
      </c>
    </row>
    <row r="21" spans="1:6" ht="24" customHeight="1" thickBot="1">
      <c r="A21" s="49">
        <v>16</v>
      </c>
      <c r="B21" s="140">
        <v>592</v>
      </c>
      <c r="C21" s="53" t="s">
        <v>48</v>
      </c>
      <c r="D21" s="53" t="s">
        <v>43</v>
      </c>
      <c r="E21" s="54" t="s">
        <v>30</v>
      </c>
      <c r="F21" s="55">
        <v>35584</v>
      </c>
    </row>
    <row r="22" spans="1:6" ht="24" customHeight="1">
      <c r="A22" s="49">
        <v>17</v>
      </c>
      <c r="B22" s="135">
        <v>593</v>
      </c>
      <c r="C22" s="136" t="s">
        <v>46</v>
      </c>
      <c r="D22" s="136" t="s">
        <v>47</v>
      </c>
      <c r="E22" s="137" t="s">
        <v>30</v>
      </c>
      <c r="F22" s="138">
        <v>35796</v>
      </c>
    </row>
    <row r="23" spans="1:6" ht="24" customHeight="1">
      <c r="A23" s="49">
        <v>18</v>
      </c>
      <c r="B23" s="139">
        <v>594</v>
      </c>
      <c r="C23" s="50" t="s">
        <v>59</v>
      </c>
      <c r="D23" s="50" t="s">
        <v>47</v>
      </c>
      <c r="E23" s="51" t="s">
        <v>30</v>
      </c>
      <c r="F23" s="52">
        <v>35796</v>
      </c>
    </row>
    <row r="24" spans="1:6" ht="24" customHeight="1">
      <c r="A24" s="49">
        <v>19</v>
      </c>
      <c r="B24" s="139">
        <v>595</v>
      </c>
      <c r="C24" s="50" t="s">
        <v>49</v>
      </c>
      <c r="D24" s="50" t="s">
        <v>47</v>
      </c>
      <c r="E24" s="51" t="s">
        <v>30</v>
      </c>
      <c r="F24" s="52">
        <v>35445</v>
      </c>
    </row>
    <row r="25" spans="1:6" ht="24" customHeight="1" thickBot="1">
      <c r="A25" s="49">
        <v>20</v>
      </c>
      <c r="B25" s="140">
        <v>596</v>
      </c>
      <c r="C25" s="53" t="s">
        <v>60</v>
      </c>
      <c r="D25" s="53" t="s">
        <v>47</v>
      </c>
      <c r="E25" s="54" t="s">
        <v>30</v>
      </c>
      <c r="F25" s="55">
        <v>36032</v>
      </c>
    </row>
    <row r="26" spans="1:7" ht="15" customHeight="1">
      <c r="A26" s="49">
        <v>21</v>
      </c>
      <c r="B26" s="135">
        <v>598</v>
      </c>
      <c r="C26" s="136" t="s">
        <v>52</v>
      </c>
      <c r="D26" s="136" t="s">
        <v>53</v>
      </c>
      <c r="E26" s="144" t="s">
        <v>54</v>
      </c>
      <c r="F26" s="138">
        <v>36127</v>
      </c>
      <c r="G26" s="177" t="s">
        <v>56</v>
      </c>
    </row>
    <row r="27" spans="1:7" ht="15" customHeight="1">
      <c r="A27" s="49">
        <v>22</v>
      </c>
      <c r="B27" s="139">
        <v>599</v>
      </c>
      <c r="C27" s="50" t="s">
        <v>55</v>
      </c>
      <c r="D27" s="50" t="s">
        <v>53</v>
      </c>
      <c r="E27" s="145" t="s">
        <v>54</v>
      </c>
      <c r="F27" s="52">
        <v>35956</v>
      </c>
      <c r="G27" s="177"/>
    </row>
    <row r="28" spans="1:6" ht="15" customHeight="1">
      <c r="A28" s="49">
        <v>23</v>
      </c>
      <c r="B28" s="139"/>
      <c r="C28" s="50"/>
      <c r="D28" s="50"/>
      <c r="E28" s="145"/>
      <c r="F28" s="52"/>
    </row>
    <row r="29" spans="1:6" ht="15" customHeight="1" thickBot="1">
      <c r="A29" s="49">
        <v>24</v>
      </c>
      <c r="B29" s="140"/>
      <c r="C29" s="53"/>
      <c r="D29" s="53"/>
      <c r="E29" s="146"/>
      <c r="F29" s="55"/>
    </row>
    <row r="30" spans="1:6" ht="15" customHeight="1">
      <c r="A30" s="49">
        <v>25</v>
      </c>
      <c r="B30" s="135"/>
      <c r="C30" s="136"/>
      <c r="D30" s="136"/>
      <c r="E30" s="137"/>
      <c r="F30" s="138"/>
    </row>
    <row r="31" spans="1:6" ht="15" customHeight="1">
      <c r="A31" s="49">
        <v>26</v>
      </c>
      <c r="B31" s="139"/>
      <c r="C31" s="50"/>
      <c r="D31" s="50"/>
      <c r="E31" s="51"/>
      <c r="F31" s="52"/>
    </row>
    <row r="32" spans="1:6" ht="15" customHeight="1">
      <c r="A32" s="49">
        <v>27</v>
      </c>
      <c r="B32" s="139"/>
      <c r="C32" s="50"/>
      <c r="D32" s="50"/>
      <c r="E32" s="51"/>
      <c r="F32" s="52"/>
    </row>
    <row r="33" spans="1:6" ht="15" customHeight="1" thickBot="1">
      <c r="A33" s="49">
        <v>28</v>
      </c>
      <c r="B33" s="140"/>
      <c r="C33" s="53"/>
      <c r="D33" s="53"/>
      <c r="E33" s="54"/>
      <c r="F33" s="55"/>
    </row>
    <row r="34" spans="1:6" ht="15" customHeight="1">
      <c r="A34" s="49">
        <v>29</v>
      </c>
      <c r="B34" s="135"/>
      <c r="C34" s="136"/>
      <c r="D34" s="136"/>
      <c r="E34" s="137"/>
      <c r="F34" s="138"/>
    </row>
    <row r="35" spans="1:6" ht="15" customHeight="1">
      <c r="A35" s="49">
        <v>30</v>
      </c>
      <c r="B35" s="139"/>
      <c r="C35" s="50"/>
      <c r="D35" s="50"/>
      <c r="E35" s="51"/>
      <c r="F35" s="52"/>
    </row>
    <row r="36" spans="1:6" ht="15" customHeight="1">
      <c r="A36" s="49">
        <v>31</v>
      </c>
      <c r="B36" s="139"/>
      <c r="C36" s="50"/>
      <c r="D36" s="50"/>
      <c r="E36" s="51"/>
      <c r="F36" s="52"/>
    </row>
    <row r="37" spans="1:6" ht="15" customHeight="1" thickBot="1">
      <c r="A37" s="49">
        <v>32</v>
      </c>
      <c r="B37" s="140"/>
      <c r="C37" s="53"/>
      <c r="D37" s="53"/>
      <c r="E37" s="54"/>
      <c r="F37" s="55"/>
    </row>
    <row r="38" spans="1:6" ht="15" customHeight="1">
      <c r="A38" s="49">
        <v>33</v>
      </c>
      <c r="B38" s="135"/>
      <c r="C38" s="136"/>
      <c r="D38" s="136"/>
      <c r="E38" s="137"/>
      <c r="F38" s="138"/>
    </row>
    <row r="39" spans="1:6" ht="15" customHeight="1">
      <c r="A39" s="49">
        <v>34</v>
      </c>
      <c r="B39" s="139"/>
      <c r="C39" s="50"/>
      <c r="D39" s="50"/>
      <c r="E39" s="51"/>
      <c r="F39" s="52"/>
    </row>
    <row r="40" spans="1:6" ht="15" customHeight="1">
      <c r="A40" s="49">
        <v>35</v>
      </c>
      <c r="B40" s="139"/>
      <c r="C40" s="50"/>
      <c r="D40" s="50"/>
      <c r="E40" s="51"/>
      <c r="F40" s="52"/>
    </row>
    <row r="41" spans="1:6" ht="15" customHeight="1" thickBot="1">
      <c r="A41" s="49">
        <v>36</v>
      </c>
      <c r="B41" s="140"/>
      <c r="C41" s="53"/>
      <c r="D41" s="53"/>
      <c r="E41" s="54"/>
      <c r="F41" s="55"/>
    </row>
    <row r="42" spans="1:6" ht="15" customHeight="1">
      <c r="A42" s="49">
        <v>37</v>
      </c>
      <c r="B42" s="135"/>
      <c r="C42" s="136"/>
      <c r="D42" s="136"/>
      <c r="E42" s="137"/>
      <c r="F42" s="138"/>
    </row>
    <row r="43" spans="1:6" ht="15" customHeight="1">
      <c r="A43" s="49">
        <v>38</v>
      </c>
      <c r="B43" s="139"/>
      <c r="C43" s="50"/>
      <c r="D43" s="50"/>
      <c r="E43" s="51"/>
      <c r="F43" s="52"/>
    </row>
    <row r="44" spans="1:6" ht="15" customHeight="1">
      <c r="A44" s="49">
        <v>39</v>
      </c>
      <c r="B44" s="139"/>
      <c r="C44" s="50"/>
      <c r="D44" s="50"/>
      <c r="E44" s="51"/>
      <c r="F44" s="52"/>
    </row>
    <row r="45" spans="1:6" ht="15" customHeight="1" thickBot="1">
      <c r="A45" s="49">
        <v>40</v>
      </c>
      <c r="B45" s="140"/>
      <c r="C45" s="53"/>
      <c r="D45" s="53"/>
      <c r="E45" s="54"/>
      <c r="F45" s="55"/>
    </row>
    <row r="46" spans="1:6" ht="15" customHeight="1">
      <c r="A46" s="49">
        <v>41</v>
      </c>
      <c r="B46" s="135"/>
      <c r="C46" s="136"/>
      <c r="D46" s="136"/>
      <c r="E46" s="137"/>
      <c r="F46" s="138"/>
    </row>
    <row r="47" spans="1:6" ht="15" customHeight="1">
      <c r="A47" s="49">
        <v>42</v>
      </c>
      <c r="B47" s="139"/>
      <c r="C47" s="50"/>
      <c r="D47" s="50"/>
      <c r="E47" s="51"/>
      <c r="F47" s="52"/>
    </row>
    <row r="48" spans="1:6" ht="15" customHeight="1">
      <c r="A48" s="49">
        <v>43</v>
      </c>
      <c r="B48" s="139"/>
      <c r="C48" s="50"/>
      <c r="D48" s="50"/>
      <c r="E48" s="51"/>
      <c r="F48" s="52"/>
    </row>
    <row r="49" spans="1:6" ht="15" customHeight="1" thickBot="1">
      <c r="A49" s="49">
        <v>44</v>
      </c>
      <c r="B49" s="140"/>
      <c r="C49" s="53"/>
      <c r="D49" s="53"/>
      <c r="E49" s="54"/>
      <c r="F49" s="55"/>
    </row>
    <row r="50" spans="1:6" ht="15" customHeight="1">
      <c r="A50" s="49">
        <v>45</v>
      </c>
      <c r="B50" s="135"/>
      <c r="C50" s="136"/>
      <c r="D50" s="136"/>
      <c r="E50" s="137"/>
      <c r="F50" s="138"/>
    </row>
    <row r="51" spans="1:6" ht="15" customHeight="1">
      <c r="A51" s="49">
        <v>46</v>
      </c>
      <c r="B51" s="139"/>
      <c r="C51" s="50"/>
      <c r="D51" s="50"/>
      <c r="E51" s="51"/>
      <c r="F51" s="52"/>
    </row>
    <row r="52" spans="1:6" ht="15" customHeight="1">
      <c r="A52" s="49">
        <v>47</v>
      </c>
      <c r="B52" s="139"/>
      <c r="C52" s="50"/>
      <c r="D52" s="50"/>
      <c r="E52" s="51"/>
      <c r="F52" s="52"/>
    </row>
    <row r="53" spans="1:6" ht="15" customHeight="1" thickBot="1">
      <c r="A53" s="49">
        <v>48</v>
      </c>
      <c r="B53" s="140"/>
      <c r="C53" s="53"/>
      <c r="D53" s="53"/>
      <c r="E53" s="54"/>
      <c r="F53" s="55"/>
    </row>
    <row r="54" spans="1:6" ht="15" customHeight="1">
      <c r="A54" s="49">
        <v>49</v>
      </c>
      <c r="B54" s="135"/>
      <c r="C54" s="136"/>
      <c r="D54" s="136"/>
      <c r="E54" s="137"/>
      <c r="F54" s="138"/>
    </row>
    <row r="55" spans="1:6" ht="15" customHeight="1">
      <c r="A55" s="49">
        <v>50</v>
      </c>
      <c r="B55" s="139"/>
      <c r="C55" s="50"/>
      <c r="D55" s="50"/>
      <c r="E55" s="51"/>
      <c r="F55" s="52"/>
    </row>
    <row r="56" spans="1:6" ht="15" customHeight="1">
      <c r="A56" s="49">
        <v>51</v>
      </c>
      <c r="B56" s="139"/>
      <c r="C56" s="50"/>
      <c r="D56" s="50"/>
      <c r="E56" s="51"/>
      <c r="F56" s="52"/>
    </row>
    <row r="57" spans="1:6" ht="15" customHeight="1" thickBot="1">
      <c r="A57" s="49">
        <v>52</v>
      </c>
      <c r="B57" s="140"/>
      <c r="C57" s="53"/>
      <c r="D57" s="53"/>
      <c r="E57" s="54"/>
      <c r="F57" s="55"/>
    </row>
    <row r="58" spans="1:6" ht="15" customHeight="1">
      <c r="A58" s="49">
        <v>53</v>
      </c>
      <c r="B58" s="135"/>
      <c r="C58" s="136"/>
      <c r="D58" s="136"/>
      <c r="E58" s="137"/>
      <c r="F58" s="138"/>
    </row>
    <row r="59" spans="1:6" ht="15" customHeight="1">
      <c r="A59" s="49">
        <v>54</v>
      </c>
      <c r="B59" s="139"/>
      <c r="C59" s="50"/>
      <c r="D59" s="50"/>
      <c r="E59" s="51"/>
      <c r="F59" s="52"/>
    </row>
    <row r="60" spans="1:6" ht="15" customHeight="1">
      <c r="A60" s="49">
        <v>55</v>
      </c>
      <c r="B60" s="139"/>
      <c r="C60" s="50"/>
      <c r="D60" s="50"/>
      <c r="E60" s="51"/>
      <c r="F60" s="52"/>
    </row>
    <row r="61" spans="1:6" ht="15" customHeight="1" thickBot="1">
      <c r="A61" s="49">
        <v>56</v>
      </c>
      <c r="B61" s="140"/>
      <c r="C61" s="53"/>
      <c r="D61" s="53"/>
      <c r="E61" s="54"/>
      <c r="F61" s="55"/>
    </row>
    <row r="62" spans="1:6" ht="15" customHeight="1">
      <c r="A62" s="49">
        <v>57</v>
      </c>
      <c r="B62" s="135"/>
      <c r="C62" s="136"/>
      <c r="D62" s="136"/>
      <c r="E62" s="137"/>
      <c r="F62" s="138"/>
    </row>
    <row r="63" spans="1:6" ht="15" customHeight="1">
      <c r="A63" s="49">
        <v>58</v>
      </c>
      <c r="B63" s="139"/>
      <c r="C63" s="50"/>
      <c r="D63" s="50"/>
      <c r="E63" s="51"/>
      <c r="F63" s="52"/>
    </row>
    <row r="64" spans="1:6" ht="15" customHeight="1">
      <c r="A64" s="49">
        <v>59</v>
      </c>
      <c r="B64" s="139"/>
      <c r="C64" s="50"/>
      <c r="D64" s="50"/>
      <c r="E64" s="51"/>
      <c r="F64" s="52"/>
    </row>
    <row r="65" spans="1:6" ht="15" customHeight="1" thickBot="1">
      <c r="A65" s="49">
        <v>60</v>
      </c>
      <c r="B65" s="140"/>
      <c r="C65" s="53"/>
      <c r="D65" s="53"/>
      <c r="E65" s="54"/>
      <c r="F65" s="55"/>
    </row>
    <row r="66" spans="1:6" ht="15" customHeight="1">
      <c r="A66" s="49">
        <v>61</v>
      </c>
      <c r="B66" s="135"/>
      <c r="C66" s="136"/>
      <c r="D66" s="136"/>
      <c r="E66" s="137"/>
      <c r="F66" s="138"/>
    </row>
    <row r="67" spans="1:6" ht="15" customHeight="1">
      <c r="A67" s="49">
        <v>62</v>
      </c>
      <c r="B67" s="139"/>
      <c r="C67" s="50"/>
      <c r="D67" s="50"/>
      <c r="E67" s="51"/>
      <c r="F67" s="52"/>
    </row>
    <row r="68" spans="1:6" ht="15" customHeight="1">
      <c r="A68" s="49">
        <v>63</v>
      </c>
      <c r="B68" s="139"/>
      <c r="C68" s="50"/>
      <c r="D68" s="50"/>
      <c r="E68" s="51"/>
      <c r="F68" s="52"/>
    </row>
    <row r="69" spans="1:6" ht="15" customHeight="1" thickBot="1">
      <c r="A69" s="49">
        <v>64</v>
      </c>
      <c r="B69" s="140"/>
      <c r="C69" s="53"/>
      <c r="D69" s="53"/>
      <c r="E69" s="54"/>
      <c r="F69" s="55"/>
    </row>
    <row r="70" spans="1:6" ht="15" customHeight="1">
      <c r="A70" s="49">
        <v>65</v>
      </c>
      <c r="B70" s="135"/>
      <c r="C70" s="136"/>
      <c r="D70" s="136"/>
      <c r="E70" s="137"/>
      <c r="F70" s="138"/>
    </row>
    <row r="71" spans="1:6" ht="15" customHeight="1">
      <c r="A71" s="49">
        <v>66</v>
      </c>
      <c r="B71" s="139"/>
      <c r="C71" s="50"/>
      <c r="D71" s="50"/>
      <c r="E71" s="51"/>
      <c r="F71" s="52"/>
    </row>
    <row r="72" spans="1:6" ht="15" customHeight="1">
      <c r="A72" s="49">
        <v>67</v>
      </c>
      <c r="B72" s="139"/>
      <c r="C72" s="50"/>
      <c r="D72" s="50"/>
      <c r="E72" s="51"/>
      <c r="F72" s="52"/>
    </row>
    <row r="73" spans="1:6" ht="15" customHeight="1" thickBot="1">
      <c r="A73" s="49">
        <v>68</v>
      </c>
      <c r="B73" s="140"/>
      <c r="C73" s="53"/>
      <c r="D73" s="53"/>
      <c r="E73" s="54"/>
      <c r="F73" s="55"/>
    </row>
    <row r="74" spans="1:6" ht="15" customHeight="1">
      <c r="A74" s="49">
        <v>69</v>
      </c>
      <c r="B74" s="135"/>
      <c r="C74" s="136"/>
      <c r="D74" s="136"/>
      <c r="E74" s="137"/>
      <c r="F74" s="138"/>
    </row>
    <row r="75" spans="1:6" ht="15" customHeight="1">
      <c r="A75" s="49">
        <v>70</v>
      </c>
      <c r="B75" s="139"/>
      <c r="C75" s="50"/>
      <c r="D75" s="50"/>
      <c r="E75" s="51"/>
      <c r="F75" s="52"/>
    </row>
    <row r="76" spans="1:6" ht="15" customHeight="1">
      <c r="A76" s="49">
        <v>71</v>
      </c>
      <c r="B76" s="139"/>
      <c r="C76" s="50"/>
      <c r="D76" s="50"/>
      <c r="E76" s="51"/>
      <c r="F76" s="52"/>
    </row>
    <row r="77" spans="1:6" ht="15" customHeight="1" thickBot="1">
      <c r="A77" s="49">
        <v>72</v>
      </c>
      <c r="B77" s="140"/>
      <c r="C77" s="53"/>
      <c r="D77" s="53"/>
      <c r="E77" s="54"/>
      <c r="F77" s="55"/>
    </row>
    <row r="78" spans="1:6" ht="15" customHeight="1">
      <c r="A78" s="49">
        <v>73</v>
      </c>
      <c r="B78" s="135"/>
      <c r="C78" s="136"/>
      <c r="D78" s="136"/>
      <c r="E78" s="137"/>
      <c r="F78" s="138"/>
    </row>
    <row r="79" spans="1:6" ht="15" customHeight="1">
      <c r="A79" s="49">
        <v>74</v>
      </c>
      <c r="B79" s="139"/>
      <c r="C79" s="50"/>
      <c r="D79" s="50"/>
      <c r="E79" s="51"/>
      <c r="F79" s="52"/>
    </row>
    <row r="80" spans="1:6" ht="15" customHeight="1">
      <c r="A80" s="49">
        <v>75</v>
      </c>
      <c r="B80" s="139"/>
      <c r="C80" s="50"/>
      <c r="D80" s="50"/>
      <c r="E80" s="51"/>
      <c r="F80" s="52"/>
    </row>
    <row r="81" spans="1:6" ht="15" customHeight="1" thickBot="1">
      <c r="A81" s="49">
        <v>76</v>
      </c>
      <c r="B81" s="140"/>
      <c r="C81" s="53"/>
      <c r="D81" s="53"/>
      <c r="E81" s="54"/>
      <c r="F81" s="55"/>
    </row>
    <row r="82" spans="1:6" ht="15" customHeight="1">
      <c r="A82" s="49">
        <v>77</v>
      </c>
      <c r="B82" s="135"/>
      <c r="C82" s="136"/>
      <c r="D82" s="136"/>
      <c r="E82" s="137"/>
      <c r="F82" s="138"/>
    </row>
    <row r="83" spans="1:6" ht="15" customHeight="1">
      <c r="A83" s="49">
        <v>78</v>
      </c>
      <c r="B83" s="139"/>
      <c r="C83" s="50"/>
      <c r="D83" s="50"/>
      <c r="E83" s="51"/>
      <c r="F83" s="52"/>
    </row>
    <row r="84" spans="1:6" ht="15" customHeight="1">
      <c r="A84" s="49">
        <v>79</v>
      </c>
      <c r="B84" s="139"/>
      <c r="C84" s="50"/>
      <c r="D84" s="50"/>
      <c r="E84" s="51"/>
      <c r="F84" s="52"/>
    </row>
    <row r="85" spans="1:6" ht="15" customHeight="1" thickBot="1">
      <c r="A85" s="49">
        <v>80</v>
      </c>
      <c r="B85" s="140"/>
      <c r="C85" s="53"/>
      <c r="D85" s="53"/>
      <c r="E85" s="54"/>
      <c r="F85" s="55"/>
    </row>
    <row r="86" spans="1:6" ht="15" customHeight="1">
      <c r="A86" s="49">
        <v>81</v>
      </c>
      <c r="B86" s="135"/>
      <c r="C86" s="136"/>
      <c r="D86" s="136"/>
      <c r="E86" s="137"/>
      <c r="F86" s="138"/>
    </row>
    <row r="87" spans="1:6" ht="15" customHeight="1">
      <c r="A87" s="49">
        <v>82</v>
      </c>
      <c r="B87" s="139"/>
      <c r="C87" s="50"/>
      <c r="D87" s="50"/>
      <c r="E87" s="51"/>
      <c r="F87" s="52"/>
    </row>
    <row r="88" spans="1:6" ht="15" customHeight="1">
      <c r="A88" s="49">
        <v>83</v>
      </c>
      <c r="B88" s="139"/>
      <c r="C88" s="50"/>
      <c r="D88" s="50"/>
      <c r="E88" s="51"/>
      <c r="F88" s="52"/>
    </row>
    <row r="89" spans="1:6" ht="15" customHeight="1" thickBot="1">
      <c r="A89" s="49">
        <v>84</v>
      </c>
      <c r="B89" s="140"/>
      <c r="C89" s="53"/>
      <c r="D89" s="53"/>
      <c r="E89" s="54"/>
      <c r="F89" s="55"/>
    </row>
    <row r="90" spans="1:6" ht="15" customHeight="1">
      <c r="A90" s="49">
        <v>85</v>
      </c>
      <c r="B90" s="135"/>
      <c r="C90" s="136"/>
      <c r="D90" s="136"/>
      <c r="E90" s="137"/>
      <c r="F90" s="138"/>
    </row>
    <row r="91" spans="1:6" ht="15" customHeight="1">
      <c r="A91" s="49">
        <v>86</v>
      </c>
      <c r="B91" s="139"/>
      <c r="C91" s="50"/>
      <c r="D91" s="50"/>
      <c r="E91" s="51"/>
      <c r="F91" s="52"/>
    </row>
    <row r="92" spans="1:6" ht="15" customHeight="1">
      <c r="A92" s="49">
        <v>87</v>
      </c>
      <c r="B92" s="139"/>
      <c r="C92" s="50"/>
      <c r="D92" s="50"/>
      <c r="E92" s="51"/>
      <c r="F92" s="52"/>
    </row>
    <row r="93" spans="1:6" ht="15" customHeight="1" thickBot="1">
      <c r="A93" s="49">
        <v>88</v>
      </c>
      <c r="B93" s="140"/>
      <c r="C93" s="53"/>
      <c r="D93" s="53"/>
      <c r="E93" s="54"/>
      <c r="F93" s="55"/>
    </row>
    <row r="94" spans="1:6" ht="15" customHeight="1">
      <c r="A94" s="49">
        <v>89</v>
      </c>
      <c r="B94" s="135"/>
      <c r="C94" s="136"/>
      <c r="D94" s="136"/>
      <c r="E94" s="137"/>
      <c r="F94" s="138"/>
    </row>
    <row r="95" spans="1:6" ht="15" customHeight="1">
      <c r="A95" s="49">
        <v>90</v>
      </c>
      <c r="B95" s="139"/>
      <c r="C95" s="50"/>
      <c r="D95" s="50"/>
      <c r="E95" s="51"/>
      <c r="F95" s="52"/>
    </row>
    <row r="96" spans="1:6" ht="15" customHeight="1">
      <c r="A96" s="49">
        <v>91</v>
      </c>
      <c r="B96" s="139"/>
      <c r="C96" s="50"/>
      <c r="D96" s="50"/>
      <c r="E96" s="51"/>
      <c r="F96" s="52"/>
    </row>
    <row r="97" spans="1:6" ht="15" customHeight="1" thickBot="1">
      <c r="A97" s="49">
        <v>92</v>
      </c>
      <c r="B97" s="140"/>
      <c r="C97" s="53"/>
      <c r="D97" s="53"/>
      <c r="E97" s="54"/>
      <c r="F97" s="55"/>
    </row>
    <row r="98" spans="1:6" ht="15" customHeight="1">
      <c r="A98" s="49">
        <v>93</v>
      </c>
      <c r="B98" s="135"/>
      <c r="C98" s="136"/>
      <c r="D98" s="136"/>
      <c r="E98" s="137"/>
      <c r="F98" s="138"/>
    </row>
    <row r="99" spans="1:6" ht="15" customHeight="1">
      <c r="A99" s="49">
        <v>94</v>
      </c>
      <c r="B99" s="139"/>
      <c r="C99" s="50"/>
      <c r="D99" s="50"/>
      <c r="E99" s="51"/>
      <c r="F99" s="52"/>
    </row>
    <row r="100" spans="1:6" ht="15" customHeight="1">
      <c r="A100" s="49">
        <v>95</v>
      </c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6">
    <mergeCell ref="A4:C4"/>
    <mergeCell ref="A1:F1"/>
    <mergeCell ref="A2:F2"/>
    <mergeCell ref="A3:F3"/>
    <mergeCell ref="E4:F4"/>
    <mergeCell ref="G26:G27"/>
  </mergeCells>
  <conditionalFormatting sqref="C6:C9">
    <cfRule type="duplicateValues" priority="142" dxfId="642">
      <formula>AND(COUNTIF($C$6:$C$9,C6)&gt;1,NOT(ISBLANK(C6)))</formula>
    </cfRule>
  </conditionalFormatting>
  <conditionalFormatting sqref="B10:B13">
    <cfRule type="duplicateValues" priority="141" dxfId="642" stopIfTrue="1">
      <formula>AND(COUNTIF($B$10:$B$13,B10)&gt;1,NOT(ISBLANK(B10)))</formula>
    </cfRule>
  </conditionalFormatting>
  <conditionalFormatting sqref="C10:C13">
    <cfRule type="duplicateValues" priority="140" dxfId="642">
      <formula>AND(COUNTIF($C$10:$C$13,C10)&gt;1,NOT(ISBLANK(C10)))</formula>
    </cfRule>
  </conditionalFormatting>
  <conditionalFormatting sqref="B14:B17">
    <cfRule type="duplicateValues" priority="139" dxfId="642" stopIfTrue="1">
      <formula>AND(COUNTIF($B$14:$B$17,B14)&gt;1,NOT(ISBLANK(B14)))</formula>
    </cfRule>
  </conditionalFormatting>
  <conditionalFormatting sqref="C14:C17">
    <cfRule type="duplicateValues" priority="138" dxfId="642">
      <formula>AND(COUNTIF($C$14:$C$17,C14)&gt;1,NOT(ISBLANK(C14)))</formula>
    </cfRule>
  </conditionalFormatting>
  <conditionalFormatting sqref="B18:B21">
    <cfRule type="duplicateValues" priority="137" dxfId="642" stopIfTrue="1">
      <formula>AND(COUNTIF($B$18:$B$21,B18)&gt;1,NOT(ISBLANK(B18)))</formula>
    </cfRule>
  </conditionalFormatting>
  <conditionalFormatting sqref="C18:C21">
    <cfRule type="duplicateValues" priority="136" dxfId="642">
      <formula>AND(COUNTIF($C$18:$C$21,C18)&gt;1,NOT(ISBLANK(C18)))</formula>
    </cfRule>
  </conditionalFormatting>
  <conditionalFormatting sqref="B22:B25">
    <cfRule type="duplicateValues" priority="135" dxfId="642" stopIfTrue="1">
      <formula>AND(COUNTIF($B$22:$B$25,B22)&gt;1,NOT(ISBLANK(B22)))</formula>
    </cfRule>
  </conditionalFormatting>
  <conditionalFormatting sqref="C22:C25">
    <cfRule type="duplicateValues" priority="134" dxfId="642">
      <formula>AND(COUNTIF($C$22:$C$25,C22)&gt;1,NOT(ISBLANK(C22)))</formula>
    </cfRule>
  </conditionalFormatting>
  <conditionalFormatting sqref="B26:B29">
    <cfRule type="duplicateValues" priority="133" dxfId="642" stopIfTrue="1">
      <formula>AND(COUNTIF($B$26:$B$29,B26)&gt;1,NOT(ISBLANK(B26)))</formula>
    </cfRule>
  </conditionalFormatting>
  <conditionalFormatting sqref="C26:C29">
    <cfRule type="duplicateValues" priority="132" dxfId="642">
      <formula>AND(COUNTIF($C$26:$C$29,C26)&gt;1,NOT(ISBLANK(C26)))</formula>
    </cfRule>
  </conditionalFormatting>
  <conditionalFormatting sqref="B30:B33">
    <cfRule type="duplicateValues" priority="131" dxfId="642" stopIfTrue="1">
      <formula>AND(COUNTIF($B$30:$B$33,B30)&gt;1,NOT(ISBLANK(B30)))</formula>
    </cfRule>
  </conditionalFormatting>
  <conditionalFormatting sqref="C30:C33">
    <cfRule type="duplicateValues" priority="130" dxfId="642">
      <formula>AND(COUNTIF($C$30:$C$33,C30)&gt;1,NOT(ISBLANK(C30)))</formula>
    </cfRule>
  </conditionalFormatting>
  <conditionalFormatting sqref="B34:B37">
    <cfRule type="duplicateValues" priority="129" dxfId="642" stopIfTrue="1">
      <formula>AND(COUNTIF($B$34:$B$37,B34)&gt;1,NOT(ISBLANK(B34)))</formula>
    </cfRule>
  </conditionalFormatting>
  <conditionalFormatting sqref="C34:C37">
    <cfRule type="duplicateValues" priority="128" dxfId="642">
      <formula>AND(COUNTIF($C$34:$C$37,C34)&gt;1,NOT(ISBLANK(C34)))</formula>
    </cfRule>
  </conditionalFormatting>
  <conditionalFormatting sqref="B38:B41">
    <cfRule type="duplicateValues" priority="127" dxfId="642" stopIfTrue="1">
      <formula>AND(COUNTIF($B$38:$B$41,B38)&gt;1,NOT(ISBLANK(B38)))</formula>
    </cfRule>
  </conditionalFormatting>
  <conditionalFormatting sqref="C38:C41">
    <cfRule type="duplicateValues" priority="126" dxfId="642">
      <formula>AND(COUNTIF($C$38:$C$41,C38)&gt;1,NOT(ISBLANK(C38)))</formula>
    </cfRule>
  </conditionalFormatting>
  <conditionalFormatting sqref="B42:B45">
    <cfRule type="duplicateValues" priority="125" dxfId="642" stopIfTrue="1">
      <formula>AND(COUNTIF($B$42:$B$45,B42)&gt;1,NOT(ISBLANK(B42)))</formula>
    </cfRule>
  </conditionalFormatting>
  <conditionalFormatting sqref="C42:C45">
    <cfRule type="duplicateValues" priority="124" dxfId="642">
      <formula>AND(COUNTIF($C$42:$C$45,C42)&gt;1,NOT(ISBLANK(C42)))</formula>
    </cfRule>
  </conditionalFormatting>
  <conditionalFormatting sqref="B46:B49">
    <cfRule type="duplicateValues" priority="123" dxfId="642" stopIfTrue="1">
      <formula>AND(COUNTIF($B$46:$B$49,B46)&gt;1,NOT(ISBLANK(B46)))</formula>
    </cfRule>
  </conditionalFormatting>
  <conditionalFormatting sqref="C46:C49">
    <cfRule type="duplicateValues" priority="122" dxfId="642">
      <formula>AND(COUNTIF($C$46:$C$49,C46)&gt;1,NOT(ISBLANK(C46)))</formula>
    </cfRule>
  </conditionalFormatting>
  <conditionalFormatting sqref="B50:B53">
    <cfRule type="duplicateValues" priority="121" dxfId="642" stopIfTrue="1">
      <formula>AND(COUNTIF($B$50:$B$53,B50)&gt;1,NOT(ISBLANK(B50)))</formula>
    </cfRule>
  </conditionalFormatting>
  <conditionalFormatting sqref="C50:C53">
    <cfRule type="duplicateValues" priority="120" dxfId="642">
      <formula>AND(COUNTIF($C$50:$C$53,C50)&gt;1,NOT(ISBLANK(C50)))</formula>
    </cfRule>
  </conditionalFormatting>
  <conditionalFormatting sqref="B54:B57">
    <cfRule type="duplicateValues" priority="119" dxfId="642" stopIfTrue="1">
      <formula>AND(COUNTIF($B$54:$B$57,B54)&gt;1,NOT(ISBLANK(B54)))</formula>
    </cfRule>
  </conditionalFormatting>
  <conditionalFormatting sqref="C54:C57">
    <cfRule type="duplicateValues" priority="118" dxfId="642">
      <formula>AND(COUNTIF($C$54:$C$57,C54)&gt;1,NOT(ISBLANK(C54)))</formula>
    </cfRule>
  </conditionalFormatting>
  <conditionalFormatting sqref="B58:B61">
    <cfRule type="duplicateValues" priority="117" dxfId="642" stopIfTrue="1">
      <formula>AND(COUNTIF($B$58:$B$61,B58)&gt;1,NOT(ISBLANK(B58)))</formula>
    </cfRule>
  </conditionalFormatting>
  <conditionalFormatting sqref="C58:C61">
    <cfRule type="duplicateValues" priority="116" dxfId="642">
      <formula>AND(COUNTIF($C$58:$C$61,C58)&gt;1,NOT(ISBLANK(C58)))</formula>
    </cfRule>
  </conditionalFormatting>
  <conditionalFormatting sqref="B62:B65">
    <cfRule type="duplicateValues" priority="115" dxfId="642" stopIfTrue="1">
      <formula>AND(COUNTIF($B$62:$B$65,B62)&gt;1,NOT(ISBLANK(B62)))</formula>
    </cfRule>
  </conditionalFormatting>
  <conditionalFormatting sqref="C62:C65">
    <cfRule type="duplicateValues" priority="114" dxfId="642">
      <formula>AND(COUNTIF($C$62:$C$65,C62)&gt;1,NOT(ISBLANK(C62)))</formula>
    </cfRule>
  </conditionalFormatting>
  <conditionalFormatting sqref="B66:B69">
    <cfRule type="duplicateValues" priority="113" dxfId="642" stopIfTrue="1">
      <formula>AND(COUNTIF($B$66:$B$69,B66)&gt;1,NOT(ISBLANK(B66)))</formula>
    </cfRule>
  </conditionalFormatting>
  <conditionalFormatting sqref="C66:C69">
    <cfRule type="duplicateValues" priority="112" dxfId="642">
      <formula>AND(COUNTIF($C$66:$C$69,C66)&gt;1,NOT(ISBLANK(C66)))</formula>
    </cfRule>
  </conditionalFormatting>
  <conditionalFormatting sqref="B70:B73">
    <cfRule type="duplicateValues" priority="111" dxfId="642" stopIfTrue="1">
      <formula>AND(COUNTIF($B$70:$B$73,B70)&gt;1,NOT(ISBLANK(B70)))</formula>
    </cfRule>
  </conditionalFormatting>
  <conditionalFormatting sqref="C70:C73">
    <cfRule type="duplicateValues" priority="110" dxfId="642">
      <formula>AND(COUNTIF($C$70:$C$73,C70)&gt;1,NOT(ISBLANK(C70)))</formula>
    </cfRule>
  </conditionalFormatting>
  <conditionalFormatting sqref="B74:B77">
    <cfRule type="duplicateValues" priority="109" dxfId="642" stopIfTrue="1">
      <formula>AND(COUNTIF($B$74:$B$77,B74)&gt;1,NOT(ISBLANK(B74)))</formula>
    </cfRule>
  </conditionalFormatting>
  <conditionalFormatting sqref="C74:C77">
    <cfRule type="duplicateValues" priority="108" dxfId="642">
      <formula>AND(COUNTIF($C$74:$C$77,C74)&gt;1,NOT(ISBLANK(C74)))</formula>
    </cfRule>
  </conditionalFormatting>
  <conditionalFormatting sqref="B78:B81">
    <cfRule type="duplicateValues" priority="107" dxfId="642" stopIfTrue="1">
      <formula>AND(COUNTIF($B$78:$B$81,B78)&gt;1,NOT(ISBLANK(B78)))</formula>
    </cfRule>
  </conditionalFormatting>
  <conditionalFormatting sqref="C78:C81">
    <cfRule type="duplicateValues" priority="106" dxfId="642">
      <formula>AND(COUNTIF($C$78:$C$81,C78)&gt;1,NOT(ISBLANK(C78)))</formula>
    </cfRule>
  </conditionalFormatting>
  <conditionalFormatting sqref="B82:B85">
    <cfRule type="duplicateValues" priority="105" dxfId="642" stopIfTrue="1">
      <formula>AND(COUNTIF($B$82:$B$85,B82)&gt;1,NOT(ISBLANK(B82)))</formula>
    </cfRule>
  </conditionalFormatting>
  <conditionalFormatting sqref="C82:C85">
    <cfRule type="duplicateValues" priority="104" dxfId="642">
      <formula>AND(COUNTIF($C$82:$C$85,C82)&gt;1,NOT(ISBLANK(C82)))</formula>
    </cfRule>
  </conditionalFormatting>
  <conditionalFormatting sqref="B86:B89">
    <cfRule type="duplicateValues" priority="103" dxfId="642" stopIfTrue="1">
      <formula>AND(COUNTIF($B$86:$B$89,B86)&gt;1,NOT(ISBLANK(B86)))</formula>
    </cfRule>
  </conditionalFormatting>
  <conditionalFormatting sqref="C86:C89">
    <cfRule type="duplicateValues" priority="102" dxfId="642">
      <formula>AND(COUNTIF($C$86:$C$89,C86)&gt;1,NOT(ISBLANK(C86)))</formula>
    </cfRule>
  </conditionalFormatting>
  <conditionalFormatting sqref="B90:B93">
    <cfRule type="duplicateValues" priority="101" dxfId="642" stopIfTrue="1">
      <formula>AND(COUNTIF($B$90:$B$93,B90)&gt;1,NOT(ISBLANK(B90)))</formula>
    </cfRule>
  </conditionalFormatting>
  <conditionalFormatting sqref="C90:C93">
    <cfRule type="duplicateValues" priority="100" dxfId="642">
      <formula>AND(COUNTIF($C$90:$C$93,C90)&gt;1,NOT(ISBLANK(C90)))</formula>
    </cfRule>
  </conditionalFormatting>
  <conditionalFormatting sqref="B94:B97">
    <cfRule type="duplicateValues" priority="99" dxfId="642" stopIfTrue="1">
      <formula>AND(COUNTIF($B$94:$B$97,B94)&gt;1,NOT(ISBLANK(B94)))</formula>
    </cfRule>
  </conditionalFormatting>
  <conditionalFormatting sqref="C94:C97">
    <cfRule type="duplicateValues" priority="98" dxfId="642">
      <formula>AND(COUNTIF($C$94:$C$97,C94)&gt;1,NOT(ISBLANK(C94)))</formula>
    </cfRule>
  </conditionalFormatting>
  <conditionalFormatting sqref="B98:B101">
    <cfRule type="duplicateValues" priority="97" dxfId="642" stopIfTrue="1">
      <formula>AND(COUNTIF($B$98:$B$101,B98)&gt;1,NOT(ISBLANK(B98)))</formula>
    </cfRule>
  </conditionalFormatting>
  <conditionalFormatting sqref="C98:C101">
    <cfRule type="duplicateValues" priority="96" dxfId="642">
      <formula>AND(COUNTIF($C$98:$C$101,C98)&gt;1,NOT(ISBLANK(C98)))</formula>
    </cfRule>
  </conditionalFormatting>
  <conditionalFormatting sqref="B102:B105">
    <cfRule type="duplicateValues" priority="95" dxfId="642" stopIfTrue="1">
      <formula>AND(COUNTIF($B$102:$B$105,B102)&gt;1,NOT(ISBLANK(B102)))</formula>
    </cfRule>
  </conditionalFormatting>
  <conditionalFormatting sqref="C102:C105">
    <cfRule type="duplicateValues" priority="94" dxfId="642">
      <formula>AND(COUNTIF($C$102:$C$105,C102)&gt;1,NOT(ISBLANK(C102)))</formula>
    </cfRule>
  </conditionalFormatting>
  <conditionalFormatting sqref="B106:B109">
    <cfRule type="duplicateValues" priority="93" dxfId="642" stopIfTrue="1">
      <formula>AND(COUNTIF($B$106:$B$109,B106)&gt;1,NOT(ISBLANK(B106)))</formula>
    </cfRule>
  </conditionalFormatting>
  <conditionalFormatting sqref="C106:C109">
    <cfRule type="duplicateValues" priority="92" dxfId="642">
      <formula>AND(COUNTIF($C$106:$C$109,C106)&gt;1,NOT(ISBLANK(C106)))</formula>
    </cfRule>
  </conditionalFormatting>
  <conditionalFormatting sqref="B110:B113">
    <cfRule type="duplicateValues" priority="91" dxfId="642" stopIfTrue="1">
      <formula>AND(COUNTIF($B$110:$B$113,B110)&gt;1,NOT(ISBLANK(B110)))</formula>
    </cfRule>
  </conditionalFormatting>
  <conditionalFormatting sqref="C110:C113">
    <cfRule type="duplicateValues" priority="90" dxfId="642">
      <formula>AND(COUNTIF($C$110:$C$113,C110)&gt;1,NOT(ISBLANK(C110)))</formula>
    </cfRule>
  </conditionalFormatting>
  <conditionalFormatting sqref="B114:B117">
    <cfRule type="duplicateValues" priority="89" dxfId="642" stopIfTrue="1">
      <formula>AND(COUNTIF($B$114:$B$117,B114)&gt;1,NOT(ISBLANK(B114)))</formula>
    </cfRule>
  </conditionalFormatting>
  <conditionalFormatting sqref="C114:C117">
    <cfRule type="duplicateValues" priority="88" dxfId="642">
      <formula>AND(COUNTIF($C$114:$C$117,C114)&gt;1,NOT(ISBLANK(C114)))</formula>
    </cfRule>
  </conditionalFormatting>
  <conditionalFormatting sqref="B118:B121">
    <cfRule type="duplicateValues" priority="87" dxfId="642" stopIfTrue="1">
      <formula>AND(COUNTIF($B$118:$B$121,B118)&gt;1,NOT(ISBLANK(B118)))</formula>
    </cfRule>
  </conditionalFormatting>
  <conditionalFormatting sqref="C118:C121">
    <cfRule type="duplicateValues" priority="86" dxfId="642">
      <formula>AND(COUNTIF($C$118:$C$121,C118)&gt;1,NOT(ISBLANK(C118)))</formula>
    </cfRule>
  </conditionalFormatting>
  <conditionalFormatting sqref="B122:B125">
    <cfRule type="duplicateValues" priority="85" dxfId="642" stopIfTrue="1">
      <formula>AND(COUNTIF($B$122:$B$125,B122)&gt;1,NOT(ISBLANK(B122)))</formula>
    </cfRule>
  </conditionalFormatting>
  <conditionalFormatting sqref="C122:C125">
    <cfRule type="duplicateValues" priority="84" dxfId="642">
      <formula>AND(COUNTIF($C$122:$C$125,C122)&gt;1,NOT(ISBLANK(C122)))</formula>
    </cfRule>
  </conditionalFormatting>
  <conditionalFormatting sqref="B126:B129">
    <cfRule type="duplicateValues" priority="83" dxfId="642" stopIfTrue="1">
      <formula>AND(COUNTIF($B$126:$B$129,B126)&gt;1,NOT(ISBLANK(B126)))</formula>
    </cfRule>
  </conditionalFormatting>
  <conditionalFormatting sqref="C126:C129">
    <cfRule type="duplicateValues" priority="82" dxfId="642">
      <formula>AND(COUNTIF($C$126:$C$129,C126)&gt;1,NOT(ISBLANK(C126)))</formula>
    </cfRule>
  </conditionalFormatting>
  <conditionalFormatting sqref="B130:B133">
    <cfRule type="duplicateValues" priority="81" dxfId="642" stopIfTrue="1">
      <formula>AND(COUNTIF($B$130:$B$133,B130)&gt;1,NOT(ISBLANK(B130)))</formula>
    </cfRule>
  </conditionalFormatting>
  <conditionalFormatting sqref="C130:C133">
    <cfRule type="duplicateValues" priority="80" dxfId="642">
      <formula>AND(COUNTIF($C$130:$C$133,C130)&gt;1,NOT(ISBLANK(C130)))</formula>
    </cfRule>
  </conditionalFormatting>
  <conditionalFormatting sqref="B134:B137">
    <cfRule type="duplicateValues" priority="79" dxfId="642" stopIfTrue="1">
      <formula>AND(COUNTIF($B$134:$B$137,B134)&gt;1,NOT(ISBLANK(B134)))</formula>
    </cfRule>
  </conditionalFormatting>
  <conditionalFormatting sqref="C134:C137">
    <cfRule type="duplicateValues" priority="78" dxfId="642">
      <formula>AND(COUNTIF($C$134:$C$137,C134)&gt;1,NOT(ISBLANK(C134)))</formula>
    </cfRule>
  </conditionalFormatting>
  <conditionalFormatting sqref="B138:B141">
    <cfRule type="duplicateValues" priority="77" dxfId="642" stopIfTrue="1">
      <formula>AND(COUNTIF($B$138:$B$141,B138)&gt;1,NOT(ISBLANK(B138)))</formula>
    </cfRule>
  </conditionalFormatting>
  <conditionalFormatting sqref="C138:C141">
    <cfRule type="duplicateValues" priority="76" dxfId="642">
      <formula>AND(COUNTIF($C$138:$C$141,C138)&gt;1,NOT(ISBLANK(C138)))</formula>
    </cfRule>
  </conditionalFormatting>
  <conditionalFormatting sqref="B142:B145">
    <cfRule type="duplicateValues" priority="75" dxfId="642" stopIfTrue="1">
      <formula>AND(COUNTIF($B$142:$B$145,B142)&gt;1,NOT(ISBLANK(B142)))</formula>
    </cfRule>
  </conditionalFormatting>
  <conditionalFormatting sqref="C142:C145">
    <cfRule type="duplicateValues" priority="74" dxfId="642">
      <formula>AND(COUNTIF($C$142:$C$145,C142)&gt;1,NOT(ISBLANK(C142)))</formula>
    </cfRule>
  </conditionalFormatting>
  <conditionalFormatting sqref="B146:B149">
    <cfRule type="duplicateValues" priority="73" dxfId="642" stopIfTrue="1">
      <formula>AND(COUNTIF($B$146:$B$149,B146)&gt;1,NOT(ISBLANK(B146)))</formula>
    </cfRule>
  </conditionalFormatting>
  <conditionalFormatting sqref="C146:C149">
    <cfRule type="duplicateValues" priority="72" dxfId="642">
      <formula>AND(COUNTIF($C$146:$C$149,C146)&gt;1,NOT(ISBLANK(C146)))</formula>
    </cfRule>
  </conditionalFormatting>
  <conditionalFormatting sqref="B150:B153">
    <cfRule type="duplicateValues" priority="71" dxfId="642" stopIfTrue="1">
      <formula>AND(COUNTIF($B$150:$B$153,B150)&gt;1,NOT(ISBLANK(B150)))</formula>
    </cfRule>
  </conditionalFormatting>
  <conditionalFormatting sqref="C150:C153">
    <cfRule type="duplicateValues" priority="70" dxfId="642">
      <formula>AND(COUNTIF($C$150:$C$153,C150)&gt;1,NOT(ISBLANK(C150)))</formula>
    </cfRule>
  </conditionalFormatting>
  <conditionalFormatting sqref="B154:B157">
    <cfRule type="duplicateValues" priority="69" dxfId="642" stopIfTrue="1">
      <formula>AND(COUNTIF($B$154:$B$157,B154)&gt;1,NOT(ISBLANK(B154)))</formula>
    </cfRule>
  </conditionalFormatting>
  <conditionalFormatting sqref="C154:C157">
    <cfRule type="duplicateValues" priority="68" dxfId="642">
      <formula>AND(COUNTIF($C$154:$C$157,C154)&gt;1,NOT(ISBLANK(C154)))</formula>
    </cfRule>
  </conditionalFormatting>
  <conditionalFormatting sqref="B158:B161">
    <cfRule type="duplicateValues" priority="67" dxfId="642" stopIfTrue="1">
      <formula>AND(COUNTIF($B$158:$B$161,B158)&gt;1,NOT(ISBLANK(B158)))</formula>
    </cfRule>
  </conditionalFormatting>
  <conditionalFormatting sqref="C158:C161">
    <cfRule type="duplicateValues" priority="66" dxfId="642">
      <formula>AND(COUNTIF($C$158:$C$161,C158)&gt;1,NOT(ISBLANK(C158)))</formula>
    </cfRule>
  </conditionalFormatting>
  <conditionalFormatting sqref="B162:B165">
    <cfRule type="duplicateValues" priority="65" dxfId="642" stopIfTrue="1">
      <formula>AND(COUNTIF($B$162:$B$165,B162)&gt;1,NOT(ISBLANK(B162)))</formula>
    </cfRule>
  </conditionalFormatting>
  <conditionalFormatting sqref="C162:C165">
    <cfRule type="duplicateValues" priority="64" dxfId="642">
      <formula>AND(COUNTIF($C$162:$C$165,C162)&gt;1,NOT(ISBLANK(C162)))</formula>
    </cfRule>
  </conditionalFormatting>
  <conditionalFormatting sqref="B166:B169">
    <cfRule type="duplicateValues" priority="63" dxfId="642" stopIfTrue="1">
      <formula>AND(COUNTIF($B$166:$B$169,B166)&gt;1,NOT(ISBLANK(B166)))</formula>
    </cfRule>
  </conditionalFormatting>
  <conditionalFormatting sqref="C166:C169">
    <cfRule type="duplicateValues" priority="62" dxfId="642">
      <formula>AND(COUNTIF($C$166:$C$169,C166)&gt;1,NOT(ISBLANK(C166)))</formula>
    </cfRule>
  </conditionalFormatting>
  <conditionalFormatting sqref="B170:B173">
    <cfRule type="duplicateValues" priority="61" dxfId="642" stopIfTrue="1">
      <formula>AND(COUNTIF($B$170:$B$173,B170)&gt;1,NOT(ISBLANK(B170)))</formula>
    </cfRule>
  </conditionalFormatting>
  <conditionalFormatting sqref="C170:C173">
    <cfRule type="duplicateValues" priority="60" dxfId="642">
      <formula>AND(COUNTIF($C$170:$C$173,C170)&gt;1,NOT(ISBLANK(C170)))</formula>
    </cfRule>
  </conditionalFormatting>
  <conditionalFormatting sqref="B174:B177">
    <cfRule type="duplicateValues" priority="59" dxfId="642" stopIfTrue="1">
      <formula>AND(COUNTIF($B$174:$B$177,B174)&gt;1,NOT(ISBLANK(B174)))</formula>
    </cfRule>
  </conditionalFormatting>
  <conditionalFormatting sqref="C174:C177">
    <cfRule type="duplicateValues" priority="58" dxfId="642">
      <formula>AND(COUNTIF($C$174:$C$177,C174)&gt;1,NOT(ISBLANK(C174)))</formula>
    </cfRule>
  </conditionalFormatting>
  <conditionalFormatting sqref="B178:B181">
    <cfRule type="duplicateValues" priority="57" dxfId="642" stopIfTrue="1">
      <formula>AND(COUNTIF($B$178:$B$181,B178)&gt;1,NOT(ISBLANK(B178)))</formula>
    </cfRule>
  </conditionalFormatting>
  <conditionalFormatting sqref="C178:C181">
    <cfRule type="duplicateValues" priority="56" dxfId="642">
      <formula>AND(COUNTIF($C$178:$C$181,C178)&gt;1,NOT(ISBLANK(C178)))</formula>
    </cfRule>
  </conditionalFormatting>
  <conditionalFormatting sqref="B182:B185">
    <cfRule type="duplicateValues" priority="55" dxfId="642" stopIfTrue="1">
      <formula>AND(COUNTIF($B$182:$B$185,B182)&gt;1,NOT(ISBLANK(B182)))</formula>
    </cfRule>
  </conditionalFormatting>
  <conditionalFormatting sqref="C182:C185">
    <cfRule type="duplicateValues" priority="54" dxfId="642">
      <formula>AND(COUNTIF($C$182:$C$185,C182)&gt;1,NOT(ISBLANK(C182)))</formula>
    </cfRule>
  </conditionalFormatting>
  <conditionalFormatting sqref="B186:B189">
    <cfRule type="duplicateValues" priority="53" dxfId="642" stopIfTrue="1">
      <formula>AND(COUNTIF($B$186:$B$189,B186)&gt;1,NOT(ISBLANK(B186)))</formula>
    </cfRule>
  </conditionalFormatting>
  <conditionalFormatting sqref="C186:C189">
    <cfRule type="duplicateValues" priority="52" dxfId="642">
      <formula>AND(COUNTIF($C$186:$C$189,C186)&gt;1,NOT(ISBLANK(C186)))</formula>
    </cfRule>
  </conditionalFormatting>
  <conditionalFormatting sqref="B190:B193">
    <cfRule type="duplicateValues" priority="51" dxfId="642" stopIfTrue="1">
      <formula>AND(COUNTIF($B$190:$B$193,B190)&gt;1,NOT(ISBLANK(B190)))</formula>
    </cfRule>
  </conditionalFormatting>
  <conditionalFormatting sqref="C190:C193">
    <cfRule type="duplicateValues" priority="50" dxfId="642">
      <formula>AND(COUNTIF($C$190:$C$193,C190)&gt;1,NOT(ISBLANK(C190)))</formula>
    </cfRule>
  </conditionalFormatting>
  <conditionalFormatting sqref="B194:B197">
    <cfRule type="duplicateValues" priority="49" dxfId="642" stopIfTrue="1">
      <formula>AND(COUNTIF($B$194:$B$197,B194)&gt;1,NOT(ISBLANK(B194)))</formula>
    </cfRule>
  </conditionalFormatting>
  <conditionalFormatting sqref="C194:C197">
    <cfRule type="duplicateValues" priority="48" dxfId="642">
      <formula>AND(COUNTIF($C$194:$C$197,C194)&gt;1,NOT(ISBLANK(C194)))</formula>
    </cfRule>
  </conditionalFormatting>
  <conditionalFormatting sqref="B198:B201">
    <cfRule type="duplicateValues" priority="47" dxfId="642" stopIfTrue="1">
      <formula>AND(COUNTIF($B$198:$B$201,B198)&gt;1,NOT(ISBLANK(B198)))</formula>
    </cfRule>
  </conditionalFormatting>
  <conditionalFormatting sqref="C198:C201">
    <cfRule type="duplicateValues" priority="46" dxfId="642">
      <formula>AND(COUNTIF($C$198:$C$201,C198)&gt;1,NOT(ISBLANK(C198)))</formula>
    </cfRule>
  </conditionalFormatting>
  <conditionalFormatting sqref="B202:B205">
    <cfRule type="duplicateValues" priority="45" dxfId="642" stopIfTrue="1">
      <formula>AND(COUNTIF($B$202:$B$205,B202)&gt;1,NOT(ISBLANK(B202)))</formula>
    </cfRule>
  </conditionalFormatting>
  <conditionalFormatting sqref="C202:C205">
    <cfRule type="duplicateValues" priority="44" dxfId="642">
      <formula>AND(COUNTIF($C$202:$C$205,C202)&gt;1,NOT(ISBLANK(C202)))</formula>
    </cfRule>
  </conditionalFormatting>
  <conditionalFormatting sqref="B206:B209">
    <cfRule type="duplicateValues" priority="43" dxfId="642" stopIfTrue="1">
      <formula>AND(COUNTIF($B$206:$B$209,B206)&gt;1,NOT(ISBLANK(B206)))</formula>
    </cfRule>
  </conditionalFormatting>
  <conditionalFormatting sqref="C206:C209">
    <cfRule type="duplicateValues" priority="42" dxfId="642">
      <formula>AND(COUNTIF($C$206:$C$209,C206)&gt;1,NOT(ISBLANK(C206)))</formula>
    </cfRule>
  </conditionalFormatting>
  <conditionalFormatting sqref="B210:B213">
    <cfRule type="duplicateValues" priority="41" dxfId="642" stopIfTrue="1">
      <formula>AND(COUNTIF($B$210:$B$213,B210)&gt;1,NOT(ISBLANK(B210)))</formula>
    </cfRule>
  </conditionalFormatting>
  <conditionalFormatting sqref="C210:C213">
    <cfRule type="duplicateValues" priority="40" dxfId="642">
      <formula>AND(COUNTIF($C$210:$C$213,C210)&gt;1,NOT(ISBLANK(C210)))</formula>
    </cfRule>
  </conditionalFormatting>
  <conditionalFormatting sqref="B214:B217">
    <cfRule type="duplicateValues" priority="39" dxfId="642" stopIfTrue="1">
      <formula>AND(COUNTIF($B$214:$B$217,B214)&gt;1,NOT(ISBLANK(B214)))</formula>
    </cfRule>
  </conditionalFormatting>
  <conditionalFormatting sqref="C214:C217">
    <cfRule type="duplicateValues" priority="38" dxfId="642">
      <formula>AND(COUNTIF($C$214:$C$217,C214)&gt;1,NOT(ISBLANK(C214)))</formula>
    </cfRule>
  </conditionalFormatting>
  <conditionalFormatting sqref="B218:B221">
    <cfRule type="duplicateValues" priority="37" dxfId="642" stopIfTrue="1">
      <formula>AND(COUNTIF($B$218:$B$221,B218)&gt;1,NOT(ISBLANK(B218)))</formula>
    </cfRule>
  </conditionalFormatting>
  <conditionalFormatting sqref="C218:C221">
    <cfRule type="duplicateValues" priority="36" dxfId="642">
      <formula>AND(COUNTIF($C$218:$C$221,C218)&gt;1,NOT(ISBLANK(C218)))</formula>
    </cfRule>
  </conditionalFormatting>
  <conditionalFormatting sqref="B222:B225">
    <cfRule type="duplicateValues" priority="35" dxfId="642" stopIfTrue="1">
      <formula>AND(COUNTIF($B$222:$B$225,B222)&gt;1,NOT(ISBLANK(B222)))</formula>
    </cfRule>
  </conditionalFormatting>
  <conditionalFormatting sqref="C222:C225">
    <cfRule type="duplicateValues" priority="34" dxfId="642">
      <formula>AND(COUNTIF($C$222:$C$225,C222)&gt;1,NOT(ISBLANK(C222)))</formula>
    </cfRule>
  </conditionalFormatting>
  <conditionalFormatting sqref="B226:B229">
    <cfRule type="duplicateValues" priority="33" dxfId="642" stopIfTrue="1">
      <formula>AND(COUNTIF($B$226:$B$229,B226)&gt;1,NOT(ISBLANK(B226)))</formula>
    </cfRule>
  </conditionalFormatting>
  <conditionalFormatting sqref="C226:C229">
    <cfRule type="duplicateValues" priority="32" dxfId="642">
      <formula>AND(COUNTIF($C$226:$C$229,C226)&gt;1,NOT(ISBLANK(C226)))</formula>
    </cfRule>
  </conditionalFormatting>
  <conditionalFormatting sqref="B230:B233">
    <cfRule type="duplicateValues" priority="31" dxfId="642" stopIfTrue="1">
      <formula>AND(COUNTIF($B$230:$B$233,B230)&gt;1,NOT(ISBLANK(B230)))</formula>
    </cfRule>
  </conditionalFormatting>
  <conditionalFormatting sqref="C230:C233">
    <cfRule type="duplicateValues" priority="30" dxfId="642">
      <formula>AND(COUNTIF($C$230:$C$233,C230)&gt;1,NOT(ISBLANK(C230)))</formula>
    </cfRule>
  </conditionalFormatting>
  <conditionalFormatting sqref="B234:B237">
    <cfRule type="duplicateValues" priority="29" dxfId="642" stopIfTrue="1">
      <formula>AND(COUNTIF($B$234:$B$237,B234)&gt;1,NOT(ISBLANK(B234)))</formula>
    </cfRule>
  </conditionalFormatting>
  <conditionalFormatting sqref="C234:C237">
    <cfRule type="duplicateValues" priority="28" dxfId="642">
      <formula>AND(COUNTIF($C$234:$C$237,C234)&gt;1,NOT(ISBLANK(C234)))</formula>
    </cfRule>
  </conditionalFormatting>
  <conditionalFormatting sqref="B238:B241">
    <cfRule type="duplicateValues" priority="27" dxfId="642" stopIfTrue="1">
      <formula>AND(COUNTIF($B$238:$B$241,B238)&gt;1,NOT(ISBLANK(B238)))</formula>
    </cfRule>
  </conditionalFormatting>
  <conditionalFormatting sqref="C238:C241">
    <cfRule type="duplicateValues" priority="26" dxfId="642">
      <formula>AND(COUNTIF($C$238:$C$241,C238)&gt;1,NOT(ISBLANK(C238)))</formula>
    </cfRule>
  </conditionalFormatting>
  <conditionalFormatting sqref="B242:B245">
    <cfRule type="duplicateValues" priority="25" dxfId="642" stopIfTrue="1">
      <formula>AND(COUNTIF($B$242:$B$245,B242)&gt;1,NOT(ISBLANK(B242)))</formula>
    </cfRule>
  </conditionalFormatting>
  <conditionalFormatting sqref="C242:C245">
    <cfRule type="duplicateValues" priority="24" dxfId="642">
      <formula>AND(COUNTIF($C$242:$C$245,C242)&gt;1,NOT(ISBLANK(C242)))</formula>
    </cfRule>
  </conditionalFormatting>
  <conditionalFormatting sqref="B246:B249">
    <cfRule type="duplicateValues" priority="23" dxfId="642" stopIfTrue="1">
      <formula>AND(COUNTIF($B$246:$B$249,B246)&gt;1,NOT(ISBLANK(B246)))</formula>
    </cfRule>
  </conditionalFormatting>
  <conditionalFormatting sqref="C246:C249">
    <cfRule type="duplicateValues" priority="22" dxfId="642">
      <formula>AND(COUNTIF($C$246:$C$249,C246)&gt;1,NOT(ISBLANK(C246)))</formula>
    </cfRule>
  </conditionalFormatting>
  <conditionalFormatting sqref="B250:B253">
    <cfRule type="duplicateValues" priority="21" dxfId="642" stopIfTrue="1">
      <formula>AND(COUNTIF($B$250:$B$253,B250)&gt;1,NOT(ISBLANK(B250)))</formula>
    </cfRule>
  </conditionalFormatting>
  <conditionalFormatting sqref="C250:C253">
    <cfRule type="duplicateValues" priority="20" dxfId="642">
      <formula>AND(COUNTIF($C$250:$C$253,C250)&gt;1,NOT(ISBLANK(C250)))</formula>
    </cfRule>
  </conditionalFormatting>
  <conditionalFormatting sqref="B6:B25">
    <cfRule type="duplicateValues" priority="143" dxfId="642" stopIfTrue="1">
      <formula>AND(COUNTIF($B$6:$B$25,B6)&gt;1,NOT(ISBLANK(B6)))</formula>
    </cfRule>
  </conditionalFormatting>
  <conditionalFormatting sqref="C6:C253">
    <cfRule type="duplicateValues" priority="19" dxfId="642">
      <formula>AND(COUNTIF($C$6:$C$253,C6)&gt;1,NOT(ISBLANK(C6)))</formula>
    </cfRule>
  </conditionalFormatting>
  <conditionalFormatting sqref="F6:F253">
    <cfRule type="cellIs" priority="16" dxfId="516" operator="between" stopIfTrue="1">
      <formula>35431</formula>
      <formula>36160</formula>
    </cfRule>
  </conditionalFormatting>
  <conditionalFormatting sqref="B50:B51">
    <cfRule type="duplicateValues" priority="6" dxfId="642" stopIfTrue="1">
      <formula>AND(COUNTIF($B$50:$B$51,B50)&gt;1,NOT(ISBLANK(B50)))</formula>
    </cfRule>
  </conditionalFormatting>
  <conditionalFormatting sqref="C50:C51">
    <cfRule type="duplicateValues" priority="5" dxfId="642">
      <formula>AND(COUNTIF($C$50:$C$51,C50)&gt;1,NOT(ISBLANK(C50)))</formula>
    </cfRule>
  </conditionalFormatting>
  <conditionalFormatting sqref="B30:B51">
    <cfRule type="duplicateValues" priority="4" dxfId="642" stopIfTrue="1">
      <formula>AND(COUNTIF($B$30:$B$51,B30)&gt;1,NOT(ISBLANK(B30)))</formula>
    </cfRule>
  </conditionalFormatting>
  <conditionalFormatting sqref="C30:C51">
    <cfRule type="duplicateValues" priority="3" dxfId="642">
      <formula>AND(COUNTIF($C$30:$C$51,C30)&gt;1,NOT(ISBLANK(C30)))</formula>
    </cfRule>
  </conditionalFormatting>
  <printOptions horizontalCentered="1"/>
  <pageMargins left="0.41" right="0.2362204724409449" top="0.37" bottom="0.31496062992125984" header="0.29" footer="0.15748031496062992"/>
  <pageSetup fitToHeight="0" fitToWidth="1"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5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79" t="str">
        <f>KAPAK!A2</f>
        <v>Iğdır Atletizm İl Temsilciliği</v>
      </c>
      <c r="B1" s="179"/>
      <c r="C1" s="179"/>
      <c r="D1" s="179"/>
      <c r="E1" s="179"/>
      <c r="F1" s="179"/>
      <c r="G1" s="179"/>
      <c r="H1" s="179"/>
      <c r="J1" s="30"/>
    </row>
    <row r="2" spans="1:8" ht="15.75">
      <c r="A2" s="180" t="str">
        <f>KAPAK!B24</f>
        <v>Küçükler ve Yıldızlar Bölgesel Kros Ligi 3.Kademe Yarışmaları</v>
      </c>
      <c r="B2" s="180"/>
      <c r="C2" s="180"/>
      <c r="D2" s="180"/>
      <c r="E2" s="180"/>
      <c r="F2" s="180"/>
      <c r="G2" s="180"/>
      <c r="H2" s="180"/>
    </row>
    <row r="3" spans="1:9" ht="14.25">
      <c r="A3" s="181" t="str">
        <f>KAPAK!B27</f>
        <v>Iğdır</v>
      </c>
      <c r="B3" s="181"/>
      <c r="C3" s="181"/>
      <c r="D3" s="181"/>
      <c r="E3" s="181"/>
      <c r="F3" s="181"/>
      <c r="G3" s="181"/>
      <c r="H3" s="181"/>
      <c r="I3" s="31"/>
    </row>
    <row r="4" spans="1:8" ht="15.75" customHeight="1">
      <c r="A4" s="178" t="str">
        <f>KAPAK!B26</f>
        <v>Yıldız Kızlar</v>
      </c>
      <c r="B4" s="178"/>
      <c r="C4" s="178"/>
      <c r="D4" s="39" t="str">
        <f>KAPAK!B25</f>
        <v>2 km.</v>
      </c>
      <c r="E4" s="40"/>
      <c r="F4" s="182">
        <f>KAPAK!B28</f>
        <v>41959.444444444445</v>
      </c>
      <c r="G4" s="182"/>
      <c r="H4" s="182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17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24" customHeight="1">
      <c r="A6" s="34">
        <f>IF(B6&lt;&gt;"",1,"")</f>
        <v>1</v>
      </c>
      <c r="B6" s="102">
        <v>599</v>
      </c>
      <c r="C6" s="35" t="str">
        <f>IF(ISERROR(VLOOKUP(B6,'START LİSTE'!$B$6:$F$1253,2,0)),"",VLOOKUP(B6,'START LİSTE'!$B$6:$F$1253,2,0))</f>
        <v>SELİN KUŞ</v>
      </c>
      <c r="D6" s="35" t="str">
        <f>IF(ISERROR(VLOOKUP(B6,'START LİSTE'!$B$6:$F$1253,3,0)),"",VLOOKUP(B6,'START LİSTE'!$B$6:$F$1253,3,0))</f>
        <v>AĞRI -GENÇLİK SPOR</v>
      </c>
      <c r="E6" s="36" t="str">
        <f>IF(ISERROR(VLOOKUP(B6,'START LİSTE'!$B$6:$F$1253,4,0)),"",VLOOKUP(B6,'START LİSTE'!$B$6:$F$1253,4,0))</f>
        <v>F</v>
      </c>
      <c r="F6" s="37">
        <f>IF(ISERROR(VLOOKUP($B6,'START LİSTE'!$B$6:$F$1253,5,0)),"",VLOOKUP($B6,'START LİSTE'!$B$6:$F$1253,5,0))</f>
        <v>35956</v>
      </c>
      <c r="G6" s="103">
        <v>732</v>
      </c>
      <c r="H6" s="133">
        <f>IF(OR(G6="DQ",G6="DNF",G6="DNS"),"-",IF(B6&lt;&gt;"",IF(E6="F",0,1),""))</f>
        <v>0</v>
      </c>
      <c r="J6" s="30"/>
    </row>
    <row r="7" spans="1:10" ht="24" customHeight="1">
      <c r="A7" s="34">
        <f>IF(B7&lt;&gt;"",A6+1,"")</f>
        <v>2</v>
      </c>
      <c r="B7" s="102">
        <v>581</v>
      </c>
      <c r="C7" s="35" t="str">
        <f>IF(ISERROR(VLOOKUP(B7,'START LİSTE'!$B$6:$F$1253,2,0)),"",VLOOKUP(B7,'START LİSTE'!$B$6:$F$1253,2,0))</f>
        <v>GÜLCAN AKYOL</v>
      </c>
      <c r="D7" s="35" t="str">
        <f>IF(ISERROR(VLOOKUP(B7,'START LİSTE'!$B$6:$F$1253,3,0)),"",VLOOKUP(B7,'START LİSTE'!$B$6:$F$1253,3,0))</f>
        <v>BİTLİS -GENÇLİK SPOR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35490</v>
      </c>
      <c r="G7" s="103">
        <v>733</v>
      </c>
      <c r="H7" s="133">
        <f>IF(OR(G7="DQ",G7="DNF",G7="DNS"),"-",IF(B7&lt;&gt;"",IF(E7="F",H6,H6+1),""))</f>
        <v>1</v>
      </c>
      <c r="J7" s="30"/>
    </row>
    <row r="8" spans="1:10" ht="24" customHeight="1">
      <c r="A8" s="34">
        <f aca="true" t="shared" si="0" ref="A8:A71">IF(B8&lt;&gt;"",A7+1,"")</f>
        <v>3</v>
      </c>
      <c r="B8" s="102">
        <v>598</v>
      </c>
      <c r="C8" s="35" t="str">
        <f>IF(ISERROR(VLOOKUP(B8,'START LİSTE'!$B$6:$F$1253,2,0)),"",VLOOKUP(B8,'START LİSTE'!$B$6:$F$1253,2,0))</f>
        <v>DİLAN BAĞIR</v>
      </c>
      <c r="D8" s="35" t="str">
        <f>IF(ISERROR(VLOOKUP(B8,'START LİSTE'!$B$6:$F$1253,3,0)),"",VLOOKUP(B8,'START LİSTE'!$B$6:$F$1253,3,0))</f>
        <v>AĞRI -GENÇLİK SPOR</v>
      </c>
      <c r="E8" s="36" t="str">
        <f>IF(ISERROR(VLOOKUP(B8,'START LİSTE'!$B$6:$F$1253,4,0)),"",VLOOKUP(B8,'START LİSTE'!$B$6:$F$1253,4,0))</f>
        <v>F</v>
      </c>
      <c r="F8" s="37">
        <f>IF(ISERROR(VLOOKUP($B8,'START LİSTE'!$B$6:$F$1253,5,0)),"",VLOOKUP($B8,'START LİSTE'!$B$6:$F$1253,5,0))</f>
        <v>36127</v>
      </c>
      <c r="G8" s="103">
        <v>734</v>
      </c>
      <c r="H8" s="133">
        <f aca="true" t="shared" si="1" ref="H8:H71">IF(OR(G8="DQ",G8="DNF",G8="DNS"),"-",IF(B8&lt;&gt;"",IF(E8="F",H7,H7+1),""))</f>
        <v>1</v>
      </c>
      <c r="J8" s="30"/>
    </row>
    <row r="9" spans="1:8" ht="24" customHeight="1">
      <c r="A9" s="34">
        <f t="shared" si="0"/>
        <v>4</v>
      </c>
      <c r="B9" s="102">
        <v>585</v>
      </c>
      <c r="C9" s="35" t="str">
        <f>IF(ISERROR(VLOOKUP(B9,'START LİSTE'!$B$6:$F$1253,2,0)),"",VLOOKUP(B9,'START LİSTE'!$B$6:$F$1253,2,0))</f>
        <v>BÜRCİN TOPKAYA</v>
      </c>
      <c r="D9" s="35" t="str">
        <f>IF(ISERROR(VLOOKUP(B9,'START LİSTE'!$B$6:$F$1253,3,0)),"",VLOOKUP(B9,'START LİSTE'!$B$6:$F$1253,3,0))</f>
        <v>KARS - GENLİK SPOR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35986</v>
      </c>
      <c r="G9" s="103">
        <v>735</v>
      </c>
      <c r="H9" s="133">
        <f t="shared" si="1"/>
        <v>2</v>
      </c>
    </row>
    <row r="10" spans="1:8" ht="24" customHeight="1">
      <c r="A10" s="34">
        <f t="shared" si="0"/>
        <v>5</v>
      </c>
      <c r="B10" s="102">
        <v>589</v>
      </c>
      <c r="C10" s="35" t="str">
        <f>IF(ISERROR(VLOOKUP(B10,'START LİSTE'!$B$6:$F$1253,2,0)),"",VLOOKUP(B10,'START LİSTE'!$B$6:$F$1253,2,0))</f>
        <v>AYSEL TÜRHAN</v>
      </c>
      <c r="D10" s="35" t="str">
        <f>IF(ISERROR(VLOOKUP(B10,'START LİSTE'!$B$6:$F$1253,3,0)),"",VLOOKUP(B10,'START LİSTE'!$B$6:$F$1253,3,0))</f>
        <v>MUŞ-GENÇLİK HİZ.SPOR KLB.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35941</v>
      </c>
      <c r="G10" s="103">
        <v>736</v>
      </c>
      <c r="H10" s="133">
        <f t="shared" si="1"/>
        <v>3</v>
      </c>
    </row>
    <row r="11" spans="1:8" ht="24" customHeight="1">
      <c r="A11" s="34">
        <f t="shared" si="0"/>
        <v>6</v>
      </c>
      <c r="B11" s="102">
        <v>587</v>
      </c>
      <c r="C11" s="35" t="str">
        <f>IF(ISERROR(VLOOKUP(B11,'START LİSTE'!$B$6:$F$1253,2,0)),"",VLOOKUP(B11,'START LİSTE'!$B$6:$F$1253,2,0))</f>
        <v>ALEYNA BEŞTAŞ</v>
      </c>
      <c r="D11" s="35" t="str">
        <f>IF(ISERROR(VLOOKUP(B11,'START LİSTE'!$B$6:$F$1253,3,0)),"",VLOOKUP(B11,'START LİSTE'!$B$6:$F$1253,3,0))</f>
        <v>KARS - GENLİK SPOR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35612</v>
      </c>
      <c r="G11" s="103">
        <v>746</v>
      </c>
      <c r="H11" s="133">
        <f t="shared" si="1"/>
        <v>4</v>
      </c>
    </row>
    <row r="12" spans="1:8" ht="24" customHeight="1">
      <c r="A12" s="34">
        <f t="shared" si="0"/>
        <v>7</v>
      </c>
      <c r="B12" s="102">
        <v>590</v>
      </c>
      <c r="C12" s="35" t="str">
        <f>IF(ISERROR(VLOOKUP(B12,'START LİSTE'!$B$6:$F$1253,2,0)),"",VLOOKUP(B12,'START LİSTE'!$B$6:$F$1253,2,0))</f>
        <v>HAMDİYE GÜVEN</v>
      </c>
      <c r="D12" s="35" t="str">
        <f>IF(ISERROR(VLOOKUP(B12,'START LİSTE'!$B$6:$F$1253,3,0)),"",VLOOKUP(B12,'START LİSTE'!$B$6:$F$1253,3,0))</f>
        <v>MUŞ-GENÇLİK HİZ.SPOR KLB.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35958</v>
      </c>
      <c r="G12" s="103">
        <v>803</v>
      </c>
      <c r="H12" s="133">
        <f t="shared" si="1"/>
        <v>5</v>
      </c>
    </row>
    <row r="13" spans="1:8" ht="24" customHeight="1">
      <c r="A13" s="34">
        <f t="shared" si="0"/>
        <v>8</v>
      </c>
      <c r="B13" s="102">
        <v>593</v>
      </c>
      <c r="C13" s="35" t="str">
        <f>IF(ISERROR(VLOOKUP(B13,'START LİSTE'!$B$6:$F$1253,2,0)),"",VLOOKUP(B13,'START LİSTE'!$B$6:$F$1253,2,0))</f>
        <v>GONCA GÜL SATI</v>
      </c>
      <c r="D13" s="35" t="str">
        <f>IF(ISERROR(VLOOKUP(B13,'START LİSTE'!$B$6:$F$1253,3,0)),"",VLOOKUP(B13,'START LİSTE'!$B$6:$F$1253,3,0))</f>
        <v>TUNCELİ GENÇLİK SPOR KLB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35796</v>
      </c>
      <c r="G13" s="103">
        <v>817</v>
      </c>
      <c r="H13" s="133">
        <f t="shared" si="1"/>
        <v>6</v>
      </c>
    </row>
    <row r="14" spans="1:8" ht="24" customHeight="1">
      <c r="A14" s="34">
        <f t="shared" si="0"/>
        <v>9</v>
      </c>
      <c r="B14" s="102">
        <v>591</v>
      </c>
      <c r="C14" s="35" t="str">
        <f>IF(ISERROR(VLOOKUP(B14,'START LİSTE'!$B$6:$F$1253,2,0)),"",VLOOKUP(B14,'START LİSTE'!$B$6:$F$1253,2,0))</f>
        <v>EDA IŞIK</v>
      </c>
      <c r="D14" s="35" t="str">
        <f>IF(ISERROR(VLOOKUP(B14,'START LİSTE'!$B$6:$F$1253,3,0)),"",VLOOKUP(B14,'START LİSTE'!$B$6:$F$1253,3,0))</f>
        <v>MUŞ-GENÇLİK HİZ.SPOR KLB.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35809</v>
      </c>
      <c r="G14" s="103">
        <v>821</v>
      </c>
      <c r="H14" s="133">
        <f t="shared" si="1"/>
        <v>7</v>
      </c>
    </row>
    <row r="15" spans="1:8" ht="24" customHeight="1">
      <c r="A15" s="34">
        <f t="shared" si="0"/>
        <v>10</v>
      </c>
      <c r="B15" s="102">
        <v>594</v>
      </c>
      <c r="C15" s="35" t="str">
        <f>IF(ISERROR(VLOOKUP(B15,'START LİSTE'!$B$6:$F$1253,2,0)),"",VLOOKUP(B15,'START LİSTE'!$B$6:$F$1253,2,0))</f>
        <v>DİLAN ATAR</v>
      </c>
      <c r="D15" s="35" t="str">
        <f>IF(ISERROR(VLOOKUP(B15,'START LİSTE'!$B$6:$F$1253,3,0)),"",VLOOKUP(B15,'START LİSTE'!$B$6:$F$1253,3,0))</f>
        <v>TUNCELİ GENÇLİK SPOR KLB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35796</v>
      </c>
      <c r="G15" s="103">
        <v>830</v>
      </c>
      <c r="H15" s="133">
        <f t="shared" si="1"/>
        <v>8</v>
      </c>
    </row>
    <row r="16" spans="1:8" ht="24" customHeight="1">
      <c r="A16" s="34">
        <f t="shared" si="0"/>
        <v>11</v>
      </c>
      <c r="B16" s="102">
        <v>583</v>
      </c>
      <c r="C16" s="35" t="str">
        <f>IF(ISERROR(VLOOKUP(B16,'START LİSTE'!$B$6:$F$1253,2,0)),"",VLOOKUP(B16,'START LİSTE'!$B$6:$F$1253,2,0))</f>
        <v>AYSUN ÖZCAN</v>
      </c>
      <c r="D16" s="35" t="str">
        <f>IF(ISERROR(VLOOKUP(B16,'START LİSTE'!$B$6:$F$1253,3,0)),"",VLOOKUP(B16,'START LİSTE'!$B$6:$F$1253,3,0))</f>
        <v>BİTLİS -GENÇLİK SPOR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35930</v>
      </c>
      <c r="G16" s="103">
        <v>838</v>
      </c>
      <c r="H16" s="133">
        <f t="shared" si="1"/>
        <v>9</v>
      </c>
    </row>
    <row r="17" spans="1:8" ht="24" customHeight="1">
      <c r="A17" s="34">
        <f t="shared" si="0"/>
        <v>12</v>
      </c>
      <c r="B17" s="102">
        <v>579</v>
      </c>
      <c r="C17" s="35" t="str">
        <f>IF(ISERROR(VLOOKUP(B17,'START LİSTE'!$B$6:$F$1253,2,0)),"",VLOOKUP(B17,'START LİSTE'!$B$6:$F$1253,2,0))</f>
        <v>BAŞAK SÖĞÜT</v>
      </c>
      <c r="D17" s="35" t="str">
        <f>IF(ISERROR(VLOOKUP(B17,'START LİSTE'!$B$6:$F$1253,3,0)),"",VLOOKUP(B17,'START LİSTE'!$B$6:$F$1253,3,0))</f>
        <v>ARDAHAN GSK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36140</v>
      </c>
      <c r="G17" s="103">
        <v>839</v>
      </c>
      <c r="H17" s="133">
        <f t="shared" si="1"/>
        <v>10</v>
      </c>
    </row>
    <row r="18" spans="1:8" ht="24" customHeight="1">
      <c r="A18" s="34">
        <f t="shared" si="0"/>
        <v>13</v>
      </c>
      <c r="B18" s="102">
        <v>582</v>
      </c>
      <c r="C18" s="35" t="str">
        <f>IF(ISERROR(VLOOKUP(B18,'START LİSTE'!$B$6:$F$1253,2,0)),"",VLOOKUP(B18,'START LİSTE'!$B$6:$F$1253,2,0))</f>
        <v>FATMA SULUK</v>
      </c>
      <c r="D18" s="35" t="str">
        <f>IF(ISERROR(VLOOKUP(B18,'START LİSTE'!$B$6:$F$1253,3,0)),"",VLOOKUP(B18,'START LİSTE'!$B$6:$F$1253,3,0))</f>
        <v>BİTLİS -GENÇLİK SPOR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35431</v>
      </c>
      <c r="G18" s="103">
        <v>840</v>
      </c>
      <c r="H18" s="133">
        <f t="shared" si="1"/>
        <v>11</v>
      </c>
    </row>
    <row r="19" spans="1:8" ht="24" customHeight="1">
      <c r="A19" s="34">
        <f t="shared" si="0"/>
        <v>14</v>
      </c>
      <c r="B19" s="102">
        <v>595</v>
      </c>
      <c r="C19" s="35" t="str">
        <f>IF(ISERROR(VLOOKUP(B19,'START LİSTE'!$B$6:$F$1253,2,0)),"",VLOOKUP(B19,'START LİSTE'!$B$6:$F$1253,2,0))</f>
        <v>GAMZE TEKİN</v>
      </c>
      <c r="D19" s="35" t="str">
        <f>IF(ISERROR(VLOOKUP(B19,'START LİSTE'!$B$6:$F$1253,3,0)),"",VLOOKUP(B19,'START LİSTE'!$B$6:$F$1253,3,0))</f>
        <v>TUNCELİ GENÇLİK SPOR KLB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35445</v>
      </c>
      <c r="G19" s="103">
        <v>840</v>
      </c>
      <c r="H19" s="133">
        <f t="shared" si="1"/>
        <v>12</v>
      </c>
    </row>
    <row r="20" spans="1:8" ht="24" customHeight="1">
      <c r="A20" s="34">
        <f t="shared" si="0"/>
        <v>15</v>
      </c>
      <c r="B20" s="102">
        <v>577</v>
      </c>
      <c r="C20" s="35" t="str">
        <f>IF(ISERROR(VLOOKUP(B20,'START LİSTE'!$B$6:$F$1253,2,0)),"",VLOOKUP(B20,'START LİSTE'!$B$6:$F$1253,2,0))</f>
        <v>İPEK AYDIN</v>
      </c>
      <c r="D20" s="35" t="str">
        <f>IF(ISERROR(VLOOKUP(B20,'START LİSTE'!$B$6:$F$1253,3,0)),"",VLOOKUP(B20,'START LİSTE'!$B$6:$F$1253,3,0))</f>
        <v>ARDAHAN GSK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35585</v>
      </c>
      <c r="G20" s="103">
        <v>855</v>
      </c>
      <c r="H20" s="133">
        <f t="shared" si="1"/>
        <v>13</v>
      </c>
    </row>
    <row r="21" spans="1:8" ht="24" customHeight="1">
      <c r="A21" s="34">
        <f t="shared" si="0"/>
        <v>16</v>
      </c>
      <c r="B21" s="102">
        <v>580</v>
      </c>
      <c r="C21" s="35" t="str">
        <f>IF(ISERROR(VLOOKUP(B21,'START LİSTE'!$B$6:$F$1253,2,0)),"",VLOOKUP(B21,'START LİSTE'!$B$6:$F$1253,2,0))</f>
        <v>CANSU ÖZER</v>
      </c>
      <c r="D21" s="35" t="str">
        <f>IF(ISERROR(VLOOKUP(B21,'START LİSTE'!$B$6:$F$1253,3,0)),"",VLOOKUP(B21,'START LİSTE'!$B$6:$F$1253,3,0))</f>
        <v>ARDAHAN GSK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35796</v>
      </c>
      <c r="G21" s="103">
        <v>901</v>
      </c>
      <c r="H21" s="133">
        <f t="shared" si="1"/>
        <v>14</v>
      </c>
    </row>
    <row r="22" spans="1:8" ht="24" customHeight="1">
      <c r="A22" s="34">
        <f t="shared" si="0"/>
        <v>17</v>
      </c>
      <c r="B22" s="102">
        <v>586</v>
      </c>
      <c r="C22" s="35" t="str">
        <f>IF(ISERROR(VLOOKUP(B22,'START LİSTE'!$B$6:$F$1253,2,0)),"",VLOOKUP(B22,'START LİSTE'!$B$6:$F$1253,2,0))</f>
        <v>CİLEM KOCAK</v>
      </c>
      <c r="D22" s="35" t="str">
        <f>IF(ISERROR(VLOOKUP(B22,'START LİSTE'!$B$6:$F$1253,3,0)),"",VLOOKUP(B22,'START LİSTE'!$B$6:$F$1253,3,0))</f>
        <v>KARS - GENLİK SPOR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36107</v>
      </c>
      <c r="G22" s="103">
        <v>905</v>
      </c>
      <c r="H22" s="133">
        <f t="shared" si="1"/>
        <v>15</v>
      </c>
    </row>
    <row r="23" spans="1:8" ht="24" customHeight="1">
      <c r="A23" s="34">
        <f t="shared" si="0"/>
        <v>18</v>
      </c>
      <c r="B23" s="102">
        <v>588</v>
      </c>
      <c r="C23" s="35" t="str">
        <f>IF(ISERROR(VLOOKUP(B23,'START LİSTE'!$B$6:$F$1253,2,0)),"",VLOOKUP(B23,'START LİSTE'!$B$6:$F$1253,2,0))</f>
        <v>ZEYNEP KARAYAKA</v>
      </c>
      <c r="D23" s="35" t="str">
        <f>IF(ISERROR(VLOOKUP(B23,'START LİSTE'!$B$6:$F$1253,3,0)),"",VLOOKUP(B23,'START LİSTE'!$B$6:$F$1253,3,0))</f>
        <v>KARS - GENLİK SPOR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35551</v>
      </c>
      <c r="G23" s="103">
        <v>920</v>
      </c>
      <c r="H23" s="133">
        <f t="shared" si="1"/>
        <v>16</v>
      </c>
    </row>
    <row r="24" spans="1:8" ht="24" customHeight="1">
      <c r="A24" s="34">
        <f t="shared" si="0"/>
        <v>19</v>
      </c>
      <c r="B24" s="102">
        <v>578</v>
      </c>
      <c r="C24" s="35" t="str">
        <f>IF(ISERROR(VLOOKUP(B24,'START LİSTE'!$B$6:$F$1253,2,0)),"",VLOOKUP(B24,'START LİSTE'!$B$6:$F$1253,2,0))</f>
        <v>DİLAN PALAVAN</v>
      </c>
      <c r="D24" s="35" t="str">
        <f>IF(ISERROR(VLOOKUP(B24,'START LİSTE'!$B$6:$F$1253,3,0)),"",VLOOKUP(B24,'START LİSTE'!$B$6:$F$1253,3,0))</f>
        <v>ARDAHAN GSK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35829</v>
      </c>
      <c r="G24" s="103">
        <v>931</v>
      </c>
      <c r="H24" s="133">
        <f t="shared" si="1"/>
        <v>17</v>
      </c>
    </row>
    <row r="25" spans="1:8" ht="24" customHeight="1">
      <c r="A25" s="34">
        <f t="shared" si="0"/>
        <v>20</v>
      </c>
      <c r="B25" s="102">
        <v>596</v>
      </c>
      <c r="C25" s="35" t="str">
        <f>IF(ISERROR(VLOOKUP(B25,'START LİSTE'!$B$6:$F$1253,2,0)),"",VLOOKUP(B25,'START LİSTE'!$B$6:$F$1253,2,0))</f>
        <v>MERVE TUNCER</v>
      </c>
      <c r="D25" s="35" t="str">
        <f>IF(ISERROR(VLOOKUP(B25,'START LİSTE'!$B$6:$F$1253,3,0)),"",VLOOKUP(B25,'START LİSTE'!$B$6:$F$1253,3,0))</f>
        <v>TUNCELİ GENÇLİK SPOR KLB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36032</v>
      </c>
      <c r="G25" s="103">
        <v>1030</v>
      </c>
      <c r="H25" s="133">
        <f t="shared" si="1"/>
        <v>18</v>
      </c>
    </row>
    <row r="26" spans="1:8" ht="17.25" customHeight="1">
      <c r="A26" s="34">
        <f t="shared" si="0"/>
        <v>21</v>
      </c>
      <c r="B26" s="102">
        <v>592</v>
      </c>
      <c r="C26" s="35" t="str">
        <f>IF(ISERROR(VLOOKUP(B26,'START LİSTE'!$B$6:$F$1253,2,0)),"",VLOOKUP(B26,'START LİSTE'!$B$6:$F$1253,2,0))</f>
        <v>SEVAL AKYOL</v>
      </c>
      <c r="D26" s="35" t="str">
        <f>IF(ISERROR(VLOOKUP(B26,'START LİSTE'!$B$6:$F$1253,3,0)),"",VLOOKUP(B26,'START LİSTE'!$B$6:$F$1253,3,0))</f>
        <v>MUŞ-GENÇLİK HİZ.SPOR KLB.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35584</v>
      </c>
      <c r="G26" s="103" t="s">
        <v>61</v>
      </c>
      <c r="H26" s="133" t="str">
        <f t="shared" si="1"/>
        <v>-</v>
      </c>
    </row>
    <row r="27" spans="1:8" ht="17.25" customHeight="1">
      <c r="A27" s="34">
        <f t="shared" si="0"/>
        <v>22</v>
      </c>
      <c r="B27" s="102">
        <v>584</v>
      </c>
      <c r="C27" s="35" t="str">
        <f>IF(ISERROR(VLOOKUP(B27,'START LİSTE'!$B$6:$F$1253,2,0)),"",VLOOKUP(B27,'START LİSTE'!$B$6:$F$1253,2,0))</f>
        <v>MELEK KAYA</v>
      </c>
      <c r="D27" s="35" t="str">
        <f>IF(ISERROR(VLOOKUP(B27,'START LİSTE'!$B$6:$F$1253,3,0)),"",VLOOKUP(B27,'START LİSTE'!$B$6:$F$1253,3,0))</f>
        <v>BİTLİS -GENÇLİK SPOR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35770</v>
      </c>
      <c r="G27" s="103" t="s">
        <v>62</v>
      </c>
      <c r="H27" s="133" t="str">
        <f t="shared" si="1"/>
        <v>-</v>
      </c>
    </row>
    <row r="28" spans="1:8" ht="17.25" customHeight="1">
      <c r="A28" s="34">
        <f t="shared" si="0"/>
      </c>
      <c r="B28" s="102"/>
      <c r="C28" s="35">
        <f>IF(ISERROR(VLOOKUP(B28,'START LİSTE'!$B$6:$F$1253,2,0)),"",VLOOKUP(B28,'START LİSTE'!$B$6:$F$1253,2,0))</f>
      </c>
      <c r="D28" s="35">
        <f>IF(ISERROR(VLOOKUP(B28,'START LİSTE'!$B$6:$F$1253,3,0)),"",VLOOKUP(B28,'START LİSTE'!$B$6:$F$1253,3,0))</f>
      </c>
      <c r="E28" s="36">
        <f>IF(ISERROR(VLOOKUP(B28,'START LİSTE'!$B$6:$F$1253,4,0)),"",VLOOKUP(B28,'START LİSTE'!$B$6:$F$1253,4,0))</f>
      </c>
      <c r="F28" s="37">
        <f>IF(ISERROR(VLOOKUP($B28,'START LİSTE'!$B$6:$F$1253,5,0)),"",VLOOKUP($B28,'START LİSTE'!$B$6:$F$1253,5,0))</f>
      </c>
      <c r="G28" s="103"/>
      <c r="H28" s="133">
        <f t="shared" si="1"/>
      </c>
    </row>
    <row r="29" spans="1:8" ht="17.25" customHeight="1">
      <c r="A29" s="34">
        <f t="shared" si="0"/>
      </c>
      <c r="B29" s="102"/>
      <c r="C29" s="35">
        <f>IF(ISERROR(VLOOKUP(B29,'START LİSTE'!$B$6:$F$1253,2,0)),"",VLOOKUP(B29,'START LİSTE'!$B$6:$F$1253,2,0))</f>
      </c>
      <c r="D29" s="35">
        <f>IF(ISERROR(VLOOKUP(B29,'START LİSTE'!$B$6:$F$1253,3,0)),"",VLOOKUP(B29,'START LİSTE'!$B$6:$F$1253,3,0))</f>
      </c>
      <c r="E29" s="36">
        <f>IF(ISERROR(VLOOKUP(B29,'START LİSTE'!$B$6:$F$1253,4,0)),"",VLOOKUP(B29,'START LİSTE'!$B$6:$F$1253,4,0))</f>
      </c>
      <c r="F29" s="37">
        <f>IF(ISERROR(VLOOKUP($B29,'START LİSTE'!$B$6:$F$1253,5,0)),"",VLOOKUP($B29,'START LİSTE'!$B$6:$F$1253,5,0))</f>
      </c>
      <c r="G29" s="103"/>
      <c r="H29" s="133">
        <f t="shared" si="1"/>
      </c>
    </row>
    <row r="30" spans="1:8" ht="17.25" customHeight="1">
      <c r="A30" s="34">
        <f t="shared" si="0"/>
      </c>
      <c r="B30" s="102"/>
      <c r="C30" s="35">
        <f>IF(ISERROR(VLOOKUP(B30,'START LİSTE'!$B$6:$F$1253,2,0)),"",VLOOKUP(B30,'START LİSTE'!$B$6:$F$1253,2,0))</f>
      </c>
      <c r="D30" s="35">
        <f>IF(ISERROR(VLOOKUP(B30,'START LİSTE'!$B$6:$F$1253,3,0)),"",VLOOKUP(B30,'START LİSTE'!$B$6:$F$1253,3,0))</f>
      </c>
      <c r="E30" s="36">
        <f>IF(ISERROR(VLOOKUP(B30,'START LİSTE'!$B$6:$F$1253,4,0)),"",VLOOKUP(B30,'START LİSTE'!$B$6:$F$1253,4,0))</f>
      </c>
      <c r="F30" s="37">
        <f>IF(ISERROR(VLOOKUP($B30,'START LİSTE'!$B$6:$F$1253,5,0)),"",VLOOKUP($B30,'START LİSTE'!$B$6:$F$1253,5,0))</f>
      </c>
      <c r="G30" s="103"/>
      <c r="H30" s="133">
        <f t="shared" si="1"/>
      </c>
    </row>
    <row r="31" spans="1:8" ht="17.25" customHeight="1">
      <c r="A31" s="34">
        <f t="shared" si="0"/>
      </c>
      <c r="B31" s="102"/>
      <c r="C31" s="35">
        <f>IF(ISERROR(VLOOKUP(B31,'START LİSTE'!$B$6:$F$1253,2,0)),"",VLOOKUP(B31,'START LİSTE'!$B$6:$F$1253,2,0))</f>
      </c>
      <c r="D31" s="35">
        <f>IF(ISERROR(VLOOKUP(B31,'START LİSTE'!$B$6:$F$1253,3,0)),"",VLOOKUP(B31,'START LİSTE'!$B$6:$F$1253,3,0))</f>
      </c>
      <c r="E31" s="36">
        <f>IF(ISERROR(VLOOKUP(B31,'START LİSTE'!$B$6:$F$1253,4,0)),"",VLOOKUP(B31,'START LİSTE'!$B$6:$F$1253,4,0))</f>
      </c>
      <c r="F31" s="37">
        <f>IF(ISERROR(VLOOKUP($B31,'START LİSTE'!$B$6:$F$1253,5,0)),"",VLOOKUP($B31,'START LİSTE'!$B$6:$F$1253,5,0))</f>
      </c>
      <c r="G31" s="103"/>
      <c r="H31" s="133">
        <f t="shared" si="1"/>
      </c>
    </row>
    <row r="32" spans="1:8" ht="17.25" customHeight="1">
      <c r="A32" s="34">
        <f t="shared" si="0"/>
      </c>
      <c r="B32" s="102"/>
      <c r="C32" s="35">
        <f>IF(ISERROR(VLOOKUP(B32,'START LİSTE'!$B$6:$F$1253,2,0)),"",VLOOKUP(B32,'START LİSTE'!$B$6:$F$1253,2,0))</f>
      </c>
      <c r="D32" s="35">
        <f>IF(ISERROR(VLOOKUP(B32,'START LİSTE'!$B$6:$F$1253,3,0)),"",VLOOKUP(B32,'START LİSTE'!$B$6:$F$1253,3,0))</f>
      </c>
      <c r="E32" s="36">
        <f>IF(ISERROR(VLOOKUP(B32,'START LİSTE'!$B$6:$F$1253,4,0)),"",VLOOKUP(B32,'START LİSTE'!$B$6:$F$1253,4,0))</f>
      </c>
      <c r="F32" s="37">
        <f>IF(ISERROR(VLOOKUP($B32,'START LİSTE'!$B$6:$F$1253,5,0)),"",VLOOKUP($B32,'START LİSTE'!$B$6:$F$1253,5,0))</f>
      </c>
      <c r="G32" s="103"/>
      <c r="H32" s="133">
        <f t="shared" si="1"/>
      </c>
    </row>
    <row r="33" spans="1:8" ht="17.25" customHeight="1">
      <c r="A33" s="34">
        <f t="shared" si="0"/>
      </c>
      <c r="B33" s="102"/>
      <c r="C33" s="35">
        <f>IF(ISERROR(VLOOKUP(B33,'START LİSTE'!$B$6:$F$1253,2,0)),"",VLOOKUP(B33,'START LİSTE'!$B$6:$F$1253,2,0))</f>
      </c>
      <c r="D33" s="35">
        <f>IF(ISERROR(VLOOKUP(B33,'START LİSTE'!$B$6:$F$1253,3,0)),"",VLOOKUP(B33,'START LİSTE'!$B$6:$F$1253,3,0))</f>
      </c>
      <c r="E33" s="36">
        <f>IF(ISERROR(VLOOKUP(B33,'START LİSTE'!$B$6:$F$1253,4,0)),"",VLOOKUP(B33,'START LİSTE'!$B$6:$F$1253,4,0))</f>
      </c>
      <c r="F33" s="37">
        <f>IF(ISERROR(VLOOKUP($B33,'START LİSTE'!$B$6:$F$1253,5,0)),"",VLOOKUP($B33,'START LİSTE'!$B$6:$F$1253,5,0))</f>
      </c>
      <c r="G33" s="103"/>
      <c r="H33" s="133">
        <f t="shared" si="1"/>
      </c>
    </row>
    <row r="34" spans="1:8" ht="17.25" customHeight="1">
      <c r="A34" s="34">
        <f t="shared" si="0"/>
      </c>
      <c r="B34" s="102"/>
      <c r="C34" s="35">
        <f>IF(ISERROR(VLOOKUP(B34,'START LİSTE'!$B$6:$F$1253,2,0)),"",VLOOKUP(B34,'START LİSTE'!$B$6:$F$1253,2,0))</f>
      </c>
      <c r="D34" s="35">
        <f>IF(ISERROR(VLOOKUP(B34,'START LİSTE'!$B$6:$F$1253,3,0)),"",VLOOKUP(B34,'START LİSTE'!$B$6:$F$1253,3,0))</f>
      </c>
      <c r="E34" s="36">
        <f>IF(ISERROR(VLOOKUP(B34,'START LİSTE'!$B$6:$F$1253,4,0)),"",VLOOKUP(B34,'START LİSTE'!$B$6:$F$1253,4,0))</f>
      </c>
      <c r="F34" s="37">
        <f>IF(ISERROR(VLOOKUP($B34,'START LİSTE'!$B$6:$F$1253,5,0)),"",VLOOKUP($B34,'START LİSTE'!$B$6:$F$1253,5,0))</f>
      </c>
      <c r="G34" s="103"/>
      <c r="H34" s="133">
        <f t="shared" si="1"/>
      </c>
    </row>
    <row r="35" spans="1:8" ht="17.25" customHeight="1">
      <c r="A35" s="34">
        <f t="shared" si="0"/>
      </c>
      <c r="B35" s="102"/>
      <c r="C35" s="35">
        <f>IF(ISERROR(VLOOKUP(B35,'START LİSTE'!$B$6:$F$1253,2,0)),"",VLOOKUP(B35,'START LİSTE'!$B$6:$F$1253,2,0))</f>
      </c>
      <c r="D35" s="35">
        <f>IF(ISERROR(VLOOKUP(B35,'START LİSTE'!$B$6:$F$1253,3,0)),"",VLOOKUP(B35,'START LİSTE'!$B$6:$F$1253,3,0))</f>
      </c>
      <c r="E35" s="36">
        <f>IF(ISERROR(VLOOKUP(B35,'START LİSTE'!$B$6:$F$1253,4,0)),"",VLOOKUP(B35,'START LİSTE'!$B$6:$F$1253,4,0))</f>
      </c>
      <c r="F35" s="37">
        <f>IF(ISERROR(VLOOKUP($B35,'START LİSTE'!$B$6:$F$1253,5,0)),"",VLOOKUP($B35,'START LİSTE'!$B$6:$F$1253,5,0))</f>
      </c>
      <c r="G35" s="103"/>
      <c r="H35" s="133">
        <f t="shared" si="1"/>
      </c>
    </row>
    <row r="36" spans="1:8" ht="17.25" customHeight="1">
      <c r="A36" s="34">
        <f t="shared" si="0"/>
      </c>
      <c r="B36" s="102"/>
      <c r="C36" s="35">
        <f>IF(ISERROR(VLOOKUP(B36,'START LİSTE'!$B$6:$F$1253,2,0)),"",VLOOKUP(B36,'START LİSTE'!$B$6:$F$1253,2,0))</f>
      </c>
      <c r="D36" s="35">
        <f>IF(ISERROR(VLOOKUP(B36,'START LİSTE'!$B$6:$F$1253,3,0)),"",VLOOKUP(B36,'START LİSTE'!$B$6:$F$1253,3,0))</f>
      </c>
      <c r="E36" s="36">
        <f>IF(ISERROR(VLOOKUP(B36,'START LİSTE'!$B$6:$F$1253,4,0)),"",VLOOKUP(B36,'START LİSTE'!$B$6:$F$1253,4,0))</f>
      </c>
      <c r="F36" s="37">
        <f>IF(ISERROR(VLOOKUP($B36,'START LİSTE'!$B$6:$F$1253,5,0)),"",VLOOKUP($B36,'START LİSTE'!$B$6:$F$1253,5,0))</f>
      </c>
      <c r="G36" s="103"/>
      <c r="H36" s="133">
        <f t="shared" si="1"/>
      </c>
    </row>
    <row r="37" spans="1:8" ht="17.25" customHeight="1">
      <c r="A37" s="34">
        <f t="shared" si="0"/>
      </c>
      <c r="B37" s="102"/>
      <c r="C37" s="35">
        <f>IF(ISERROR(VLOOKUP(B37,'START LİSTE'!$B$6:$F$1253,2,0)),"",VLOOKUP(B37,'START LİSTE'!$B$6:$F$1253,2,0))</f>
      </c>
      <c r="D37" s="35">
        <f>IF(ISERROR(VLOOKUP(B37,'START LİSTE'!$B$6:$F$1253,3,0)),"",VLOOKUP(B37,'START LİSTE'!$B$6:$F$1253,3,0))</f>
      </c>
      <c r="E37" s="36">
        <f>IF(ISERROR(VLOOKUP(B37,'START LİSTE'!$B$6:$F$1253,4,0)),"",VLOOKUP(B37,'START LİSTE'!$B$6:$F$1253,4,0))</f>
      </c>
      <c r="F37" s="37">
        <f>IF(ISERROR(VLOOKUP($B37,'START LİSTE'!$B$6:$F$1253,5,0)),"",VLOOKUP($B37,'START LİSTE'!$B$6:$F$1253,5,0))</f>
      </c>
      <c r="G37" s="103"/>
      <c r="H37" s="133">
        <f t="shared" si="1"/>
      </c>
    </row>
    <row r="38" spans="1:8" ht="17.25" customHeight="1">
      <c r="A38" s="34">
        <f t="shared" si="0"/>
      </c>
      <c r="B38" s="102"/>
      <c r="C38" s="35">
        <f>IF(ISERROR(VLOOKUP(B38,'START LİSTE'!$B$6:$F$1253,2,0)),"",VLOOKUP(B38,'START LİSTE'!$B$6:$F$1253,2,0))</f>
      </c>
      <c r="D38" s="35">
        <f>IF(ISERROR(VLOOKUP(B38,'START LİSTE'!$B$6:$F$1253,3,0)),"",VLOOKUP(B38,'START LİSTE'!$B$6:$F$1253,3,0))</f>
      </c>
      <c r="E38" s="36">
        <f>IF(ISERROR(VLOOKUP(B38,'START LİSTE'!$B$6:$F$1253,4,0)),"",VLOOKUP(B38,'START LİSTE'!$B$6:$F$1253,4,0))</f>
      </c>
      <c r="F38" s="37">
        <f>IF(ISERROR(VLOOKUP($B38,'START LİSTE'!$B$6:$F$1253,5,0)),"",VLOOKUP($B38,'START LİSTE'!$B$6:$F$1253,5,0))</f>
      </c>
      <c r="G38" s="103"/>
      <c r="H38" s="133">
        <f t="shared" si="1"/>
      </c>
    </row>
    <row r="39" spans="1:8" ht="17.25" customHeight="1">
      <c r="A39" s="34">
        <f t="shared" si="0"/>
      </c>
      <c r="B39" s="102"/>
      <c r="C39" s="35">
        <f>IF(ISERROR(VLOOKUP(B39,'START LİSTE'!$B$6:$F$1253,2,0)),"",VLOOKUP(B39,'START LİSTE'!$B$6:$F$1253,2,0))</f>
      </c>
      <c r="D39" s="35">
        <f>IF(ISERROR(VLOOKUP(B39,'START LİSTE'!$B$6:$F$1253,3,0)),"",VLOOKUP(B39,'START LİSTE'!$B$6:$F$1253,3,0))</f>
      </c>
      <c r="E39" s="36">
        <f>IF(ISERROR(VLOOKUP(B39,'START LİSTE'!$B$6:$F$1253,4,0)),"",VLOOKUP(B39,'START LİSTE'!$B$6:$F$1253,4,0))</f>
      </c>
      <c r="F39" s="37">
        <f>IF(ISERROR(VLOOKUP($B39,'START LİSTE'!$B$6:$F$1253,5,0)),"",VLOOKUP($B39,'START LİSTE'!$B$6:$F$1253,5,0))</f>
      </c>
      <c r="G39" s="103"/>
      <c r="H39" s="133">
        <f t="shared" si="1"/>
      </c>
    </row>
    <row r="40" spans="1:8" ht="17.25" customHeight="1">
      <c r="A40" s="34">
        <f t="shared" si="0"/>
      </c>
      <c r="B40" s="102"/>
      <c r="C40" s="35">
        <f>IF(ISERROR(VLOOKUP(B40,'START LİSTE'!$B$6:$F$1253,2,0)),"",VLOOKUP(B40,'START LİSTE'!$B$6:$F$1253,2,0))</f>
      </c>
      <c r="D40" s="35">
        <f>IF(ISERROR(VLOOKUP(B40,'START LİSTE'!$B$6:$F$1253,3,0)),"",VLOOKUP(B40,'START LİSTE'!$B$6:$F$1253,3,0))</f>
      </c>
      <c r="E40" s="36">
        <f>IF(ISERROR(VLOOKUP(B40,'START LİSTE'!$B$6:$F$1253,4,0)),"",VLOOKUP(B40,'START LİSTE'!$B$6:$F$1253,4,0))</f>
      </c>
      <c r="F40" s="37">
        <f>IF(ISERROR(VLOOKUP($B40,'START LİSTE'!$B$6:$F$1253,5,0)),"",VLOOKUP($B40,'START LİSTE'!$B$6:$F$1253,5,0))</f>
      </c>
      <c r="G40" s="103"/>
      <c r="H40" s="133">
        <f t="shared" si="1"/>
      </c>
    </row>
    <row r="41" spans="1:8" ht="17.25" customHeight="1">
      <c r="A41" s="34">
        <f t="shared" si="0"/>
      </c>
      <c r="B41" s="102"/>
      <c r="C41" s="35">
        <f>IF(ISERROR(VLOOKUP(B41,'START LİSTE'!$B$6:$F$1253,2,0)),"",VLOOKUP(B41,'START LİSTE'!$B$6:$F$1253,2,0))</f>
      </c>
      <c r="D41" s="35">
        <f>IF(ISERROR(VLOOKUP(B41,'START LİSTE'!$B$6:$F$1253,3,0)),"",VLOOKUP(B41,'START LİSTE'!$B$6:$F$1253,3,0))</f>
      </c>
      <c r="E41" s="36">
        <f>IF(ISERROR(VLOOKUP(B41,'START LİSTE'!$B$6:$F$1253,4,0)),"",VLOOKUP(B41,'START LİSTE'!$B$6:$F$1253,4,0))</f>
      </c>
      <c r="F41" s="37">
        <f>IF(ISERROR(VLOOKUP($B41,'START LİSTE'!$B$6:$F$1253,5,0)),"",VLOOKUP($B41,'START LİSTE'!$B$6:$F$1253,5,0))</f>
      </c>
      <c r="G41" s="103"/>
      <c r="H41" s="133">
        <f t="shared" si="1"/>
      </c>
    </row>
    <row r="42" spans="1:8" ht="17.25" customHeight="1">
      <c r="A42" s="34">
        <f t="shared" si="0"/>
      </c>
      <c r="B42" s="102"/>
      <c r="C42" s="35">
        <f>IF(ISERROR(VLOOKUP(B42,'START LİSTE'!$B$6:$F$1253,2,0)),"",VLOOKUP(B42,'START LİSTE'!$B$6:$F$1253,2,0))</f>
      </c>
      <c r="D42" s="35">
        <f>IF(ISERROR(VLOOKUP(B42,'START LİSTE'!$B$6:$F$1253,3,0)),"",VLOOKUP(B42,'START LİSTE'!$B$6:$F$1253,3,0))</f>
      </c>
      <c r="E42" s="36">
        <f>IF(ISERROR(VLOOKUP(B42,'START LİSTE'!$B$6:$F$1253,4,0)),"",VLOOKUP(B42,'START LİSTE'!$B$6:$F$1253,4,0))</f>
      </c>
      <c r="F42" s="37">
        <f>IF(ISERROR(VLOOKUP($B42,'START LİSTE'!$B$6:$F$1253,5,0)),"",VLOOKUP($B42,'START LİSTE'!$B$6:$F$1253,5,0))</f>
      </c>
      <c r="G42" s="103"/>
      <c r="H42" s="133">
        <f t="shared" si="1"/>
      </c>
    </row>
    <row r="43" spans="1:8" ht="17.25" customHeight="1">
      <c r="A43" s="34">
        <f t="shared" si="0"/>
      </c>
      <c r="B43" s="102"/>
      <c r="C43" s="35">
        <f>IF(ISERROR(VLOOKUP(B43,'START LİSTE'!$B$6:$F$1253,2,0)),"",VLOOKUP(B43,'START LİSTE'!$B$6:$F$1253,2,0))</f>
      </c>
      <c r="D43" s="35">
        <f>IF(ISERROR(VLOOKUP(B43,'START LİSTE'!$B$6:$F$1253,3,0)),"",VLOOKUP(B43,'START LİSTE'!$B$6:$F$1253,3,0))</f>
      </c>
      <c r="E43" s="36">
        <f>IF(ISERROR(VLOOKUP(B43,'START LİSTE'!$B$6:$F$1253,4,0)),"",VLOOKUP(B43,'START LİSTE'!$B$6:$F$1253,4,0))</f>
      </c>
      <c r="F43" s="37">
        <f>IF(ISERROR(VLOOKUP($B43,'START LİSTE'!$B$6:$F$1253,5,0)),"",VLOOKUP($B43,'START LİSTE'!$B$6:$F$1253,5,0))</f>
      </c>
      <c r="G43" s="103"/>
      <c r="H43" s="133">
        <f t="shared" si="1"/>
      </c>
    </row>
    <row r="44" spans="1:8" ht="17.25" customHeight="1">
      <c r="A44" s="34">
        <f t="shared" si="0"/>
      </c>
      <c r="B44" s="102"/>
      <c r="C44" s="35">
        <f>IF(ISERROR(VLOOKUP(B44,'START LİSTE'!$B$6:$F$1253,2,0)),"",VLOOKUP(B44,'START LİSTE'!$B$6:$F$1253,2,0))</f>
      </c>
      <c r="D44" s="35">
        <f>IF(ISERROR(VLOOKUP(B44,'START LİSTE'!$B$6:$F$1253,3,0)),"",VLOOKUP(B44,'START LİSTE'!$B$6:$F$1253,3,0))</f>
      </c>
      <c r="E44" s="36">
        <f>IF(ISERROR(VLOOKUP(B44,'START LİSTE'!$B$6:$F$1253,4,0)),"",VLOOKUP(B44,'START LİSTE'!$B$6:$F$1253,4,0))</f>
      </c>
      <c r="F44" s="37">
        <f>IF(ISERROR(VLOOKUP($B44,'START LİSTE'!$B$6:$F$1253,5,0)),"",VLOOKUP($B44,'START LİSTE'!$B$6:$F$1253,5,0))</f>
      </c>
      <c r="G44" s="103"/>
      <c r="H44" s="133">
        <f t="shared" si="1"/>
      </c>
    </row>
    <row r="45" spans="1:8" ht="17.25" customHeight="1">
      <c r="A45" s="34">
        <f t="shared" si="0"/>
      </c>
      <c r="B45" s="102"/>
      <c r="C45" s="35">
        <f>IF(ISERROR(VLOOKUP(B45,'START LİSTE'!$B$6:$F$1253,2,0)),"",VLOOKUP(B45,'START LİSTE'!$B$6:$F$1253,2,0))</f>
      </c>
      <c r="D45" s="35">
        <f>IF(ISERROR(VLOOKUP(B45,'START LİSTE'!$B$6:$F$1253,3,0)),"",VLOOKUP(B45,'START LİSTE'!$B$6:$F$1253,3,0))</f>
      </c>
      <c r="E45" s="36">
        <f>IF(ISERROR(VLOOKUP(B45,'START LİSTE'!$B$6:$F$1253,4,0)),"",VLOOKUP(B45,'START LİSTE'!$B$6:$F$1253,4,0))</f>
      </c>
      <c r="F45" s="37">
        <f>IF(ISERROR(VLOOKUP($B45,'START LİSTE'!$B$6:$F$1253,5,0)),"",VLOOKUP($B45,'START LİSTE'!$B$6:$F$1253,5,0))</f>
      </c>
      <c r="G45" s="103"/>
      <c r="H45" s="133">
        <f t="shared" si="1"/>
      </c>
    </row>
    <row r="46" spans="1:8" ht="17.25" customHeight="1">
      <c r="A46" s="34">
        <f t="shared" si="0"/>
      </c>
      <c r="B46" s="102"/>
      <c r="C46" s="35">
        <f>IF(ISERROR(VLOOKUP(B46,'START LİSTE'!$B$6:$F$1253,2,0)),"",VLOOKUP(B46,'START LİSTE'!$B$6:$F$1253,2,0))</f>
      </c>
      <c r="D46" s="35">
        <f>IF(ISERROR(VLOOKUP(B46,'START LİSTE'!$B$6:$F$1253,3,0)),"",VLOOKUP(B46,'START LİSTE'!$B$6:$F$1253,3,0))</f>
      </c>
      <c r="E46" s="36">
        <f>IF(ISERROR(VLOOKUP(B46,'START LİSTE'!$B$6:$F$1253,4,0)),"",VLOOKUP(B46,'START LİSTE'!$B$6:$F$1253,4,0))</f>
      </c>
      <c r="F46" s="37">
        <f>IF(ISERROR(VLOOKUP($B46,'START LİSTE'!$B$6:$F$1253,5,0)),"",VLOOKUP($B46,'START LİSTE'!$B$6:$F$1253,5,0))</f>
      </c>
      <c r="G46" s="103"/>
      <c r="H46" s="133">
        <f t="shared" si="1"/>
      </c>
    </row>
    <row r="47" spans="1:8" ht="17.25" customHeight="1">
      <c r="A47" s="34">
        <f t="shared" si="0"/>
      </c>
      <c r="B47" s="102"/>
      <c r="C47" s="35">
        <f>IF(ISERROR(VLOOKUP(B47,'START LİSTE'!$B$6:$F$1253,2,0)),"",VLOOKUP(B47,'START LİSTE'!$B$6:$F$1253,2,0))</f>
      </c>
      <c r="D47" s="35">
        <f>IF(ISERROR(VLOOKUP(B47,'START LİSTE'!$B$6:$F$1253,3,0)),"",VLOOKUP(B47,'START LİSTE'!$B$6:$F$1253,3,0))</f>
      </c>
      <c r="E47" s="36">
        <f>IF(ISERROR(VLOOKUP(B47,'START LİSTE'!$B$6:$F$1253,4,0)),"",VLOOKUP(B47,'START LİSTE'!$B$6:$F$1253,4,0))</f>
      </c>
      <c r="F47" s="37">
        <f>IF(ISERROR(VLOOKUP($B47,'START LİSTE'!$B$6:$F$1253,5,0)),"",VLOOKUP($B47,'START LİSTE'!$B$6:$F$1253,5,0))</f>
      </c>
      <c r="G47" s="103"/>
      <c r="H47" s="133">
        <f t="shared" si="1"/>
      </c>
    </row>
    <row r="48" spans="1:8" ht="17.25" customHeight="1">
      <c r="A48" s="34">
        <f t="shared" si="0"/>
      </c>
      <c r="B48" s="102"/>
      <c r="C48" s="35">
        <f>IF(ISERROR(VLOOKUP(B48,'START LİSTE'!$B$6:$F$1253,2,0)),"",VLOOKUP(B48,'START LİSTE'!$B$6:$F$1253,2,0))</f>
      </c>
      <c r="D48" s="35">
        <f>IF(ISERROR(VLOOKUP(B48,'START LİSTE'!$B$6:$F$1253,3,0)),"",VLOOKUP(B48,'START LİSTE'!$B$6:$F$1253,3,0))</f>
      </c>
      <c r="E48" s="36">
        <f>IF(ISERROR(VLOOKUP(B48,'START LİSTE'!$B$6:$F$1253,4,0)),"",VLOOKUP(B48,'START LİSTE'!$B$6:$F$1253,4,0))</f>
      </c>
      <c r="F48" s="37">
        <f>IF(ISERROR(VLOOKUP($B48,'START LİSTE'!$B$6:$F$1253,5,0)),"",VLOOKUP($B48,'START LİSTE'!$B$6:$F$1253,5,0))</f>
      </c>
      <c r="G48" s="103"/>
      <c r="H48" s="133">
        <f t="shared" si="1"/>
      </c>
    </row>
    <row r="49" spans="1:8" ht="17.25" customHeight="1">
      <c r="A49" s="34">
        <f t="shared" si="0"/>
      </c>
      <c r="B49" s="102"/>
      <c r="C49" s="35">
        <f>IF(ISERROR(VLOOKUP(B49,'START LİSTE'!$B$6:$F$1253,2,0)),"",VLOOKUP(B49,'START LİSTE'!$B$6:$F$1253,2,0))</f>
      </c>
      <c r="D49" s="35">
        <f>IF(ISERROR(VLOOKUP(B49,'START LİSTE'!$B$6:$F$1253,3,0)),"",VLOOKUP(B49,'START LİSTE'!$B$6:$F$1253,3,0))</f>
      </c>
      <c r="E49" s="36">
        <f>IF(ISERROR(VLOOKUP(B49,'START LİSTE'!$B$6:$F$1253,4,0)),"",VLOOKUP(B49,'START LİSTE'!$B$6:$F$1253,4,0))</f>
      </c>
      <c r="F49" s="37">
        <f>IF(ISERROR(VLOOKUP($B49,'START LİSTE'!$B$6:$F$1253,5,0)),"",VLOOKUP($B49,'START LİSTE'!$B$6:$F$1253,5,0))</f>
      </c>
      <c r="G49" s="103"/>
      <c r="H49" s="133">
        <f t="shared" si="1"/>
      </c>
    </row>
    <row r="50" spans="1:8" ht="17.25" customHeight="1">
      <c r="A50" s="34">
        <f t="shared" si="0"/>
      </c>
      <c r="B50" s="102"/>
      <c r="C50" s="35">
        <f>IF(ISERROR(VLOOKUP(B50,'START LİSTE'!$B$6:$F$1253,2,0)),"",VLOOKUP(B50,'START LİSTE'!$B$6:$F$1253,2,0))</f>
      </c>
      <c r="D50" s="35">
        <f>IF(ISERROR(VLOOKUP(B50,'START LİSTE'!$B$6:$F$1253,3,0)),"",VLOOKUP(B50,'START LİSTE'!$B$6:$F$1253,3,0))</f>
      </c>
      <c r="E50" s="36">
        <f>IF(ISERROR(VLOOKUP(B50,'START LİSTE'!$B$6:$F$1253,4,0)),"",VLOOKUP(B50,'START LİSTE'!$B$6:$F$1253,4,0))</f>
      </c>
      <c r="F50" s="37">
        <f>IF(ISERROR(VLOOKUP($B50,'START LİSTE'!$B$6:$F$1253,5,0)),"",VLOOKUP($B50,'START LİSTE'!$B$6:$F$1253,5,0))</f>
      </c>
      <c r="G50" s="103"/>
      <c r="H50" s="133">
        <f t="shared" si="1"/>
      </c>
    </row>
    <row r="51" spans="1:8" ht="17.25" customHeight="1">
      <c r="A51" s="34">
        <f t="shared" si="0"/>
      </c>
      <c r="B51" s="102"/>
      <c r="C51" s="35">
        <f>IF(ISERROR(VLOOKUP(B51,'START LİSTE'!$B$6:$F$1253,2,0)),"",VLOOKUP(B51,'START LİSTE'!$B$6:$F$1253,2,0))</f>
      </c>
      <c r="D51" s="35">
        <f>IF(ISERROR(VLOOKUP(B51,'START LİSTE'!$B$6:$F$1253,3,0)),"",VLOOKUP(B51,'START LİSTE'!$B$6:$F$1253,3,0))</f>
      </c>
      <c r="E51" s="36">
        <f>IF(ISERROR(VLOOKUP(B51,'START LİSTE'!$B$6:$F$1253,4,0)),"",VLOOKUP(B51,'START LİSTE'!$B$6:$F$1253,4,0))</f>
      </c>
      <c r="F51" s="37">
        <f>IF(ISERROR(VLOOKUP($B51,'START LİSTE'!$B$6:$F$1253,5,0)),"",VLOOKUP($B51,'START LİSTE'!$B$6:$F$1253,5,0))</f>
      </c>
      <c r="G51" s="103"/>
      <c r="H51" s="133">
        <f t="shared" si="1"/>
      </c>
    </row>
    <row r="52" spans="1:8" ht="17.25" customHeight="1">
      <c r="A52" s="34">
        <f t="shared" si="0"/>
      </c>
      <c r="B52" s="102"/>
      <c r="C52" s="35">
        <f>IF(ISERROR(VLOOKUP(B52,'START LİSTE'!$B$6:$F$1253,2,0)),"",VLOOKUP(B52,'START LİSTE'!$B$6:$F$1253,2,0))</f>
      </c>
      <c r="D52" s="35">
        <f>IF(ISERROR(VLOOKUP(B52,'START LİSTE'!$B$6:$F$1253,3,0)),"",VLOOKUP(B52,'START LİSTE'!$B$6:$F$1253,3,0))</f>
      </c>
      <c r="E52" s="36">
        <f>IF(ISERROR(VLOOKUP(B52,'START LİSTE'!$B$6:$F$1253,4,0)),"",VLOOKUP(B52,'START LİSTE'!$B$6:$F$1253,4,0))</f>
      </c>
      <c r="F52" s="37">
        <f>IF(ISERROR(VLOOKUP($B52,'START LİSTE'!$B$6:$F$1253,5,0)),"",VLOOKUP($B52,'START LİSTE'!$B$6:$F$1253,5,0))</f>
      </c>
      <c r="G52" s="103"/>
      <c r="H52" s="133">
        <f t="shared" si="1"/>
      </c>
    </row>
    <row r="53" spans="1:8" ht="17.25" customHeight="1">
      <c r="A53" s="34">
        <f t="shared" si="0"/>
      </c>
      <c r="B53" s="102"/>
      <c r="C53" s="35">
        <f>IF(ISERROR(VLOOKUP(B53,'START LİSTE'!$B$6:$F$1253,2,0)),"",VLOOKUP(B53,'START LİSTE'!$B$6:$F$1253,2,0))</f>
      </c>
      <c r="D53" s="35">
        <f>IF(ISERROR(VLOOKUP(B53,'START LİSTE'!$B$6:$F$1253,3,0)),"",VLOOKUP(B53,'START LİSTE'!$B$6:$F$1253,3,0))</f>
      </c>
      <c r="E53" s="36">
        <f>IF(ISERROR(VLOOKUP(B53,'START LİSTE'!$B$6:$F$1253,4,0)),"",VLOOKUP(B53,'START LİSTE'!$B$6:$F$1253,4,0))</f>
      </c>
      <c r="F53" s="37">
        <f>IF(ISERROR(VLOOKUP($B53,'START LİSTE'!$B$6:$F$1253,5,0)),"",VLOOKUP($B53,'START LİSTE'!$B$6:$F$1253,5,0))</f>
      </c>
      <c r="G53" s="103"/>
      <c r="H53" s="133">
        <f t="shared" si="1"/>
      </c>
    </row>
    <row r="54" spans="1:8" ht="17.25" customHeight="1">
      <c r="A54" s="34">
        <f t="shared" si="0"/>
      </c>
      <c r="B54" s="102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103"/>
      <c r="H54" s="133">
        <f t="shared" si="1"/>
      </c>
    </row>
    <row r="55" spans="1:8" ht="17.25" customHeight="1">
      <c r="A55" s="34">
        <f t="shared" si="0"/>
      </c>
      <c r="B55" s="102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103"/>
      <c r="H55" s="133">
        <f t="shared" si="1"/>
      </c>
    </row>
    <row r="56" spans="1:8" ht="17.25" customHeight="1">
      <c r="A56" s="34">
        <f t="shared" si="0"/>
      </c>
      <c r="B56" s="102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103"/>
      <c r="H56" s="133">
        <f t="shared" si="1"/>
      </c>
    </row>
    <row r="57" spans="1:8" ht="17.25" customHeight="1">
      <c r="A57" s="34">
        <f t="shared" si="0"/>
      </c>
      <c r="B57" s="102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103"/>
      <c r="H57" s="133">
        <f t="shared" si="1"/>
      </c>
    </row>
    <row r="58" spans="1:8" ht="17.25" customHeight="1">
      <c r="A58" s="34">
        <f t="shared" si="0"/>
      </c>
      <c r="B58" s="102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103"/>
      <c r="H58" s="133">
        <f t="shared" si="1"/>
      </c>
    </row>
    <row r="59" spans="1:8" ht="17.25" customHeight="1">
      <c r="A59" s="34">
        <f t="shared" si="0"/>
      </c>
      <c r="B59" s="102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3"/>
      <c r="H59" s="133">
        <f t="shared" si="1"/>
      </c>
    </row>
    <row r="60" spans="1:8" ht="17.25" customHeight="1">
      <c r="A60" s="34">
        <f t="shared" si="0"/>
      </c>
      <c r="B60" s="102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3"/>
      <c r="H60" s="133">
        <f t="shared" si="1"/>
      </c>
    </row>
    <row r="61" spans="1:8" ht="17.25" customHeight="1">
      <c r="A61" s="34">
        <f t="shared" si="0"/>
      </c>
      <c r="B61" s="102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3"/>
      <c r="H61" s="133">
        <f t="shared" si="1"/>
      </c>
    </row>
    <row r="62" spans="1:8" ht="17.25" customHeight="1">
      <c r="A62" s="34">
        <f t="shared" si="0"/>
      </c>
      <c r="B62" s="102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3"/>
      <c r="H62" s="133">
        <f t="shared" si="1"/>
      </c>
    </row>
    <row r="63" spans="1:8" ht="17.25" customHeight="1">
      <c r="A63" s="34">
        <f t="shared" si="0"/>
      </c>
      <c r="B63" s="102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3"/>
      <c r="H63" s="133">
        <f t="shared" si="1"/>
      </c>
    </row>
    <row r="64" spans="1:8" ht="17.25" customHeight="1">
      <c r="A64" s="34">
        <f t="shared" si="0"/>
      </c>
      <c r="B64" s="102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3"/>
      <c r="H64" s="133">
        <f t="shared" si="1"/>
      </c>
    </row>
    <row r="65" spans="1:8" ht="17.25" customHeight="1">
      <c r="A65" s="34">
        <f t="shared" si="0"/>
      </c>
      <c r="B65" s="102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3"/>
      <c r="H65" s="133">
        <f t="shared" si="1"/>
      </c>
    </row>
    <row r="66" spans="1:8" ht="17.25" customHeight="1">
      <c r="A66" s="34">
        <f t="shared" si="0"/>
      </c>
      <c r="B66" s="102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3"/>
      <c r="H66" s="133">
        <f t="shared" si="1"/>
      </c>
    </row>
    <row r="67" spans="1:8" ht="17.25" customHeight="1">
      <c r="A67" s="34">
        <f t="shared" si="0"/>
      </c>
      <c r="B67" s="102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3"/>
      <c r="H67" s="133">
        <f t="shared" si="1"/>
      </c>
    </row>
    <row r="68" spans="1:8" ht="17.25" customHeight="1">
      <c r="A68" s="34">
        <f t="shared" si="0"/>
      </c>
      <c r="B68" s="102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3"/>
      <c r="H68" s="133">
        <f t="shared" si="1"/>
      </c>
    </row>
    <row r="69" spans="1:8" ht="17.25" customHeight="1">
      <c r="A69" s="34">
        <f t="shared" si="0"/>
      </c>
      <c r="B69" s="102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3"/>
      <c r="H69" s="133">
        <f t="shared" si="1"/>
      </c>
    </row>
    <row r="70" spans="1:8" ht="17.25" customHeight="1">
      <c r="A70" s="34">
        <f t="shared" si="0"/>
      </c>
      <c r="B70" s="102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3"/>
      <c r="H70" s="133">
        <f t="shared" si="1"/>
      </c>
    </row>
    <row r="71" spans="1:8" ht="17.25" customHeight="1">
      <c r="A71" s="34">
        <f t="shared" si="0"/>
      </c>
      <c r="B71" s="102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3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102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3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102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3"/>
      <c r="H73" s="133">
        <f t="shared" si="3"/>
      </c>
    </row>
    <row r="74" spans="1:8" ht="17.25" customHeight="1">
      <c r="A74" s="34">
        <f t="shared" si="2"/>
      </c>
      <c r="B74" s="102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3"/>
      <c r="H74" s="133">
        <f t="shared" si="3"/>
      </c>
    </row>
    <row r="75" spans="1:8" ht="17.25" customHeight="1">
      <c r="A75" s="34">
        <f t="shared" si="2"/>
      </c>
      <c r="B75" s="102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3"/>
      <c r="H75" s="133">
        <f t="shared" si="3"/>
      </c>
    </row>
    <row r="76" spans="1:8" ht="17.25" customHeight="1">
      <c r="A76" s="34">
        <f t="shared" si="2"/>
      </c>
      <c r="B76" s="102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3"/>
      <c r="H76" s="133">
        <f t="shared" si="3"/>
      </c>
    </row>
    <row r="77" spans="1:8" ht="17.25" customHeight="1">
      <c r="A77" s="34">
        <f t="shared" si="2"/>
      </c>
      <c r="B77" s="102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3"/>
      <c r="H77" s="133">
        <f t="shared" si="3"/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t="shared" si="2"/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2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2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2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2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2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2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2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2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2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2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2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2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2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2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2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2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2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2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2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2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2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2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2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2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2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2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2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2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2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2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2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2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2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2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2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2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2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2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2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2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2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2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2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2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2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2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2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2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2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2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2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2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2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2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2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5"/>
      </c>
    </row>
    <row r="138" spans="1:8" ht="17.25" customHeight="1">
      <c r="A138" s="34">
        <f t="shared" si="4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5"/>
      </c>
    </row>
    <row r="139" spans="1:8" ht="17.25" customHeight="1">
      <c r="A139" s="34">
        <f t="shared" si="4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5"/>
      </c>
    </row>
    <row r="140" spans="1:8" ht="17.25" customHeight="1">
      <c r="A140" s="34">
        <f t="shared" si="4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5"/>
      </c>
    </row>
    <row r="141" spans="1:8" ht="17.25" customHeight="1">
      <c r="A141" s="34">
        <f t="shared" si="4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5"/>
      </c>
    </row>
    <row r="142" spans="1:8" ht="17.25" customHeight="1">
      <c r="A142" s="34">
        <f t="shared" si="4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5"/>
      </c>
    </row>
    <row r="143" spans="1:8" ht="17.25" customHeight="1">
      <c r="A143" s="34">
        <f t="shared" si="4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5"/>
      </c>
    </row>
    <row r="144" spans="1:8" ht="17.25" customHeight="1">
      <c r="A144" s="34">
        <f t="shared" si="4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5"/>
      </c>
    </row>
    <row r="145" spans="1:8" ht="17.25" customHeight="1">
      <c r="A145" s="34">
        <f t="shared" si="4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5"/>
      </c>
    </row>
    <row r="146" spans="1:8" ht="17.25" customHeight="1">
      <c r="A146" s="34">
        <f t="shared" si="4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5"/>
      </c>
    </row>
    <row r="147" spans="1:8" ht="17.25" customHeight="1">
      <c r="A147" s="34">
        <f t="shared" si="4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5"/>
      </c>
    </row>
    <row r="148" spans="1:8" ht="17.25" customHeight="1">
      <c r="A148" s="34">
        <f t="shared" si="4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5"/>
      </c>
    </row>
    <row r="149" spans="1:8" ht="17.25" customHeight="1">
      <c r="A149" s="34">
        <f t="shared" si="4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5"/>
      </c>
    </row>
    <row r="150" spans="1:8" ht="17.25" customHeight="1">
      <c r="A150" s="34">
        <f t="shared" si="4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5"/>
      </c>
    </row>
    <row r="151" spans="1:8" ht="17.25" customHeight="1">
      <c r="A151" s="34">
        <f t="shared" si="4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5"/>
      </c>
    </row>
    <row r="152" spans="1:8" ht="17.25" customHeight="1">
      <c r="A152" s="34">
        <f t="shared" si="4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5"/>
      </c>
    </row>
    <row r="153" spans="1:8" ht="17.25" customHeight="1">
      <c r="A153" s="34">
        <f t="shared" si="4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5"/>
      </c>
    </row>
    <row r="154" spans="1:8" ht="17.25" customHeight="1">
      <c r="A154" s="34">
        <f t="shared" si="4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5"/>
      </c>
    </row>
    <row r="155" spans="1:8" ht="17.25" customHeight="1">
      <c r="A155" s="34">
        <f t="shared" si="4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5"/>
      </c>
    </row>
    <row r="156" spans="1:8" ht="17.25" customHeight="1">
      <c r="A156" s="34">
        <f t="shared" si="4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5"/>
      </c>
    </row>
    <row r="157" spans="1:8" ht="17.25" customHeight="1">
      <c r="A157" s="34">
        <f t="shared" si="4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5"/>
      </c>
    </row>
    <row r="158" spans="1:8" ht="17.25" customHeight="1">
      <c r="A158" s="34">
        <f t="shared" si="4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5"/>
      </c>
    </row>
    <row r="159" spans="1:8" ht="17.25" customHeight="1">
      <c r="A159" s="34">
        <f t="shared" si="4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5"/>
      </c>
    </row>
    <row r="160" spans="1:8" ht="17.25" customHeight="1">
      <c r="A160" s="34">
        <f t="shared" si="4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5"/>
      </c>
    </row>
    <row r="161" spans="1:8" ht="17.25" customHeight="1">
      <c r="A161" s="34">
        <f t="shared" si="4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5"/>
      </c>
    </row>
    <row r="162" spans="1:8" ht="17.25" customHeight="1">
      <c r="A162" s="34">
        <f t="shared" si="4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5"/>
      </c>
    </row>
    <row r="163" spans="1:8" ht="17.25" customHeight="1">
      <c r="A163" s="34">
        <f t="shared" si="4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5"/>
      </c>
    </row>
    <row r="164" spans="1:8" ht="17.25" customHeight="1">
      <c r="A164" s="34">
        <f t="shared" si="4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5"/>
      </c>
    </row>
    <row r="165" spans="1:8" ht="17.25" customHeight="1">
      <c r="A165" s="34">
        <f t="shared" si="4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5"/>
      </c>
    </row>
    <row r="166" spans="1:8" ht="17.25" customHeight="1">
      <c r="A166" s="34">
        <f t="shared" si="4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5"/>
      </c>
    </row>
    <row r="167" spans="1:8" ht="17.25" customHeight="1">
      <c r="A167" s="34">
        <f t="shared" si="4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5"/>
      </c>
    </row>
    <row r="168" spans="1:8" ht="17.25" customHeight="1">
      <c r="A168" s="34">
        <f t="shared" si="4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5"/>
      </c>
    </row>
    <row r="169" spans="1:8" ht="17.25" customHeight="1">
      <c r="A169" s="34">
        <f t="shared" si="4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5"/>
      </c>
    </row>
    <row r="170" spans="1:8" ht="17.25" customHeight="1">
      <c r="A170" s="34">
        <f t="shared" si="4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5"/>
      </c>
    </row>
    <row r="171" spans="1:8" ht="17.25" customHeight="1">
      <c r="A171" s="34">
        <f t="shared" si="4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5"/>
      </c>
    </row>
    <row r="172" spans="1:8" ht="17.25" customHeight="1">
      <c r="A172" s="34">
        <f t="shared" si="4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5"/>
      </c>
    </row>
    <row r="173" spans="1:8" ht="17.25" customHeight="1">
      <c r="A173" s="34">
        <f t="shared" si="4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5"/>
      </c>
    </row>
    <row r="174" spans="1:8" ht="17.25" customHeight="1">
      <c r="A174" s="34">
        <f t="shared" si="4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5"/>
      </c>
    </row>
    <row r="175" spans="1:8" ht="17.25" customHeight="1">
      <c r="A175" s="34">
        <f t="shared" si="4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5"/>
      </c>
    </row>
    <row r="176" spans="1:8" ht="17.25" customHeight="1">
      <c r="A176" s="34">
        <f t="shared" si="4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5"/>
      </c>
    </row>
    <row r="177" spans="1:8" ht="17.25" customHeight="1">
      <c r="A177" s="34">
        <f t="shared" si="4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5"/>
      </c>
    </row>
    <row r="178" spans="1:8" ht="17.25" customHeight="1">
      <c r="A178" s="34">
        <f t="shared" si="4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5"/>
      </c>
    </row>
    <row r="179" spans="1:8" ht="17.25" customHeight="1">
      <c r="A179" s="34">
        <f t="shared" si="4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5"/>
      </c>
    </row>
    <row r="180" spans="1:8" ht="17.25" customHeight="1">
      <c r="A180" s="34">
        <f t="shared" si="4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5"/>
      </c>
    </row>
    <row r="181" spans="1:8" ht="17.25" customHeight="1">
      <c r="A181" s="34">
        <f t="shared" si="4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5"/>
      </c>
    </row>
    <row r="182" spans="1:8" ht="17.25" customHeight="1">
      <c r="A182" s="34">
        <f t="shared" si="4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5"/>
      </c>
    </row>
    <row r="183" spans="1:8" ht="17.25" customHeight="1">
      <c r="A183" s="34">
        <f t="shared" si="4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5"/>
      </c>
    </row>
    <row r="184" spans="1:8" ht="17.25" customHeight="1">
      <c r="A184" s="34">
        <f t="shared" si="4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5"/>
      </c>
    </row>
    <row r="185" spans="1:8" ht="17.25" customHeight="1">
      <c r="A185" s="34">
        <f t="shared" si="4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5"/>
      </c>
    </row>
    <row r="186" spans="1:8" ht="17.25" customHeight="1">
      <c r="A186" s="34">
        <f t="shared" si="4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5"/>
      </c>
    </row>
    <row r="187" spans="1:8" ht="17.25" customHeight="1">
      <c r="A187" s="34">
        <f t="shared" si="4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5"/>
      </c>
    </row>
    <row r="188" spans="1:8" ht="17.25" customHeight="1">
      <c r="A188" s="34">
        <f t="shared" si="4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5"/>
      </c>
    </row>
    <row r="189" spans="1:8" ht="17.25" customHeight="1">
      <c r="A189" s="34">
        <f t="shared" si="4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5"/>
      </c>
    </row>
    <row r="190" spans="1:8" ht="17.25" customHeight="1">
      <c r="A190" s="34">
        <f t="shared" si="4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5"/>
      </c>
    </row>
    <row r="191" spans="1:8" ht="17.25" customHeight="1">
      <c r="A191" s="34">
        <f t="shared" si="4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5"/>
      </c>
    </row>
    <row r="192" spans="1:8" ht="17.25" customHeight="1">
      <c r="A192" s="34">
        <f t="shared" si="4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5"/>
      </c>
    </row>
    <row r="193" spans="1:8" ht="17.25" customHeight="1">
      <c r="A193" s="34">
        <f t="shared" si="4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5"/>
      </c>
    </row>
    <row r="194" spans="1:8" ht="17.25" customHeight="1">
      <c r="A194" s="34">
        <f t="shared" si="4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5"/>
      </c>
    </row>
    <row r="195" spans="1:8" ht="17.25" customHeight="1">
      <c r="A195" s="34">
        <f t="shared" si="4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5"/>
      </c>
    </row>
    <row r="196" spans="1:8" ht="17.25" customHeight="1">
      <c r="A196" s="34">
        <f t="shared" si="4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5"/>
      </c>
    </row>
    <row r="197" spans="1:8" ht="17.25" customHeight="1">
      <c r="A197" s="34">
        <f t="shared" si="4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5"/>
      </c>
    </row>
    <row r="198" spans="1:8" ht="17.25" customHeight="1">
      <c r="A198" s="34">
        <f t="shared" si="4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5"/>
      </c>
    </row>
    <row r="199" spans="1:8" ht="17.25" customHeight="1">
      <c r="A199" s="34">
        <f t="shared" si="4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7"/>
      </c>
    </row>
    <row r="202" spans="1:8" ht="17.25" customHeight="1">
      <c r="A202" s="34">
        <f t="shared" si="6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7"/>
      </c>
    </row>
    <row r="203" spans="1:8" ht="17.25" customHeight="1">
      <c r="A203" s="34">
        <f t="shared" si="6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7"/>
      </c>
    </row>
    <row r="204" spans="1:8" ht="17.25" customHeight="1">
      <c r="A204" s="34">
        <f t="shared" si="6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7"/>
      </c>
    </row>
    <row r="205" spans="1:8" ht="17.25" customHeight="1">
      <c r="A205" s="34">
        <f t="shared" si="6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7"/>
      </c>
    </row>
    <row r="206" spans="1:8" ht="17.25" customHeight="1">
      <c r="A206" s="34">
        <f t="shared" si="6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7"/>
      </c>
    </row>
    <row r="207" spans="1:8" ht="17.25" customHeight="1">
      <c r="A207" s="34">
        <f t="shared" si="6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7"/>
      </c>
    </row>
    <row r="208" spans="1:8" ht="17.25" customHeight="1">
      <c r="A208" s="34">
        <f t="shared" si="6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7"/>
      </c>
    </row>
    <row r="209" spans="1:8" ht="17.25" customHeight="1">
      <c r="A209" s="34">
        <f t="shared" si="6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7"/>
      </c>
    </row>
    <row r="210" spans="1:8" ht="17.25" customHeight="1">
      <c r="A210" s="34">
        <f t="shared" si="6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7"/>
      </c>
    </row>
    <row r="211" spans="1:8" ht="17.25" customHeight="1">
      <c r="A211" s="34">
        <f t="shared" si="6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7"/>
      </c>
    </row>
    <row r="212" spans="1:8" ht="17.25" customHeight="1">
      <c r="A212" s="34">
        <f t="shared" si="6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7"/>
      </c>
    </row>
    <row r="213" spans="1:8" ht="17.25" customHeight="1">
      <c r="A213" s="34">
        <f t="shared" si="6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7"/>
      </c>
    </row>
    <row r="214" spans="1:8" ht="17.25" customHeight="1">
      <c r="A214" s="34">
        <f t="shared" si="6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7"/>
      </c>
    </row>
    <row r="215" spans="1:8" ht="17.25" customHeight="1">
      <c r="A215" s="34">
        <f t="shared" si="6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7"/>
      </c>
    </row>
    <row r="216" spans="1:8" ht="17.25" customHeight="1">
      <c r="A216" s="34">
        <f t="shared" si="6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7"/>
      </c>
    </row>
    <row r="217" spans="1:8" ht="17.25" customHeight="1">
      <c r="A217" s="34">
        <f t="shared" si="6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7"/>
      </c>
    </row>
    <row r="218" spans="1:8" ht="17.25" customHeight="1">
      <c r="A218" s="34">
        <f t="shared" si="6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7"/>
      </c>
    </row>
    <row r="219" spans="1:8" ht="17.25" customHeight="1">
      <c r="A219" s="34">
        <f t="shared" si="6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7"/>
      </c>
    </row>
    <row r="220" spans="1:8" ht="17.25" customHeight="1">
      <c r="A220" s="34">
        <f t="shared" si="6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7"/>
      </c>
    </row>
    <row r="221" spans="1:8" ht="17.25" customHeight="1">
      <c r="A221" s="34">
        <f t="shared" si="6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7"/>
      </c>
    </row>
    <row r="222" spans="1:8" ht="17.25" customHeight="1">
      <c r="A222" s="34">
        <f t="shared" si="6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7"/>
      </c>
    </row>
    <row r="223" spans="1:8" ht="17.25" customHeight="1">
      <c r="A223" s="34">
        <f t="shared" si="6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7"/>
      </c>
    </row>
    <row r="224" spans="1:8" ht="17.25" customHeight="1">
      <c r="A224" s="34">
        <f t="shared" si="6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7"/>
      </c>
    </row>
    <row r="225" spans="1:8" ht="17.25" customHeight="1">
      <c r="A225" s="34">
        <f t="shared" si="6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7"/>
      </c>
    </row>
    <row r="226" spans="1:8" ht="17.25" customHeight="1">
      <c r="A226" s="34">
        <f t="shared" si="6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7"/>
      </c>
    </row>
    <row r="227" spans="1:8" ht="17.25" customHeight="1">
      <c r="A227" s="34">
        <f t="shared" si="6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7"/>
      </c>
    </row>
    <row r="228" spans="1:8" ht="17.25" customHeight="1">
      <c r="A228" s="34">
        <f t="shared" si="6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7"/>
      </c>
    </row>
    <row r="229" spans="1:8" ht="17.25" customHeight="1">
      <c r="A229" s="34">
        <f t="shared" si="6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7"/>
      </c>
    </row>
    <row r="230" spans="1:8" ht="17.25" customHeight="1">
      <c r="A230" s="34">
        <f t="shared" si="6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7"/>
      </c>
    </row>
    <row r="231" spans="1:8" ht="17.25" customHeight="1">
      <c r="A231" s="34">
        <f t="shared" si="6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7"/>
      </c>
    </row>
    <row r="232" spans="1:8" ht="17.25" customHeight="1">
      <c r="A232" s="34">
        <f t="shared" si="6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7"/>
      </c>
    </row>
    <row r="233" spans="1:8" ht="17.25" customHeight="1">
      <c r="A233" s="34">
        <f t="shared" si="6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7"/>
      </c>
    </row>
    <row r="234" spans="1:8" ht="17.25" customHeight="1">
      <c r="A234" s="34">
        <f t="shared" si="6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7"/>
      </c>
    </row>
    <row r="235" spans="1:8" ht="17.25" customHeight="1">
      <c r="A235" s="34">
        <f t="shared" si="6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7"/>
      </c>
    </row>
    <row r="236" spans="1:8" ht="17.25" customHeight="1">
      <c r="A236" s="34">
        <f t="shared" si="6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7"/>
      </c>
    </row>
    <row r="237" spans="1:8" ht="17.25" customHeight="1">
      <c r="A237" s="34">
        <f t="shared" si="6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7"/>
      </c>
    </row>
    <row r="238" spans="1:8" ht="17.25" customHeight="1">
      <c r="A238" s="34">
        <f t="shared" si="6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7"/>
      </c>
    </row>
    <row r="239" spans="1:8" ht="17.25" customHeight="1">
      <c r="A239" s="34">
        <f t="shared" si="6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7"/>
      </c>
    </row>
    <row r="240" spans="1:8" ht="17.25" customHeight="1">
      <c r="A240" s="34">
        <f t="shared" si="6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7"/>
      </c>
    </row>
    <row r="241" spans="1:8" ht="17.25" customHeight="1">
      <c r="A241" s="34">
        <f t="shared" si="6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7"/>
      </c>
    </row>
    <row r="242" spans="1:8" ht="17.25" customHeight="1">
      <c r="A242" s="34">
        <f t="shared" si="6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7"/>
      </c>
    </row>
    <row r="243" spans="1:8" ht="17.25" customHeight="1">
      <c r="A243" s="34">
        <f t="shared" si="6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7"/>
      </c>
    </row>
    <row r="244" spans="1:8" ht="17.25" customHeight="1">
      <c r="A244" s="34">
        <f t="shared" si="6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7"/>
      </c>
    </row>
    <row r="245" spans="1:8" ht="17.25" customHeight="1">
      <c r="A245" s="34">
        <f t="shared" si="6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7"/>
      </c>
    </row>
    <row r="246" spans="1:8" ht="17.25" customHeight="1">
      <c r="A246" s="34">
        <f t="shared" si="6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7"/>
      </c>
    </row>
    <row r="247" spans="1:8" ht="17.25" customHeight="1">
      <c r="A247" s="34">
        <f t="shared" si="6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7"/>
      </c>
    </row>
    <row r="248" spans="1:8" ht="17.25" customHeight="1">
      <c r="A248" s="34">
        <f t="shared" si="6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7"/>
      </c>
    </row>
    <row r="249" spans="1:8" ht="17.25" customHeight="1">
      <c r="A249" s="34">
        <f t="shared" si="6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7"/>
      </c>
    </row>
    <row r="250" spans="1:8" ht="17.25" customHeight="1">
      <c r="A250" s="34">
        <f t="shared" si="6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7"/>
      </c>
    </row>
    <row r="251" spans="1:8" ht="17.25" customHeight="1">
      <c r="A251" s="34">
        <f t="shared" si="6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7"/>
      </c>
    </row>
    <row r="252" spans="1:8" ht="17.25" customHeight="1">
      <c r="A252" s="34">
        <f t="shared" si="6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7"/>
      </c>
    </row>
    <row r="253" spans="1:8" ht="17.25" customHeight="1">
      <c r="A253" s="34">
        <f t="shared" si="6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7"/>
      </c>
    </row>
    <row r="254" spans="1:8" ht="17.25" customHeight="1">
      <c r="A254" s="34">
        <f t="shared" si="6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42" operator="containsText" stopIfTrue="1" text="$E$7=&quot;&quot;F&quot;&quot;">
      <formula>NOT(ISERROR(SEARCH("$E$7=""F""",H6)))</formula>
    </cfRule>
    <cfRule type="containsText" priority="5" dxfId="642" operator="containsText" stopIfTrue="1" text="F=E7">
      <formula>NOT(ISERROR(SEARCH("F=E7",H6)))</formula>
    </cfRule>
  </conditionalFormatting>
  <conditionalFormatting sqref="B6:B254">
    <cfRule type="duplicateValues" priority="184" dxfId="642" stopIfTrue="1">
      <formula>AND(COUNTIF($B$6:$B$254,B6)&gt;1,NOT(ISBLANK(B6)))</formula>
    </cfRule>
  </conditionalFormatting>
  <conditionalFormatting sqref="B6:B254">
    <cfRule type="duplicateValues" priority="1" dxfId="642" stopIfTrue="1">
      <formula>AND(COUNTIF($B$6:$B$254,B6)&gt;1,NOT(ISBLANK(B6)))</formula>
    </cfRule>
  </conditionalFormatting>
  <printOptions horizontalCentered="1" verticalCentered="1"/>
  <pageMargins left="0.6692913385826772" right="0.2362204724409449" top="0.4724409448818898" bottom="0.3937007874015748" header="0.3937007874015748" footer="0.2755905511811024"/>
  <pageSetup fitToHeight="1" fitToWidth="1" horizontalDpi="300" verticalDpi="300" orientation="portrait" paperSize="9" scale="94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R11" sqref="R11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3" width="5.375" style="20" customWidth="1"/>
    <col min="14" max="14" width="7.2539062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85" t="str">
        <f>KAPAK!A2</f>
        <v>Iğdır Atletizm İl Temsilciliği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BF1" s="2"/>
    </row>
    <row r="2" spans="1:58" s="1" customFormat="1" ht="18" customHeight="1">
      <c r="A2" s="186" t="str">
        <f>KAPAK!B24</f>
        <v>Küçükler ve Yıldızlar Bölgesel Kros Ligi 3.Kademe Yarışmaları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BF2" s="2"/>
    </row>
    <row r="3" spans="1:58" s="1" customFormat="1" ht="14.25" customHeight="1">
      <c r="A3" s="187" t="str">
        <f>KAPAK!B27</f>
        <v>Iğdır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BF3" s="2"/>
    </row>
    <row r="4" spans="1:58" s="1" customFormat="1" ht="18" customHeight="1">
      <c r="A4" s="188" t="str">
        <f>KAPAK!B26</f>
        <v>Yıldız Kızlar</v>
      </c>
      <c r="B4" s="188"/>
      <c r="C4" s="188"/>
      <c r="D4" s="183" t="str">
        <f>KAPAK!B25</f>
        <v>2 km.</v>
      </c>
      <c r="E4" s="183"/>
      <c r="F4" s="184">
        <f>KAPAK!B28</f>
        <v>41959.444444444445</v>
      </c>
      <c r="G4" s="184"/>
      <c r="H4" s="184"/>
      <c r="I4" s="184"/>
      <c r="J4" s="184"/>
      <c r="K4" s="184"/>
      <c r="L4" s="184"/>
      <c r="M4" s="184"/>
      <c r="N4" s="184"/>
      <c r="O4" s="184"/>
      <c r="BF4" s="2"/>
    </row>
    <row r="5" spans="1:58" s="4" customFormat="1" ht="26.25" customHeight="1">
      <c r="A5" s="89" t="s">
        <v>5</v>
      </c>
      <c r="B5" s="89" t="s">
        <v>5</v>
      </c>
      <c r="C5" s="90" t="s">
        <v>17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19</v>
      </c>
      <c r="L5" s="111" t="s">
        <v>20</v>
      </c>
      <c r="M5" s="111" t="s">
        <v>21</v>
      </c>
      <c r="N5" s="112" t="s">
        <v>27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577</v>
      </c>
      <c r="E6" s="8" t="str">
        <f>IF(ISERROR(VLOOKUP($D6,'START LİSTE'!$B$6:$F$836,2,0)),"",VLOOKUP($D6,'START LİSTE'!$B$6:$F$836,2,0))</f>
        <v>İPEK AYDIN</v>
      </c>
      <c r="F6" s="9" t="str">
        <f>IF(ISERROR(VLOOKUP($D6,'START LİSTE'!$B$6:$F$836,4,0)),"",VLOOKUP($D6,'START LİSTE'!$B$6:$F$836,4,0))</f>
        <v>T</v>
      </c>
      <c r="G6" s="105">
        <f>IF(ISERROR(VLOOKUP($D6,'FERDİ SONUÇ'!$B$6:$H$962,6,0)),"",VLOOKUP($D6,'FERDİ SONUÇ'!$B$6:$H$962,6,0))</f>
        <v>855</v>
      </c>
      <c r="H6" s="10">
        <f>IF(OR(F6="",G6="DQ",G6="DNF",G6="DNS",G6=""),"-",VLOOKUP(D6,'FERDİ SONUÇ'!$B$6:$H$962,7,0))</f>
        <v>13</v>
      </c>
      <c r="I6" s="10">
        <f>IF(OR(F6="",F6="F",G6="DQ",G6="DNF",G6="DNS",G6=""),"-",VLOOKUP(D6,'FERDİ SONUÇ'!$B$6:$H$962,7,0))</f>
        <v>13</v>
      </c>
      <c r="J6" s="11">
        <f>IF(ISERROR(SMALL(I6:I9,1)),"-",SMALL(I6:I9,1))</f>
        <v>10</v>
      </c>
      <c r="K6" s="97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578</v>
      </c>
      <c r="E7" s="15" t="str">
        <f>IF(ISERROR(VLOOKUP($D7,'START LİSTE'!$B$6:$F$836,2,0)),"",VLOOKUP($D7,'START LİSTE'!$B$6:$F$836,2,0))</f>
        <v>DİLAN PALAVAN</v>
      </c>
      <c r="F7" s="16" t="str">
        <f>IF(ISERROR(VLOOKUP($D7,'START LİSTE'!$B$6:$F$836,4,0)),"",VLOOKUP($D7,'START LİSTE'!$B$6:$F$836,4,0))</f>
        <v>T</v>
      </c>
      <c r="G7" s="106">
        <f>IF(ISERROR(VLOOKUP($D7,'FERDİ SONUÇ'!$B$6:$H$962,6,0)),"",VLOOKUP($D7,'FERDİ SONUÇ'!$B$6:$H$962,6,0))</f>
        <v>931</v>
      </c>
      <c r="H7" s="17">
        <f>IF(OR(F7="",G7="DQ",G7="DNF",G7="DNS",G7=""),"-",VLOOKUP(D7,'FERDİ SONUÇ'!$B$6:$H$962,7,0))</f>
        <v>17</v>
      </c>
      <c r="I7" s="17">
        <f>IF(OR(F7="",F7="F",G7="DQ",G7="DNF",G7="DNS",G7=""),"-",VLOOKUP(D7,'FERDİ SONUÇ'!$B$6:$H$962,7,0))</f>
        <v>17</v>
      </c>
      <c r="J7" s="18">
        <f>IF(ISERROR(SMALL(I6:I9,2)),"-",SMALL(I6:I9,2))</f>
        <v>13</v>
      </c>
      <c r="K7" s="98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5</v>
      </c>
      <c r="B8" s="101">
        <f>IF(AND(C8&lt;&gt;"",N8&lt;&gt;"DQ"),COUNT(N$6:N$1247)-(RANK(N8,N$6:N$1247)+COUNTIF(N$6:N8,N8))+2,IF(D6&lt;&gt;"",BF8,""))</f>
        <v>5</v>
      </c>
      <c r="C8" s="14" t="str">
        <f>IF(ISERROR(VLOOKUP(D6,'START LİSTE'!$B$6:$F$836,3,0)),"",VLOOKUP(D6,'START LİSTE'!$B$6:$F$836,3,0))</f>
        <v>ARDAHAN GSK</v>
      </c>
      <c r="D8" s="109">
        <v>579</v>
      </c>
      <c r="E8" s="15" t="str">
        <f>IF(ISERROR(VLOOKUP($D8,'START LİSTE'!$B$6:$F$836,2,0)),"",VLOOKUP($D8,'START LİSTE'!$B$6:$F$836,2,0))</f>
        <v>BAŞAK SÖĞÜT</v>
      </c>
      <c r="F8" s="16" t="str">
        <f>IF(ISERROR(VLOOKUP($D8,'START LİSTE'!$B$6:$F$836,4,0)),"",VLOOKUP($D8,'START LİSTE'!$B$6:$F$836,4,0))</f>
        <v>T</v>
      </c>
      <c r="G8" s="106">
        <f>IF(ISERROR(VLOOKUP($D8,'FERDİ SONUÇ'!$B$6:$H$962,6,0)),"",VLOOKUP($D8,'FERDİ SONUÇ'!$B$6:$H$962,6,0))</f>
        <v>839</v>
      </c>
      <c r="H8" s="17">
        <f>IF(OR(F8="",G8="DQ",G8="DNF",G8="DNS",G8=""),"-",VLOOKUP(D8,'FERDİ SONUÇ'!$B$6:$H$962,7,0))</f>
        <v>10</v>
      </c>
      <c r="I8" s="17">
        <f>IF(OR(F8="",F8="F",G8="DQ",G8="DNF",G8="DNS",G8=""),"-",VLOOKUP(D8,'FERDİ SONUÇ'!$B$6:$H$962,7,0))</f>
        <v>10</v>
      </c>
      <c r="J8" s="18">
        <f>IF(ISERROR(SMALL(I6:I9,3)),"-",SMALL(I6:I9,3))</f>
        <v>14</v>
      </c>
      <c r="K8" s="98">
        <v>0</v>
      </c>
      <c r="L8" s="153">
        <v>28.0014</v>
      </c>
      <c r="M8" s="153">
        <f>N8</f>
        <v>37.0014</v>
      </c>
      <c r="N8" s="110">
        <f>_xlfn.IFERROR(IF(C8="","",IF(OR(J6="-",J7="-",J8="-"),"DQ",SUM(J6,J7,J8)))+(J8*0.0001),"DQ")</f>
        <v>37.0014</v>
      </c>
      <c r="O8" s="110">
        <f>IF(C8="","",IF(OR(K8="DQ",L8="DQ",M8="DQ"),"DQ",SUM(K8,L8,M8)))</f>
        <v>65.0028</v>
      </c>
      <c r="P8" s="3"/>
      <c r="BF8" s="2">
        <v>1002</v>
      </c>
    </row>
    <row r="9" spans="2:58" s="1" customFormat="1" ht="15" customHeight="1">
      <c r="B9" s="13"/>
      <c r="C9" s="14"/>
      <c r="D9" s="109">
        <v>580</v>
      </c>
      <c r="E9" s="15" t="str">
        <f>IF(ISERROR(VLOOKUP($D9,'START LİSTE'!$B$6:$F$836,2,0)),"",VLOOKUP($D9,'START LİSTE'!$B$6:$F$836,2,0))</f>
        <v>CANSU ÖZER</v>
      </c>
      <c r="F9" s="16" t="str">
        <f>IF(ISERROR(VLOOKUP($D9,'START LİSTE'!$B$6:$F$836,4,0)),"",VLOOKUP($D9,'START LİSTE'!$B$6:$F$836,4,0))</f>
        <v>T</v>
      </c>
      <c r="G9" s="106">
        <f>IF(ISERROR(VLOOKUP($D9,'FERDİ SONUÇ'!$B$6:$H$962,6,0)),"",VLOOKUP($D9,'FERDİ SONUÇ'!$B$6:$H$962,6,0))</f>
        <v>901</v>
      </c>
      <c r="H9" s="17">
        <f>IF(OR(F9="",G9="DQ",G9="DNF",G9="DNS",G9=""),"-",VLOOKUP(D9,'FERDİ SONUÇ'!$B$6:$H$962,7,0))</f>
        <v>14</v>
      </c>
      <c r="I9" s="17">
        <f>IF(OR(F9="",F9="F",G9="DQ",G9="DNF",G9="DNS",G9=""),"-",VLOOKUP(D9,'FERDİ SONUÇ'!$B$6:$H$962,7,0))</f>
        <v>14</v>
      </c>
      <c r="J9" s="18">
        <f>IF(ISERROR(SMALL(I6:I9,4)),"-",SMALL(I6:I9,4))</f>
        <v>17</v>
      </c>
      <c r="K9" s="98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581</v>
      </c>
      <c r="E10" s="8" t="str">
        <f>IF(ISERROR(VLOOKUP($D10,'START LİSTE'!$B$6:$F$836,2,0)),"",VLOOKUP($D10,'START LİSTE'!$B$6:$F$836,2,0))</f>
        <v>GÜLCAN AKYOL</v>
      </c>
      <c r="F10" s="9" t="str">
        <f>IF(ISERROR(VLOOKUP($D10,'START LİSTE'!$B$6:$F$836,4,0)),"",VLOOKUP($D10,'START LİSTE'!$B$6:$F$836,4,0))</f>
        <v>T</v>
      </c>
      <c r="G10" s="105">
        <f>IF(ISERROR(VLOOKUP($D10,'FERDİ SONUÇ'!$B$6:$H$962,6,0)),"",VLOOKUP($D10,'FERDİ SONUÇ'!$B$6:$H$962,6,0))</f>
        <v>733</v>
      </c>
      <c r="H10" s="10">
        <f>IF(OR(F10="",G10="DQ",G10="DNF",G10="DNS",G10=""),"-",VLOOKUP(D10,'FERDİ SONUÇ'!$B$6:$H$962,7,0))</f>
        <v>1</v>
      </c>
      <c r="I10" s="10">
        <f>IF(OR(F10="",F10="F",G10="DQ",G10="DNF",G10="DNS",G10=""),"-",VLOOKUP(D10,'FERDİ SONUÇ'!$B$6:$H$962,7,0))</f>
        <v>1</v>
      </c>
      <c r="J10" s="11">
        <f>IF(ISERROR(SMALL(I10:I13,1)),"-",SMALL(I10:I13,1))</f>
        <v>1</v>
      </c>
      <c r="K10" s="97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582</v>
      </c>
      <c r="E11" s="15" t="str">
        <f>IF(ISERROR(VLOOKUP($D11,'START LİSTE'!$B$6:$F$836,2,0)),"",VLOOKUP($D11,'START LİSTE'!$B$6:$F$836,2,0))</f>
        <v>FATMA SULUK</v>
      </c>
      <c r="F11" s="16" t="str">
        <f>IF(ISERROR(VLOOKUP($D11,'START LİSTE'!$B$6:$F$836,4,0)),"",VLOOKUP($D11,'START LİSTE'!$B$6:$F$836,4,0))</f>
        <v>T</v>
      </c>
      <c r="G11" s="106">
        <f>IF(ISERROR(VLOOKUP($D11,'FERDİ SONUÇ'!$B$6:$H$962,6,0)),"",VLOOKUP($D11,'FERDİ SONUÇ'!$B$6:$H$962,6,0))</f>
        <v>840</v>
      </c>
      <c r="H11" s="17">
        <f>IF(OR(F11="",G11="DQ",G11="DNF",G11="DNS",G11=""),"-",VLOOKUP(D11,'FERDİ SONUÇ'!$B$6:$H$962,7,0))</f>
        <v>11</v>
      </c>
      <c r="I11" s="17">
        <f>IF(OR(F11="",F11="F",G11="DQ",G11="DNF",G11="DNS",G11=""),"-",VLOOKUP(D11,'FERDİ SONUÇ'!$B$6:$H$962,7,0))</f>
        <v>11</v>
      </c>
      <c r="J11" s="18">
        <f>IF(ISERROR(SMALL(I10:I13,2)),"-",SMALL(I10:I13,2))</f>
        <v>9</v>
      </c>
      <c r="K11" s="98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2</v>
      </c>
      <c r="B12" s="101">
        <f>IF(AND(C12&lt;&gt;"",N12&lt;&gt;"DQ"),COUNT(N$6:N$1247)-(RANK(N12,N$6:N$1247)+COUNTIF(N$6:N12,N12))+2,IF(D10&lt;&gt;"",BF12,""))</f>
        <v>2</v>
      </c>
      <c r="C12" s="14" t="str">
        <f>IF(ISERROR(VLOOKUP(D10,'START LİSTE'!$B$6:$F$836,3,0)),"",VLOOKUP(D10,'START LİSTE'!$B$6:$F$836,3,0))</f>
        <v>BİTLİS -GENÇLİK SPOR</v>
      </c>
      <c r="D12" s="109">
        <v>583</v>
      </c>
      <c r="E12" s="15" t="str">
        <f>IF(ISERROR(VLOOKUP($D12,'START LİSTE'!$B$6:$F$836,2,0)),"",VLOOKUP($D12,'START LİSTE'!$B$6:$F$836,2,0))</f>
        <v>AYSUN ÖZCAN</v>
      </c>
      <c r="F12" s="16" t="str">
        <f>IF(ISERROR(VLOOKUP($D12,'START LİSTE'!$B$6:$F$836,4,0)),"",VLOOKUP($D12,'START LİSTE'!$B$6:$F$836,4,0))</f>
        <v>T</v>
      </c>
      <c r="G12" s="106">
        <f>IF(ISERROR(VLOOKUP($D12,'FERDİ SONUÇ'!$B$6:$H$962,6,0)),"",VLOOKUP($D12,'FERDİ SONUÇ'!$B$6:$H$962,6,0))</f>
        <v>838</v>
      </c>
      <c r="H12" s="17">
        <f>IF(OR(F12="",G12="DQ",G12="DNF",G12="DNS",G12=""),"-",VLOOKUP(D12,'FERDİ SONUÇ'!$B$6:$H$962,7,0))</f>
        <v>9</v>
      </c>
      <c r="I12" s="17">
        <f>IF(OR(F12="",F12="F",G12="DQ",G12="DNF",G12="DNS",G12=""),"-",VLOOKUP(D12,'FERDİ SONUÇ'!$B$6:$H$962,7,0))</f>
        <v>9</v>
      </c>
      <c r="J12" s="18">
        <f>IF(ISERROR(SMALL(I10:I13,3)),"-",SMALL(I10:I13,3))</f>
        <v>11</v>
      </c>
      <c r="K12" s="98">
        <v>0</v>
      </c>
      <c r="L12" s="98">
        <v>23.0012</v>
      </c>
      <c r="M12" s="98">
        <f>N12</f>
        <v>21.0011</v>
      </c>
      <c r="N12" s="110">
        <f>_xlfn.IFERROR(IF(C12="","",IF(OR(J10="-",J11="-",J12="-"),"DQ",SUM(J10,J11,J12)))+(J12*0.0001),"DQ")</f>
        <v>21.0011</v>
      </c>
      <c r="O12" s="110">
        <f>IF(C12="","",IF(OR(K12="DQ",L12="DQ",M12="DQ"),"DQ",SUM(K12,L12,M12)))</f>
        <v>44.002300000000005</v>
      </c>
      <c r="BF12" s="2">
        <v>1008</v>
      </c>
    </row>
    <row r="13" spans="2:58" ht="15" customHeight="1">
      <c r="B13" s="13"/>
      <c r="C13" s="14"/>
      <c r="D13" s="109">
        <v>584</v>
      </c>
      <c r="E13" s="15" t="str">
        <f>IF(ISERROR(VLOOKUP($D13,'START LİSTE'!$B$6:$F$836,2,0)),"",VLOOKUP($D13,'START LİSTE'!$B$6:$F$836,2,0))</f>
        <v>MELEK KAYA</v>
      </c>
      <c r="F13" s="16" t="str">
        <f>IF(ISERROR(VLOOKUP($D13,'START LİSTE'!$B$6:$F$836,4,0)),"",VLOOKUP($D13,'START LİSTE'!$B$6:$F$836,4,0))</f>
        <v>T</v>
      </c>
      <c r="G13" s="106" t="str">
        <f>IF(ISERROR(VLOOKUP($D13,'FERDİ SONUÇ'!$B$6:$H$962,6,0)),"",VLOOKUP($D13,'FERDİ SONUÇ'!$B$6:$H$962,6,0))</f>
        <v>DNF</v>
      </c>
      <c r="H13" s="17" t="str">
        <f>IF(OR(F13="",G13="DQ",G13="DNF",G13="DNS",G13=""),"-",VLOOKUP(D13,'FERDİ SONUÇ'!$B$6:$H$962,7,0))</f>
        <v>-</v>
      </c>
      <c r="I13" s="17" t="str">
        <f>IF(OR(F13="",F13="F",G13="DQ",G13="DNF",G13="DNS",G13=""),"-",VLOOKUP(D13,'FERDİ SONUÇ'!$B$6:$H$962,7,0))</f>
        <v>-</v>
      </c>
      <c r="J13" s="18" t="str">
        <f>IF(ISERROR(SMALL(I10:I13,4)),"-",SMALL(I10:I13,4))</f>
        <v>-</v>
      </c>
      <c r="K13" s="98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585</v>
      </c>
      <c r="E14" s="8" t="str">
        <f>IF(ISERROR(VLOOKUP($D14,'START LİSTE'!$B$6:$F$836,2,0)),"",VLOOKUP($D14,'START LİSTE'!$B$6:$F$836,2,0))</f>
        <v>BÜRCİN TOPKAYA</v>
      </c>
      <c r="F14" s="9" t="str">
        <f>IF(ISERROR(VLOOKUP($D14,'START LİSTE'!$B$6:$F$836,4,0)),"",VLOOKUP($D14,'START LİSTE'!$B$6:$F$836,4,0))</f>
        <v>T</v>
      </c>
      <c r="G14" s="105">
        <f>IF(ISERROR(VLOOKUP($D14,'FERDİ SONUÇ'!$B$6:$H$962,6,0)),"",VLOOKUP($D14,'FERDİ SONUÇ'!$B$6:$H$962,6,0))</f>
        <v>735</v>
      </c>
      <c r="H14" s="10">
        <f>IF(OR(F14="",G14="DQ",G14="DNF",G14="DNS",G14=""),"-",VLOOKUP(D14,'FERDİ SONUÇ'!$B$6:$H$962,7,0))</f>
        <v>2</v>
      </c>
      <c r="I14" s="10">
        <f>IF(OR(F14="",F14="F",G14="DQ",G14="DNF",G14="DNS",G14=""),"-",VLOOKUP(D14,'FERDİ SONUÇ'!$B$6:$H$962,7,0))</f>
        <v>2</v>
      </c>
      <c r="J14" s="11">
        <f>IF(ISERROR(SMALL(I14:I17,1)),"-",SMALL(I14:I17,1))</f>
        <v>2</v>
      </c>
      <c r="K14" s="97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586</v>
      </c>
      <c r="E15" s="15" t="str">
        <f>IF(ISERROR(VLOOKUP($D15,'START LİSTE'!$B$6:$F$836,2,0)),"",VLOOKUP($D15,'START LİSTE'!$B$6:$F$836,2,0))</f>
        <v>CİLEM KOCAK</v>
      </c>
      <c r="F15" s="16" t="str">
        <f>IF(ISERROR(VLOOKUP($D15,'START LİSTE'!$B$6:$F$836,4,0)),"",VLOOKUP($D15,'START LİSTE'!$B$6:$F$836,4,0))</f>
        <v>T</v>
      </c>
      <c r="G15" s="106">
        <f>IF(ISERROR(VLOOKUP($D15,'FERDİ SONUÇ'!$B$6:$H$962,6,0)),"",VLOOKUP($D15,'FERDİ SONUÇ'!$B$6:$H$962,6,0))</f>
        <v>905</v>
      </c>
      <c r="H15" s="17">
        <f>IF(OR(F15="",G15="DQ",G15="DNF",G15="DNS",G15=""),"-",VLOOKUP(D15,'FERDİ SONUÇ'!$B$6:$H$962,7,0))</f>
        <v>15</v>
      </c>
      <c r="I15" s="17">
        <f>IF(OR(F15="",F15="F",G15="DQ",G15="DNF",G15="DNS",G15=""),"-",VLOOKUP(D15,'FERDİ SONUÇ'!$B$6:$H$962,7,0))</f>
        <v>15</v>
      </c>
      <c r="J15" s="18">
        <f>IF(ISERROR(SMALL(I14:I17,2)),"-",SMALL(I14:I17,2))</f>
        <v>4</v>
      </c>
      <c r="K15" s="98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3</v>
      </c>
      <c r="B16" s="101">
        <f>IF(AND(C16&lt;&gt;"",N16&lt;&gt;"DQ"),COUNT(N$6:N$1247)-(RANK(N16,N$6:N$1247)+COUNTIF(N$6:N16,N16))+2,IF(D14&lt;&gt;"",BF16,""))</f>
        <v>3</v>
      </c>
      <c r="C16" s="14" t="str">
        <f>IF(ISERROR(VLOOKUP(D14,'START LİSTE'!$B$6:$F$836,3,0)),"",VLOOKUP(D14,'START LİSTE'!$B$6:$F$836,3,0))</f>
        <v>KARS - GENLİK SPOR</v>
      </c>
      <c r="D16" s="109">
        <v>587</v>
      </c>
      <c r="E16" s="15" t="str">
        <f>IF(ISERROR(VLOOKUP($D16,'START LİSTE'!$B$6:$F$836,2,0)),"",VLOOKUP($D16,'START LİSTE'!$B$6:$F$836,2,0))</f>
        <v>ALEYNA BEŞTAŞ</v>
      </c>
      <c r="F16" s="16" t="str">
        <f>IF(ISERROR(VLOOKUP($D16,'START LİSTE'!$B$6:$F$836,4,0)),"",VLOOKUP($D16,'START LİSTE'!$B$6:$F$836,4,0))</f>
        <v>T</v>
      </c>
      <c r="G16" s="106">
        <f>IF(ISERROR(VLOOKUP($D16,'FERDİ SONUÇ'!$B$6:$H$962,6,0)),"",VLOOKUP($D16,'FERDİ SONUÇ'!$B$6:$H$962,6,0))</f>
        <v>746</v>
      </c>
      <c r="H16" s="17">
        <f>IF(OR(F16="",G16="DQ",G16="DNF",G16="DNS",G16=""),"-",VLOOKUP(D16,'FERDİ SONUÇ'!$B$6:$H$962,7,0))</f>
        <v>4</v>
      </c>
      <c r="I16" s="17">
        <f>IF(OR(F16="",F16="F",G16="DQ",G16="DNF",G16="DNS",G16=""),"-",VLOOKUP(D16,'FERDİ SONUÇ'!$B$6:$H$962,7,0))</f>
        <v>4</v>
      </c>
      <c r="J16" s="18">
        <f>IF(ISERROR(SMALL(I14:I17,3)),"-",SMALL(I14:I17,3))</f>
        <v>15</v>
      </c>
      <c r="K16" s="98">
        <v>0</v>
      </c>
      <c r="L16" s="98">
        <v>23.0015</v>
      </c>
      <c r="M16" s="98">
        <f>N16</f>
        <v>21.0015</v>
      </c>
      <c r="N16" s="110">
        <f>_xlfn.IFERROR(IF(C16="","",IF(OR(J14="-",J15="-",J16="-"),"DQ",SUM(J14,J15,J16)))+(J16*0.0001),"DQ")</f>
        <v>21.0015</v>
      </c>
      <c r="O16" s="110">
        <f>IF(C16="","",IF(OR(K16="DQ",L16="DQ",M16="DQ"),"DQ",SUM(K16,L16,M16)))</f>
        <v>44.003</v>
      </c>
      <c r="BF16" s="2">
        <v>1014</v>
      </c>
    </row>
    <row r="17" spans="2:58" ht="15" customHeight="1">
      <c r="B17" s="13"/>
      <c r="C17" s="14"/>
      <c r="D17" s="109">
        <v>588</v>
      </c>
      <c r="E17" s="15" t="str">
        <f>IF(ISERROR(VLOOKUP($D17,'START LİSTE'!$B$6:$F$836,2,0)),"",VLOOKUP($D17,'START LİSTE'!$B$6:$F$836,2,0))</f>
        <v>ZEYNEP KARAYAKA</v>
      </c>
      <c r="F17" s="16" t="str">
        <f>IF(ISERROR(VLOOKUP($D17,'START LİSTE'!$B$6:$F$836,4,0)),"",VLOOKUP($D17,'START LİSTE'!$B$6:$F$836,4,0))</f>
        <v>T</v>
      </c>
      <c r="G17" s="106">
        <f>IF(ISERROR(VLOOKUP($D17,'FERDİ SONUÇ'!$B$6:$H$962,6,0)),"",VLOOKUP($D17,'FERDİ SONUÇ'!$B$6:$H$962,6,0))</f>
        <v>920</v>
      </c>
      <c r="H17" s="17">
        <f>IF(OR(F17="",G17="DQ",G17="DNF",G17="DNS",G17=""),"-",VLOOKUP(D17,'FERDİ SONUÇ'!$B$6:$H$962,7,0))</f>
        <v>16</v>
      </c>
      <c r="I17" s="17">
        <f>IF(OR(F17="",F17="F",G17="DQ",G17="DNF",G17="DNS",G17=""),"-",VLOOKUP(D17,'FERDİ SONUÇ'!$B$6:$H$962,7,0))</f>
        <v>16</v>
      </c>
      <c r="J17" s="18">
        <f>IF(ISERROR(SMALL(I14:I17,4)),"-",SMALL(I14:I17,4))</f>
        <v>16</v>
      </c>
      <c r="K17" s="98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589</v>
      </c>
      <c r="E18" s="8" t="str">
        <f>IF(ISERROR(VLOOKUP($D18,'START LİSTE'!$B$6:$F$836,2,0)),"",VLOOKUP($D18,'START LİSTE'!$B$6:$F$836,2,0))</f>
        <v>AYSEL TÜRHAN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736</v>
      </c>
      <c r="H18" s="9">
        <f>IF(OR(F18="",G18="DQ",G18="DNF",G18="DNS",G18=""),"-",VLOOKUP(D18,'FERDİ SONUÇ'!$B$6:$H$962,7,0))</f>
        <v>3</v>
      </c>
      <c r="I18" s="9">
        <f>IF(OR(F18="",F18="F",G18="DQ",G18="DNF",G18="DNS",G18=""),"-",VLOOKUP(D18,'FERDİ SONUÇ'!$B$6:$H$962,7,0))</f>
        <v>3</v>
      </c>
      <c r="J18" s="11">
        <f>IF(ISERROR(SMALL(I18:I21,1)),"-",SMALL(I18:I21,1))</f>
        <v>3</v>
      </c>
      <c r="K18" s="97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590</v>
      </c>
      <c r="E19" s="15" t="str">
        <f>IF(ISERROR(VLOOKUP($D19,'START LİSTE'!$B$6:$F$836,2,0)),"",VLOOKUP($D19,'START LİSTE'!$B$6:$F$836,2,0))</f>
        <v>HAMDİYE GÜVEN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803</v>
      </c>
      <c r="H19" s="16">
        <f>IF(OR(F19="",G19="DQ",G19="DNF",G19="DNS",G19=""),"-",VLOOKUP(D19,'FERDİ SONUÇ'!$B$6:$H$962,7,0))</f>
        <v>5</v>
      </c>
      <c r="I19" s="16">
        <f>IF(OR(F19="",F19="F",G19="DQ",G19="DNF",G19="DNS",G19=""),"-",VLOOKUP(D19,'FERDİ SONUÇ'!$B$6:$H$962,7,0))</f>
        <v>5</v>
      </c>
      <c r="J19" s="18">
        <f>IF(ISERROR(SMALL(I18:I21,2)),"-",SMALL(I18:I21,2))</f>
        <v>5</v>
      </c>
      <c r="K19" s="98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1</v>
      </c>
      <c r="B20" s="101">
        <f>IF(AND(C20&lt;&gt;"",N20&lt;&gt;"DQ"),COUNT(N$6:N$1247)-(RANK(N20,N$6:N$1247)+COUNTIF(N$6:N20,N20))+2,IF(D18&lt;&gt;"",BF20,""))</f>
        <v>1</v>
      </c>
      <c r="C20" s="14" t="str">
        <f>IF(ISERROR(VLOOKUP(D18,'START LİSTE'!$B$6:$F$836,3,0)),"",VLOOKUP(D18,'START LİSTE'!$B$6:$F$836,3,0))</f>
        <v>MUŞ-GENÇLİK HİZ.SPOR KLB.</v>
      </c>
      <c r="D20" s="109">
        <v>591</v>
      </c>
      <c r="E20" s="15" t="str">
        <f>IF(ISERROR(VLOOKUP($D20,'START LİSTE'!$B$6:$F$836,2,0)),"",VLOOKUP($D20,'START LİSTE'!$B$6:$F$836,2,0))</f>
        <v>EDA IŞIK</v>
      </c>
      <c r="F20" s="16" t="str">
        <f>IF(ISERROR(VLOOKUP($D20,'START LİSTE'!$B$6:$F$836,4,0)),"",VLOOKUP($D20,'START LİSTE'!$B$6:$F$836,4,0))</f>
        <v>T</v>
      </c>
      <c r="G20" s="106">
        <f>IF(ISERROR(VLOOKUP($D20,'FERDİ SONUÇ'!$B$6:$H$962,6,0)),"",VLOOKUP($D20,'FERDİ SONUÇ'!$B$6:$H$962,6,0))</f>
        <v>821</v>
      </c>
      <c r="H20" s="16">
        <f>IF(OR(F20="",G20="DQ",G20="DNF",G20="DNS",G20=""),"-",VLOOKUP(D20,'FERDİ SONUÇ'!$B$6:$H$962,7,0))</f>
        <v>7</v>
      </c>
      <c r="I20" s="16">
        <f>IF(OR(F20="",F20="F",G20="DQ",G20="DNF",G20="DNS",G20=""),"-",VLOOKUP(D20,'FERDİ SONUÇ'!$B$6:$H$962,7,0))</f>
        <v>7</v>
      </c>
      <c r="J20" s="18">
        <f>IF(ISERROR(SMALL(I18:I21,3)),"-",SMALL(I18:I21,3))</f>
        <v>7</v>
      </c>
      <c r="K20" s="98">
        <v>0</v>
      </c>
      <c r="L20" s="98">
        <v>15.0009</v>
      </c>
      <c r="M20" s="98">
        <f>N20</f>
        <v>15.0007</v>
      </c>
      <c r="N20" s="110">
        <f>_xlfn.IFERROR(IF(C20="","",IF(OR(J18="-",J19="-",J20="-"),"DQ",SUM(J18,J19,J20)))+(J20*0.0001),"DQ")</f>
        <v>15.0007</v>
      </c>
      <c r="O20" s="110">
        <f>IF(C20="","",IF(OR(K20="DQ",L20="DQ",M20="DQ"),"DQ",SUM(K20,L20,M20)))</f>
        <v>30.0016</v>
      </c>
      <c r="BF20" s="2">
        <v>1020</v>
      </c>
    </row>
    <row r="21" spans="2:58" ht="15" customHeight="1">
      <c r="B21" s="13"/>
      <c r="C21" s="14"/>
      <c r="D21" s="109">
        <v>592</v>
      </c>
      <c r="E21" s="15" t="str">
        <f>IF(ISERROR(VLOOKUP($D21,'START LİSTE'!$B$6:$F$836,2,0)),"",VLOOKUP($D21,'START LİSTE'!$B$6:$F$836,2,0))</f>
        <v>SEVAL AKYOL</v>
      </c>
      <c r="F21" s="16" t="str">
        <f>IF(ISERROR(VLOOKUP($D21,'START LİSTE'!$B$6:$F$836,4,0)),"",VLOOKUP($D21,'START LİSTE'!$B$6:$F$836,4,0))</f>
        <v>T</v>
      </c>
      <c r="G21" s="106" t="str">
        <f>IF(ISERROR(VLOOKUP($D21,'FERDİ SONUÇ'!$B$6:$H$962,6,0)),"",VLOOKUP($D21,'FERDİ SONUÇ'!$B$6:$H$962,6,0))</f>
        <v>DNS</v>
      </c>
      <c r="H21" s="16" t="str">
        <f>IF(OR(F21="",G21="DQ",G21="DNF",G21="DNS",G21=""),"-",VLOOKUP(D21,'FERDİ SONUÇ'!$B$6:$H$962,7,0))</f>
        <v>-</v>
      </c>
      <c r="I21" s="16" t="str">
        <f>IF(OR(F21="",F21="F",G21="DQ",G21="DNF",G21="DNS",G21=""),"-",VLOOKUP(D21,'FERDİ SONUÇ'!$B$6:$H$962,7,0))</f>
        <v>-</v>
      </c>
      <c r="J21" s="18" t="str">
        <f>IF(ISERROR(SMALL(I18:I21,4)),"-",SMALL(I18:I21,4))</f>
        <v>-</v>
      </c>
      <c r="K21" s="98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593</v>
      </c>
      <c r="E22" s="8" t="str">
        <f>IF(ISERROR(VLOOKUP($D22,'START LİSTE'!$B$6:$F$836,2,0)),"",VLOOKUP($D22,'START LİSTE'!$B$6:$F$836,2,0))</f>
        <v>GONCA GÜL SATI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817</v>
      </c>
      <c r="H22" s="9">
        <f>IF(OR(F22="",G22="DQ",G22="DNF",G22="DNS",G22=""),"-",VLOOKUP(D22,'FERDİ SONUÇ'!$B$6:$H$962,7,0))</f>
        <v>6</v>
      </c>
      <c r="I22" s="9">
        <f>IF(OR(F22="",F22="F",G22="DQ",G22="DNF",G22="DNS",G22=""),"-",VLOOKUP(D22,'FERDİ SONUÇ'!$B$6:$H$962,7,0))</f>
        <v>6</v>
      </c>
      <c r="J22" s="11">
        <f>IF(ISERROR(SMALL(I22:I25,1)),"-",SMALL(I22:I25,1))</f>
        <v>6</v>
      </c>
      <c r="K22" s="97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594</v>
      </c>
      <c r="E23" s="15" t="str">
        <f>IF(ISERROR(VLOOKUP($D23,'START LİSTE'!$B$6:$F$836,2,0)),"",VLOOKUP($D23,'START LİSTE'!$B$6:$F$836,2,0))</f>
        <v>DİLAN ATAR</v>
      </c>
      <c r="F23" s="16" t="str">
        <f>IF(ISERROR(VLOOKUP($D23,'START LİSTE'!$B$6:$F$836,4,0)),"",VLOOKUP($D23,'START LİSTE'!$B$6:$F$836,4,0))</f>
        <v>T</v>
      </c>
      <c r="G23" s="106">
        <f>IF(ISERROR(VLOOKUP($D23,'FERDİ SONUÇ'!$B$6:$H$962,6,0)),"",VLOOKUP($D23,'FERDİ SONUÇ'!$B$6:$H$962,6,0))</f>
        <v>830</v>
      </c>
      <c r="H23" s="16">
        <f>IF(OR(F23="",G23="DQ",G23="DNF",G23="DNS",G23=""),"-",VLOOKUP(D23,'FERDİ SONUÇ'!$B$6:$H$962,7,0))</f>
        <v>8</v>
      </c>
      <c r="I23" s="16">
        <f>IF(OR(F23="",F23="F",G23="DQ",G23="DNF",G23="DNS",G23=""),"-",VLOOKUP(D23,'FERDİ SONUÇ'!$B$6:$H$962,7,0))</f>
        <v>8</v>
      </c>
      <c r="J23" s="18">
        <f>IF(ISERROR(SMALL(I22:I25,2)),"-",SMALL(I22:I25,2))</f>
        <v>8</v>
      </c>
      <c r="K23" s="98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4</v>
      </c>
      <c r="B24" s="101">
        <f>IF(AND(C24&lt;&gt;"",N24&lt;&gt;"DQ"),COUNT(N$6:N$1247)-(RANK(N24,N$6:N$1247)+COUNTIF(N$6:N24,N24))+2,IF(D22&lt;&gt;"",BF24,""))</f>
        <v>4</v>
      </c>
      <c r="C24" s="14" t="str">
        <f>IF(ISERROR(VLOOKUP(D22,'START LİSTE'!$B$6:$F$836,3,0)),"",VLOOKUP(D22,'START LİSTE'!$B$6:$F$836,3,0))</f>
        <v>TUNCELİ GENÇLİK SPOR KLB</v>
      </c>
      <c r="D24" s="109">
        <v>595</v>
      </c>
      <c r="E24" s="15" t="str">
        <f>IF(ISERROR(VLOOKUP($D24,'START LİSTE'!$B$6:$F$836,2,0)),"",VLOOKUP($D24,'START LİSTE'!$B$6:$F$836,2,0))</f>
        <v>GAMZE TEKİN</v>
      </c>
      <c r="F24" s="16" t="str">
        <f>IF(ISERROR(VLOOKUP($D24,'START LİSTE'!$B$6:$F$836,4,0)),"",VLOOKUP($D24,'START LİSTE'!$B$6:$F$836,4,0))</f>
        <v>T</v>
      </c>
      <c r="G24" s="106">
        <f>IF(ISERROR(VLOOKUP($D24,'FERDİ SONUÇ'!$B$6:$H$962,6,0)),"",VLOOKUP($D24,'FERDİ SONUÇ'!$B$6:$H$962,6,0))</f>
        <v>840</v>
      </c>
      <c r="H24" s="16">
        <f>IF(OR(F24="",G24="DQ",G24="DNF",G24="DNS",G24=""),"-",VLOOKUP(D24,'FERDİ SONUÇ'!$B$6:$H$962,7,0))</f>
        <v>12</v>
      </c>
      <c r="I24" s="16">
        <f>IF(OR(F24="",F24="F",G24="DQ",G24="DNF",G24="DNS",G24=""),"-",VLOOKUP(D24,'FERDİ SONUÇ'!$B$6:$H$962,7,0))</f>
        <v>12</v>
      </c>
      <c r="J24" s="18">
        <f>IF(ISERROR(SMALL(I22:I25,3)),"-",SMALL(I22:I25,3))</f>
        <v>12</v>
      </c>
      <c r="K24" s="98">
        <v>0</v>
      </c>
      <c r="L24" s="98">
        <v>35.0017</v>
      </c>
      <c r="M24" s="98">
        <f>N24</f>
        <v>26.0012</v>
      </c>
      <c r="N24" s="110">
        <f>_xlfn.IFERROR(IF(C24="","",IF(OR(J22="-",J23="-",J24="-"),"DQ",SUM(J22,J23,J24)))+(J24*0.0001),"DQ")</f>
        <v>26.0012</v>
      </c>
      <c r="O24" s="110">
        <f>IF(C24="","",IF(OR(K24="DQ",L24="DQ",M24="DQ"),"DQ",SUM(K24,L24,M24)))</f>
        <v>61.0029</v>
      </c>
      <c r="BF24" s="2">
        <v>1026</v>
      </c>
    </row>
    <row r="25" spans="2:58" ht="15" customHeight="1">
      <c r="B25" s="13"/>
      <c r="C25" s="14"/>
      <c r="D25" s="109">
        <v>596</v>
      </c>
      <c r="E25" s="15" t="str">
        <f>IF(ISERROR(VLOOKUP($D25,'START LİSTE'!$B$6:$F$836,2,0)),"",VLOOKUP($D25,'START LİSTE'!$B$6:$F$836,2,0))</f>
        <v>MERVE TUNCER</v>
      </c>
      <c r="F25" s="16" t="str">
        <f>IF(ISERROR(VLOOKUP($D25,'START LİSTE'!$B$6:$F$836,4,0)),"",VLOOKUP($D25,'START LİSTE'!$B$6:$F$836,4,0))</f>
        <v>T</v>
      </c>
      <c r="G25" s="106">
        <f>IF(ISERROR(VLOOKUP($D25,'FERDİ SONUÇ'!$B$6:$H$962,6,0)),"",VLOOKUP($D25,'FERDİ SONUÇ'!$B$6:$H$962,6,0))</f>
        <v>1030</v>
      </c>
      <c r="H25" s="16">
        <f>IF(OR(F25="",G25="DQ",G25="DNF",G25="DNS",G25=""),"-",VLOOKUP(D25,'FERDİ SONUÇ'!$B$6:$H$962,7,0))</f>
        <v>18</v>
      </c>
      <c r="I25" s="16">
        <f>IF(OR(F25="",F25="F",G25="DQ",G25="DNF",G25="DNS",G25=""),"-",VLOOKUP(D25,'FERDİ SONUÇ'!$B$6:$H$962,7,0))</f>
        <v>18</v>
      </c>
      <c r="J25" s="18">
        <f>IF(ISERROR(SMALL(I22:I25,4)),"-",SMALL(I22:I25,4))</f>
        <v>18</v>
      </c>
      <c r="K25" s="98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/>
      <c r="E26" s="8">
        <f>IF(ISERROR(VLOOKUP($D26,'START LİSTE'!$B$6:$F$836,2,0)),"",VLOOKUP($D26,'START LİSTE'!$B$6:$F$836,2,0))</f>
      </c>
      <c r="F26" s="9">
        <f>IF(ISERROR(VLOOKUP($D26,'START LİSTE'!$B$6:$F$836,4,0)),"",VLOOKUP($D26,'START LİSTE'!$B$6:$F$836,4,0))</f>
      </c>
      <c r="G26" s="105">
        <f>IF(ISERROR(VLOOKUP($D26,'FERDİ SONUÇ'!$B$6:$H$962,6,0)),"",VLOOKUP($D26,'FERDİ SONUÇ'!$B$6:$H$962,6,0))</f>
      </c>
      <c r="H26" s="9" t="str">
        <f>IF(OR(F26="",G26="DQ",G26="DNF",G26="DNS",G26=""),"-",VLOOKUP(D26,'FERDİ SONUÇ'!$B$6:$H$962,7,0))</f>
        <v>-</v>
      </c>
      <c r="I26" s="9" t="str">
        <f>IF(OR(F26="",F26="F",G26="DQ",G26="DNF",G26="DNS",G26=""),"-",VLOOKUP(D26,'FERDİ SONUÇ'!$B$6:$H$962,7,0))</f>
        <v>-</v>
      </c>
      <c r="J26" s="11" t="str">
        <f>IF(ISERROR(SMALL(I26:I29,1)),"-",SMALL(I26:I29,1))</f>
        <v>-</v>
      </c>
      <c r="K26" s="97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/>
      <c r="E27" s="15">
        <f>IF(ISERROR(VLOOKUP($D27,'START LİSTE'!$B$6:$F$836,2,0)),"",VLOOKUP($D27,'START LİSTE'!$B$6:$F$836,2,0))</f>
      </c>
      <c r="F27" s="16">
        <f>IF(ISERROR(VLOOKUP($D27,'START LİSTE'!$B$6:$F$836,4,0)),"",VLOOKUP($D27,'START LİSTE'!$B$6:$F$836,4,0))</f>
      </c>
      <c r="G27" s="106">
        <f>IF(ISERROR(VLOOKUP($D27,'FERDİ SONUÇ'!$B$6:$H$962,6,0)),"",VLOOKUP($D27,'FERDİ SONUÇ'!$B$6:$H$962,6,0))</f>
      </c>
      <c r="H27" s="16" t="str">
        <f>IF(OR(F27="",G27="DQ",G27="DNF",G27="DNS",G27=""),"-",VLOOKUP(D27,'FERDİ SONUÇ'!$B$6:$H$962,7,0))</f>
        <v>-</v>
      </c>
      <c r="I27" s="16" t="str">
        <f>IF(OR(F27="",F27="F",G27="DQ",G27="DNF",G27="DNS",G27=""),"-",VLOOKUP(D27,'FERDİ SONUÇ'!$B$6:$H$962,7,0))</f>
        <v>-</v>
      </c>
      <c r="J27" s="18" t="str">
        <f>IF(ISERROR(SMALL(I26:I29,2)),"-",SMALL(I26:I29,2))</f>
        <v>-</v>
      </c>
      <c r="K27" s="98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</c>
      <c r="B28" s="101">
        <f>IF(AND(C28&lt;&gt;"",N28&lt;&gt;"DQ"),COUNT(N$6:N$1247)-(RANK(N28,N$6:N$1247)+COUNTIF(N$6:N28,N28))+2,IF(D26&lt;&gt;"",BF28,""))</f>
      </c>
      <c r="C28" s="14">
        <f>IF(ISERROR(VLOOKUP(D26,'START LİSTE'!$B$6:$F$836,3,0)),"",VLOOKUP(D26,'START LİSTE'!$B$6:$F$836,3,0))</f>
      </c>
      <c r="D28" s="109"/>
      <c r="E28" s="15">
        <f>IF(ISERROR(VLOOKUP($D28,'START LİSTE'!$B$6:$F$836,2,0)),"",VLOOKUP($D28,'START LİSTE'!$B$6:$F$836,2,0))</f>
      </c>
      <c r="F28" s="16">
        <f>IF(ISERROR(VLOOKUP($D28,'START LİSTE'!$B$6:$F$836,4,0)),"",VLOOKUP($D28,'START LİSTE'!$B$6:$F$836,4,0))</f>
      </c>
      <c r="G28" s="106">
        <f>IF(ISERROR(VLOOKUP($D28,'FERDİ SONUÇ'!$B$6:$H$962,6,0)),"",VLOOKUP($D28,'FERDİ SONUÇ'!$B$6:$H$962,6,0))</f>
      </c>
      <c r="H28" s="16" t="str">
        <f>IF(OR(F28="",G28="DQ",G28="DNF",G28="DNS",G28=""),"-",VLOOKUP(D28,'FERDİ SONUÇ'!$B$6:$H$962,7,0))</f>
        <v>-</v>
      </c>
      <c r="I28" s="16" t="str">
        <f>IF(OR(F28="",F28="F",G28="DQ",G28="DNF",G28="DNS",G28=""),"-",VLOOKUP(D28,'FERDİ SONUÇ'!$B$6:$H$962,7,0))</f>
        <v>-</v>
      </c>
      <c r="J28" s="18" t="str">
        <f>IF(ISERROR(SMALL(I26:I29,3)),"-",SMALL(I26:I29,3))</f>
        <v>-</v>
      </c>
      <c r="K28" s="98">
        <v>0</v>
      </c>
      <c r="L28" s="98" t="str">
        <f>N28</f>
        <v>DQ</v>
      </c>
      <c r="M28" s="98"/>
      <c r="N28" s="110" t="str">
        <f>_xlfn.IFERROR(IF(C28="","",IF(OR(J26="-",J27="-",J28="-"),"DQ",SUM(J26,J27,J28)))+(J28*0.0001),"DQ")</f>
        <v>DQ</v>
      </c>
      <c r="O28" s="110">
        <f>IF(C28="","",IF(OR(K28="DQ",L28="DQ",M28="DQ"),"DQ",SUM(K28,L28,M28)))</f>
      </c>
      <c r="BF28" s="2">
        <v>1032</v>
      </c>
    </row>
    <row r="29" spans="2:58" ht="15" customHeight="1">
      <c r="B29" s="13"/>
      <c r="C29" s="14"/>
      <c r="D29" s="109"/>
      <c r="E29" s="15">
        <f>IF(ISERROR(VLOOKUP($D29,'START LİSTE'!$B$6:$F$836,2,0)),"",VLOOKUP($D29,'START LİSTE'!$B$6:$F$836,2,0))</f>
      </c>
      <c r="F29" s="16">
        <f>IF(ISERROR(VLOOKUP($D29,'START LİSTE'!$B$6:$F$836,4,0)),"",VLOOKUP($D29,'START LİSTE'!$B$6:$F$836,4,0))</f>
      </c>
      <c r="G29" s="106">
        <f>IF(ISERROR(VLOOKUP($D29,'FERDİ SONUÇ'!$B$6:$H$962,6,0)),"",VLOOKUP($D29,'FERDİ SONUÇ'!$B$6:$H$962,6,0))</f>
      </c>
      <c r="H29" s="16" t="str">
        <f>IF(OR(F29="",G29="DQ",G29="DNF",G29="DNS",G29=""),"-",VLOOKUP(D29,'FERDİ SONUÇ'!$B$6:$H$962,7,0))</f>
        <v>-</v>
      </c>
      <c r="I29" s="16" t="str">
        <f>IF(OR(F29="",F29="F",G29="DQ",G29="DNF",G29="DNS",G29=""),"-",VLOOKUP(D29,'FERDİ SONUÇ'!$B$6:$H$962,7,0))</f>
        <v>-</v>
      </c>
      <c r="J29" s="18" t="str">
        <f>IF(ISERROR(SMALL(I26:I29,4)),"-",SMALL(I26:I29,4))</f>
        <v>-</v>
      </c>
      <c r="K29" s="98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/>
      <c r="E30" s="8">
        <f>IF(ISERROR(VLOOKUP($D30,'START LİSTE'!$B$6:$F$836,2,0)),"",VLOOKUP($D30,'START LİSTE'!$B$6:$F$836,2,0))</f>
      </c>
      <c r="F30" s="9">
        <f>IF(ISERROR(VLOOKUP($D30,'START LİSTE'!$B$6:$F$836,4,0)),"",VLOOKUP($D30,'START LİSTE'!$B$6:$F$836,4,0))</f>
      </c>
      <c r="G30" s="105">
        <f>IF(ISERROR(VLOOKUP($D30,'FERDİ SONUÇ'!$B$6:$H$962,6,0)),"",VLOOKUP($D30,'FERDİ SONUÇ'!$B$6:$H$962,6,0))</f>
      </c>
      <c r="H30" s="9" t="str">
        <f>IF(OR(F30="",G30="DQ",G30="DNF",G30="DNS",G30=""),"-",VLOOKUP(D30,'FERDİ SONUÇ'!$B$6:$H$962,7,0))</f>
        <v>-</v>
      </c>
      <c r="I30" s="9" t="str">
        <f>IF(OR(F30="",F30="F",G30="DQ",G30="DNF",G30="DNS",G30=""),"-",VLOOKUP(D30,'FERDİ SONUÇ'!$B$6:$H$962,7,0))</f>
        <v>-</v>
      </c>
      <c r="J30" s="11" t="str">
        <f>IF(ISERROR(SMALL(I30:I33,1)),"-",SMALL(I30:I33,1))</f>
        <v>-</v>
      </c>
      <c r="K30" s="97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/>
      <c r="E31" s="15">
        <f>IF(ISERROR(VLOOKUP($D31,'START LİSTE'!$B$6:$F$836,2,0)),"",VLOOKUP($D31,'START LİSTE'!$B$6:$F$836,2,0))</f>
      </c>
      <c r="F31" s="16">
        <f>IF(ISERROR(VLOOKUP($D31,'START LİSTE'!$B$6:$F$836,4,0)),"",VLOOKUP($D31,'START LİSTE'!$B$6:$F$836,4,0))</f>
      </c>
      <c r="G31" s="106">
        <f>IF(ISERROR(VLOOKUP($D31,'FERDİ SONUÇ'!$B$6:$H$962,6,0)),"",VLOOKUP($D31,'FERDİ SONUÇ'!$B$6:$H$962,6,0))</f>
      </c>
      <c r="H31" s="16" t="str">
        <f>IF(OR(F31="",G31="DQ",G31="DNF",G31="DNS",G31=""),"-",VLOOKUP(D31,'FERDİ SONUÇ'!$B$6:$H$962,7,0))</f>
        <v>-</v>
      </c>
      <c r="I31" s="16" t="str">
        <f>IF(OR(F31="",F31="F",G31="DQ",G31="DNF",G31="DNS",G31=""),"-",VLOOKUP(D31,'FERDİ SONUÇ'!$B$6:$H$962,7,0))</f>
        <v>-</v>
      </c>
      <c r="J31" s="18" t="str">
        <f>IF(ISERROR(SMALL(I30:I33,2)),"-",SMALL(I30:I33,2))</f>
        <v>-</v>
      </c>
      <c r="K31" s="98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</c>
      <c r="B32" s="101">
        <f>IF(AND(C32&lt;&gt;"",N32&lt;&gt;"DQ"),COUNT(N$6:N$1247)-(RANK(N32,N$6:N$1247)+COUNTIF(N$6:N32,N32))+2,IF(D30&lt;&gt;"",BF32,""))</f>
      </c>
      <c r="C32" s="14">
        <f>IF(ISERROR(VLOOKUP(D30,'START LİSTE'!$B$6:$F$836,3,0)),"",VLOOKUP(D30,'START LİSTE'!$B$6:$F$836,3,0))</f>
      </c>
      <c r="D32" s="109"/>
      <c r="E32" s="15">
        <f>IF(ISERROR(VLOOKUP($D32,'START LİSTE'!$B$6:$F$836,2,0)),"",VLOOKUP($D32,'START LİSTE'!$B$6:$F$836,2,0))</f>
      </c>
      <c r="F32" s="16">
        <f>IF(ISERROR(VLOOKUP($D32,'START LİSTE'!$B$6:$F$836,4,0)),"",VLOOKUP($D32,'START LİSTE'!$B$6:$F$836,4,0))</f>
      </c>
      <c r="G32" s="106">
        <f>IF(ISERROR(VLOOKUP($D32,'FERDİ SONUÇ'!$B$6:$H$962,6,0)),"",VLOOKUP($D32,'FERDİ SONUÇ'!$B$6:$H$962,6,0))</f>
      </c>
      <c r="H32" s="16" t="str">
        <f>IF(OR(F32="",G32="DQ",G32="DNF",G32="DNS",G32=""),"-",VLOOKUP(D32,'FERDİ SONUÇ'!$B$6:$H$962,7,0))</f>
        <v>-</v>
      </c>
      <c r="I32" s="16" t="str">
        <f>IF(OR(F32="",F32="F",G32="DQ",G32="DNF",G32="DNS",G32=""),"-",VLOOKUP(D32,'FERDİ SONUÇ'!$B$6:$H$962,7,0))</f>
        <v>-</v>
      </c>
      <c r="J32" s="18" t="str">
        <f>IF(ISERROR(SMALL(I30:I33,3)),"-",SMALL(I30:I33,3))</f>
        <v>-</v>
      </c>
      <c r="K32" s="98">
        <v>0</v>
      </c>
      <c r="L32" s="153" t="str">
        <f>N32</f>
        <v>DQ</v>
      </c>
      <c r="M32" s="98"/>
      <c r="N32" s="110" t="str">
        <f>_xlfn.IFERROR(IF(C32="","",IF(OR(J30="-",J31="-",J32="-"),"DQ",SUM(J30,J31,J32)))+(J32*0.0001),"DQ")</f>
        <v>DQ</v>
      </c>
      <c r="O32" s="110">
        <f>IF(C32="","",IF(OR(K32="DQ",L32="DQ",M32="DQ"),"DQ",SUM(K32,L32,M32)))</f>
      </c>
      <c r="BF32" s="2">
        <v>1038</v>
      </c>
    </row>
    <row r="33" spans="2:58" ht="15" customHeight="1">
      <c r="B33" s="13"/>
      <c r="C33" s="14"/>
      <c r="D33" s="109"/>
      <c r="E33" s="15">
        <f>IF(ISERROR(VLOOKUP($D33,'START LİSTE'!$B$6:$F$836,2,0)),"",VLOOKUP($D33,'START LİSTE'!$B$6:$F$836,2,0))</f>
      </c>
      <c r="F33" s="16">
        <f>IF(ISERROR(VLOOKUP($D33,'START LİSTE'!$B$6:$F$836,4,0)),"",VLOOKUP($D33,'START LİSTE'!$B$6:$F$836,4,0))</f>
      </c>
      <c r="G33" s="106">
        <f>IF(ISERROR(VLOOKUP($D33,'FERDİ SONUÇ'!$B$6:$H$962,6,0)),"",VLOOKUP($D33,'FERDİ SONUÇ'!$B$6:$H$962,6,0))</f>
      </c>
      <c r="H33" s="16" t="str">
        <f>IF(OR(F33="",G33="DQ",G33="DNF",G33="DNS",G33=""),"-",VLOOKUP(D33,'FERDİ SONUÇ'!$B$6:$H$962,7,0))</f>
        <v>-</v>
      </c>
      <c r="I33" s="16" t="str">
        <f>IF(OR(F33="",F33="F",G33="DQ",G33="DNF",G33="DNS",G33=""),"-",VLOOKUP(D33,'FERDİ SONUÇ'!$B$6:$H$962,7,0))</f>
        <v>-</v>
      </c>
      <c r="J33" s="18" t="str">
        <f>IF(ISERROR(SMALL(I30:I33,4)),"-",SMALL(I30:I33,4))</f>
        <v>-</v>
      </c>
      <c r="K33" s="98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/>
      <c r="E34" s="8">
        <f>IF(ISERROR(VLOOKUP($D34,'START LİSTE'!$B$6:$F$836,2,0)),"",VLOOKUP($D34,'START LİSTE'!$B$6:$F$836,2,0))</f>
      </c>
      <c r="F34" s="9">
        <f>IF(ISERROR(VLOOKUP($D34,'START LİSTE'!$B$6:$F$836,4,0)),"",VLOOKUP($D34,'START LİSTE'!$B$6:$F$836,4,0))</f>
      </c>
      <c r="G34" s="105">
        <f>IF(ISERROR(VLOOKUP($D34,'FERDİ SONUÇ'!$B$6:$H$962,6,0)),"",VLOOKUP($D34,'FERDİ SONUÇ'!$B$6:$H$962,6,0))</f>
      </c>
      <c r="H34" s="9" t="str">
        <f>IF(OR(F34="",G34="DQ",G34="DNF",G34="DNS",G34=""),"-",VLOOKUP(D34,'FERDİ SONUÇ'!$B$6:$H$962,7,0))</f>
        <v>-</v>
      </c>
      <c r="I34" s="9" t="str">
        <f>IF(OR(F34="",F34="F",G34="DQ",G34="DNF",G34="DNS",G34=""),"-",VLOOKUP(D34,'FERDİ SONUÇ'!$B$6:$H$962,7,0))</f>
        <v>-</v>
      </c>
      <c r="J34" s="11" t="str">
        <f>IF(ISERROR(SMALL(I34:I37,1)),"-",SMALL(I34:I37,1))</f>
        <v>-</v>
      </c>
      <c r="K34" s="97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/>
      <c r="E35" s="15">
        <f>IF(ISERROR(VLOOKUP($D35,'START LİSTE'!$B$6:$F$836,2,0)),"",VLOOKUP($D35,'START LİSTE'!$B$6:$F$836,2,0))</f>
      </c>
      <c r="F35" s="16">
        <f>IF(ISERROR(VLOOKUP($D35,'START LİSTE'!$B$6:$F$836,4,0)),"",VLOOKUP($D35,'START LİSTE'!$B$6:$F$836,4,0))</f>
      </c>
      <c r="G35" s="106">
        <f>IF(ISERROR(VLOOKUP($D35,'FERDİ SONUÇ'!$B$6:$H$962,6,0)),"",VLOOKUP($D35,'FERDİ SONUÇ'!$B$6:$H$962,6,0))</f>
      </c>
      <c r="H35" s="16" t="str">
        <f>IF(OR(F35="",G35="DQ",G35="DNF",G35="DNS",G35=""),"-",VLOOKUP(D35,'FERDİ SONUÇ'!$B$6:$H$962,7,0))</f>
        <v>-</v>
      </c>
      <c r="I35" s="16" t="str">
        <f>IF(OR(F35="",F35="F",G35="DQ",G35="DNF",G35="DNS",G35=""),"-",VLOOKUP(D35,'FERDİ SONUÇ'!$B$6:$H$962,7,0))</f>
        <v>-</v>
      </c>
      <c r="J35" s="18" t="str">
        <f>IF(ISERROR(SMALL(I34:I37,2)),"-",SMALL(I34:I37,2))</f>
        <v>-</v>
      </c>
      <c r="K35" s="98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</c>
      <c r="B36" s="101">
        <f>IF(AND(C36&lt;&gt;"",N36&lt;&gt;"DQ"),COUNT(N$6:N$1247)-(RANK(N36,N$6:N$1247)+COUNTIF(N$6:N36,N36))+2,IF(D34&lt;&gt;"",BF36,""))</f>
      </c>
      <c r="C36" s="14">
        <f>IF(ISERROR(VLOOKUP(D34,'START LİSTE'!$B$6:$F$836,3,0)),"",VLOOKUP(D34,'START LİSTE'!$B$6:$F$836,3,0))</f>
      </c>
      <c r="D36" s="109"/>
      <c r="E36" s="15">
        <f>IF(ISERROR(VLOOKUP($D36,'START LİSTE'!$B$6:$F$836,2,0)),"",VLOOKUP($D36,'START LİSTE'!$B$6:$F$836,2,0))</f>
      </c>
      <c r="F36" s="16">
        <f>IF(ISERROR(VLOOKUP($D36,'START LİSTE'!$B$6:$F$836,4,0)),"",VLOOKUP($D36,'START LİSTE'!$B$6:$F$836,4,0))</f>
      </c>
      <c r="G36" s="106">
        <f>IF(ISERROR(VLOOKUP($D36,'FERDİ SONUÇ'!$B$6:$H$962,6,0)),"",VLOOKUP($D36,'FERDİ SONUÇ'!$B$6:$H$962,6,0))</f>
      </c>
      <c r="H36" s="16" t="str">
        <f>IF(OR(F36="",G36="DQ",G36="DNF",G36="DNS",G36=""),"-",VLOOKUP(D36,'FERDİ SONUÇ'!$B$6:$H$962,7,0))</f>
        <v>-</v>
      </c>
      <c r="I36" s="16" t="str">
        <f>IF(OR(F36="",F36="F",G36="DQ",G36="DNF",G36="DNS",G36=""),"-",VLOOKUP(D36,'FERDİ SONUÇ'!$B$6:$H$962,7,0))</f>
        <v>-</v>
      </c>
      <c r="J36" s="18" t="str">
        <f>IF(ISERROR(SMALL(I34:I37,3)),"-",SMALL(I34:I37,3))</f>
        <v>-</v>
      </c>
      <c r="K36" s="98">
        <v>0</v>
      </c>
      <c r="L36" s="98" t="str">
        <f>N36</f>
        <v>DQ</v>
      </c>
      <c r="M36" s="98"/>
      <c r="N36" s="110" t="str">
        <f>_xlfn.IFERROR(IF(C36="","",IF(OR(J34="-",J35="-",J36="-"),"DQ",SUM(J34,J35,J36)))+(J36*0.0001),"DQ")</f>
        <v>DQ</v>
      </c>
      <c r="O36" s="110">
        <f>IF(C36="","",IF(OR(K36="DQ",L36="DQ",M36="DQ"),"DQ",SUM(K36,L36,M36)))</f>
      </c>
      <c r="BF36" s="2">
        <v>1044</v>
      </c>
    </row>
    <row r="37" spans="2:58" ht="15" customHeight="1">
      <c r="B37" s="13"/>
      <c r="C37" s="14"/>
      <c r="D37" s="109"/>
      <c r="E37" s="15">
        <f>IF(ISERROR(VLOOKUP($D37,'START LİSTE'!$B$6:$F$836,2,0)),"",VLOOKUP($D37,'START LİSTE'!$B$6:$F$836,2,0))</f>
      </c>
      <c r="F37" s="16">
        <f>IF(ISERROR(VLOOKUP($D37,'START LİSTE'!$B$6:$F$836,4,0)),"",VLOOKUP($D37,'START LİSTE'!$B$6:$F$836,4,0))</f>
      </c>
      <c r="G37" s="106">
        <f>IF(ISERROR(VLOOKUP($D37,'FERDİ SONUÇ'!$B$6:$H$962,6,0)),"",VLOOKUP($D37,'FERDİ SONUÇ'!$B$6:$H$962,6,0))</f>
      </c>
      <c r="H37" s="16" t="str">
        <f>IF(OR(F37="",G37="DQ",G37="DNF",G37="DNS",G37=""),"-",VLOOKUP(D37,'FERDİ SONUÇ'!$B$6:$H$962,7,0))</f>
        <v>-</v>
      </c>
      <c r="I37" s="16" t="str">
        <f>IF(OR(F37="",F37="F",G37="DQ",G37="DNF",G37="DNS",G37=""),"-",VLOOKUP(D37,'FERDİ SONUÇ'!$B$6:$H$962,7,0))</f>
        <v>-</v>
      </c>
      <c r="J37" s="18" t="str">
        <f>IF(ISERROR(SMALL(I34:I37,4)),"-",SMALL(I34:I37,4))</f>
        <v>-</v>
      </c>
      <c r="K37" s="98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/>
      <c r="E38" s="8">
        <f>IF(ISERROR(VLOOKUP($D38,'START LİSTE'!$B$6:$F$836,2,0)),"",VLOOKUP($D38,'START LİSTE'!$B$6:$F$836,2,0))</f>
      </c>
      <c r="F38" s="9">
        <f>IF(ISERROR(VLOOKUP($D38,'START LİSTE'!$B$6:$F$836,4,0)),"",VLOOKUP($D38,'START LİSTE'!$B$6:$F$836,4,0))</f>
      </c>
      <c r="G38" s="105">
        <f>IF(ISERROR(VLOOKUP($D38,'FERDİ SONUÇ'!$B$6:$H$962,6,0)),"",VLOOKUP($D38,'FERDİ SONUÇ'!$B$6:$H$962,6,0))</f>
      </c>
      <c r="H38" s="9" t="str">
        <f>IF(OR(F38="",G38="DQ",G38="DNF",G38="DNS",G38=""),"-",VLOOKUP(D38,'FERDİ SONUÇ'!$B$6:$H$962,7,0))</f>
        <v>-</v>
      </c>
      <c r="I38" s="9" t="str">
        <f>IF(OR(F38="",F38="F",G38="DQ",G38="DNF",G38="DNS",G38=""),"-",VLOOKUP(D38,'FERDİ SONUÇ'!$B$6:$H$962,7,0))</f>
        <v>-</v>
      </c>
      <c r="J38" s="11" t="str">
        <f>IF(ISERROR(SMALL(I38:I41,1)),"-",SMALL(I38:I41,1))</f>
        <v>-</v>
      </c>
      <c r="K38" s="97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/>
      <c r="E39" s="15">
        <f>IF(ISERROR(VLOOKUP($D39,'START LİSTE'!$B$6:$F$836,2,0)),"",VLOOKUP($D39,'START LİSTE'!$B$6:$F$836,2,0))</f>
      </c>
      <c r="F39" s="16">
        <f>IF(ISERROR(VLOOKUP($D39,'START LİSTE'!$B$6:$F$836,4,0)),"",VLOOKUP($D39,'START LİSTE'!$B$6:$F$836,4,0))</f>
      </c>
      <c r="G39" s="106">
        <f>IF(ISERROR(VLOOKUP($D39,'FERDİ SONUÇ'!$B$6:$H$962,6,0)),"",VLOOKUP($D39,'FERDİ SONUÇ'!$B$6:$H$962,6,0))</f>
      </c>
      <c r="H39" s="16" t="str">
        <f>IF(OR(F39="",G39="DQ",G39="DNF",G39="DNS",G39=""),"-",VLOOKUP(D39,'FERDİ SONUÇ'!$B$6:$H$962,7,0))</f>
        <v>-</v>
      </c>
      <c r="I39" s="16" t="str">
        <f>IF(OR(F39="",F39="F",G39="DQ",G39="DNF",G39="DNS",G39=""),"-",VLOOKUP(D39,'FERDİ SONUÇ'!$B$6:$H$962,7,0))</f>
        <v>-</v>
      </c>
      <c r="J39" s="18" t="str">
        <f>IF(ISERROR(SMALL(I38:I41,2)),"-",SMALL(I38:I41,2))</f>
        <v>-</v>
      </c>
      <c r="K39" s="98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</c>
      <c r="B40" s="101">
        <f>IF(AND(C40&lt;&gt;"",N40&lt;&gt;"DQ"),COUNT(N$6:N$1247)-(RANK(N40,N$6:N$1247)+COUNTIF(N$6:N40,N40))+2,IF(D38&lt;&gt;"",BF40,""))</f>
      </c>
      <c r="C40" s="14">
        <f>IF(ISERROR(VLOOKUP(D38,'START LİSTE'!$B$6:$F$836,3,0)),"",VLOOKUP(D38,'START LİSTE'!$B$6:$F$836,3,0))</f>
      </c>
      <c r="D40" s="109"/>
      <c r="E40" s="15">
        <f>IF(ISERROR(VLOOKUP($D40,'START LİSTE'!$B$6:$F$836,2,0)),"",VLOOKUP($D40,'START LİSTE'!$B$6:$F$836,2,0))</f>
      </c>
      <c r="F40" s="16">
        <f>IF(ISERROR(VLOOKUP($D40,'START LİSTE'!$B$6:$F$836,4,0)),"",VLOOKUP($D40,'START LİSTE'!$B$6:$F$836,4,0))</f>
      </c>
      <c r="G40" s="106">
        <f>IF(ISERROR(VLOOKUP($D40,'FERDİ SONUÇ'!$B$6:$H$962,6,0)),"",VLOOKUP($D40,'FERDİ SONUÇ'!$B$6:$H$962,6,0))</f>
      </c>
      <c r="H40" s="16" t="str">
        <f>IF(OR(F40="",G40="DQ",G40="DNF",G40="DNS",G40=""),"-",VLOOKUP(D40,'FERDİ SONUÇ'!$B$6:$H$962,7,0))</f>
        <v>-</v>
      </c>
      <c r="I40" s="16" t="str">
        <f>IF(OR(F40="",F40="F",G40="DQ",G40="DNF",G40="DNS",G40=""),"-",VLOOKUP(D40,'FERDİ SONUÇ'!$B$6:$H$962,7,0))</f>
        <v>-</v>
      </c>
      <c r="J40" s="18" t="str">
        <f>IF(ISERROR(SMALL(I38:I41,3)),"-",SMALL(I38:I41,3))</f>
        <v>-</v>
      </c>
      <c r="K40" s="98">
        <v>0</v>
      </c>
      <c r="L40" s="98" t="str">
        <f>N40</f>
        <v>DQ</v>
      </c>
      <c r="M40" s="98"/>
      <c r="N40" s="110" t="str">
        <f>_xlfn.IFERROR(IF(C40="","",IF(OR(J38="-",J39="-",J40="-"),"DQ",SUM(J38,J39,J40)))+(J40*0.0001),"DQ")</f>
        <v>DQ</v>
      </c>
      <c r="O40" s="110">
        <f>IF(C40="","",IF(OR(K40="DQ",L40="DQ",M40="DQ"),"DQ",SUM(K40,L40,M40)))</f>
      </c>
      <c r="BF40" s="2">
        <v>1050</v>
      </c>
    </row>
    <row r="41" spans="2:58" ht="15" customHeight="1">
      <c r="B41" s="13"/>
      <c r="C41" s="14"/>
      <c r="D41" s="109"/>
      <c r="E41" s="15">
        <f>IF(ISERROR(VLOOKUP($D41,'START LİSTE'!$B$6:$F$836,2,0)),"",VLOOKUP($D41,'START LİSTE'!$B$6:$F$836,2,0))</f>
      </c>
      <c r="F41" s="16">
        <f>IF(ISERROR(VLOOKUP($D41,'START LİSTE'!$B$6:$F$836,4,0)),"",VLOOKUP($D41,'START LİSTE'!$B$6:$F$836,4,0))</f>
      </c>
      <c r="G41" s="106">
        <f>IF(ISERROR(VLOOKUP($D41,'FERDİ SONUÇ'!$B$6:$H$962,6,0)),"",VLOOKUP($D41,'FERDİ SONUÇ'!$B$6:$H$962,6,0))</f>
      </c>
      <c r="H41" s="16" t="str">
        <f>IF(OR(F41="",G41="DQ",G41="DNF",G41="DNS",G41=""),"-",VLOOKUP(D41,'FERDİ SONUÇ'!$B$6:$H$962,7,0))</f>
        <v>-</v>
      </c>
      <c r="I41" s="16" t="str">
        <f>IF(OR(F41="",F41="F",G41="DQ",G41="DNF",G41="DNS",G41=""),"-",VLOOKUP(D41,'FERDİ SONUÇ'!$B$6:$H$962,7,0))</f>
        <v>-</v>
      </c>
      <c r="J41" s="18" t="str">
        <f>IF(ISERROR(SMALL(I38:I41,4)),"-",SMALL(I38:I41,4))</f>
        <v>-</v>
      </c>
      <c r="K41" s="98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5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06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</c>
      <c r="B44" s="101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09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06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98">
        <v>0</v>
      </c>
      <c r="L44" s="98" t="str">
        <f>N44</f>
        <v>DQ</v>
      </c>
      <c r="M44" s="98"/>
      <c r="N44" s="110" t="str">
        <f>_xlfn.IFERROR(IF(C44="","",IF(OR(J42="-",J43="-",J44="-"),"DQ",SUM(J42,J43,J44)))+(J44*0.0001),"DQ")</f>
        <v>DQ</v>
      </c>
      <c r="O44" s="110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09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06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5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06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</c>
      <c r="B48" s="101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09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06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98">
        <v>0</v>
      </c>
      <c r="L48" s="98" t="str">
        <f>N48</f>
        <v>DQ</v>
      </c>
      <c r="M48" s="98"/>
      <c r="N48" s="110" t="str">
        <f>_xlfn.IFERROR(IF(C48="","",IF(OR(J46="-",J47="-",J48="-"),"DQ",SUM(J46,J47,J48)))+(J48*0.0001),"DQ")</f>
        <v>DQ</v>
      </c>
      <c r="O48" s="110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09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06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5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06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</c>
      <c r="B52" s="101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09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06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98">
        <v>0</v>
      </c>
      <c r="L52" s="98" t="str">
        <f>N52</f>
        <v>DQ</v>
      </c>
      <c r="M52" s="98"/>
      <c r="N52" s="110" t="str">
        <f>_xlfn.IFERROR(IF(C52="","",IF(OR(J50="-",J51="-",J52="-"),"DQ",SUM(J50,J51,J52)))+(J52*0.0001),"DQ")</f>
        <v>DQ</v>
      </c>
      <c r="O52" s="110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09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06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5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6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</c>
      <c r="B56" s="101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9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6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8">
        <v>0</v>
      </c>
      <c r="L56" s="98" t="str">
        <f>N56</f>
        <v>DQ</v>
      </c>
      <c r="M56" s="98"/>
      <c r="N56" s="110" t="str">
        <f>_xlfn.IFERROR(IF(C56="","",IF(OR(J54="-",J55="-",J56="-"),"DQ",SUM(J54,J55,J56)))+(J56*0.0001),"DQ")</f>
        <v>DQ</v>
      </c>
      <c r="O56" s="110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9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6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5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6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</c>
      <c r="B60" s="101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9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6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8">
        <v>0</v>
      </c>
      <c r="L60" s="98" t="str">
        <f>N60</f>
        <v>DQ</v>
      </c>
      <c r="M60" s="98"/>
      <c r="N60" s="110" t="str">
        <f>_xlfn.IFERROR(IF(C60="","",IF(OR(J58="-",J59="-",J60="-"),"DQ",SUM(J58,J59,J60)))+(J60*0.0001),"DQ")</f>
        <v>DQ</v>
      </c>
      <c r="O60" s="110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9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6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5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6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</c>
      <c r="B64" s="101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9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6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8">
        <v>0</v>
      </c>
      <c r="L64" s="98" t="str">
        <f>N64</f>
        <v>DQ</v>
      </c>
      <c r="M64" s="98"/>
      <c r="N64" s="110" t="str">
        <f>_xlfn.IFERROR(IF(C64="","",IF(OR(J62="-",J63="-",J64="-"),"DQ",SUM(J62,J63,J64)))+(J64*0.0001),"DQ")</f>
        <v>DQ</v>
      </c>
      <c r="O64" s="110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9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6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5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6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</c>
      <c r="B68" s="101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9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6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8">
        <v>0</v>
      </c>
      <c r="L68" s="98" t="str">
        <f>N68</f>
        <v>DQ</v>
      </c>
      <c r="M68" s="98"/>
      <c r="N68" s="110" t="str">
        <f>_xlfn.IFERROR(IF(C68="","",IF(OR(J66="-",J67="-",J68="-"),"DQ",SUM(J66,J67,J68)))+(J68*0.0001),"DQ")</f>
        <v>DQ</v>
      </c>
      <c r="O68" s="110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9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6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>
        <v>0</v>
      </c>
      <c r="L72" s="98" t="str">
        <f>N72</f>
        <v>DQ</v>
      </c>
      <c r="M72" s="98"/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>
        <v>0</v>
      </c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>
        <v>0</v>
      </c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>
        <v>0</v>
      </c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>
        <v>0</v>
      </c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>
        <v>0</v>
      </c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>
        <v>0</v>
      </c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>
        <v>0</v>
      </c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>
        <v>0</v>
      </c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>
        <v>0</v>
      </c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>
        <v>0</v>
      </c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>
        <v>0</v>
      </c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>
        <v>0</v>
      </c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>
        <v>0</v>
      </c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42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43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0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0" stopIfTrue="1">
      <formula>AND(COUNTIF($N$8:$N$8,N8)&gt;1,NOT(ISBLANK(N8)))</formula>
    </cfRule>
  </conditionalFormatting>
  <conditionalFormatting sqref="N8">
    <cfRule type="duplicateValues" priority="515" dxfId="642">
      <formula>AND(COUNTIF($N$8:$N$8,N8)&gt;1,NOT(ISBLANK(N8)))</formula>
    </cfRule>
    <cfRule type="duplicateValues" priority="516" dxfId="0" stopIfTrue="1">
      <formula>AND(COUNTIF($N$8:$N$8,N8)&gt;1,NOT(ISBLANK(N8)))</formula>
    </cfRule>
  </conditionalFormatting>
  <conditionalFormatting sqref="N8">
    <cfRule type="duplicateValues" priority="514" dxfId="0" stopIfTrue="1">
      <formula>AND(COUNTIF($N$8:$N$8,N8)&gt;1,NOT(ISBLANK(N8)))</formula>
    </cfRule>
  </conditionalFormatting>
  <conditionalFormatting sqref="N8">
    <cfRule type="duplicateValues" priority="513" dxfId="0" stopIfTrue="1">
      <formula>AND(COUNTIF($N$8:$N$8,N8)&gt;1,NOT(ISBLANK(N8)))</formula>
    </cfRule>
  </conditionalFormatting>
  <conditionalFormatting sqref="N8">
    <cfRule type="duplicateValues" priority="512" dxfId="0" stopIfTrue="1">
      <formula>AND(COUNTIF($N$8:$N$8,N8)&gt;1,NOT(ISBLANK(N8)))</formula>
    </cfRule>
  </conditionalFormatting>
  <conditionalFormatting sqref="N8">
    <cfRule type="duplicateValues" priority="511" dxfId="0" stopIfTrue="1">
      <formula>AND(COUNTIF($N$8:$N$8,N8)&gt;1,NOT(ISBLANK(N8)))</formula>
    </cfRule>
  </conditionalFormatting>
  <conditionalFormatting sqref="N8">
    <cfRule type="duplicateValues" priority="510" dxfId="0" stopIfTrue="1">
      <formula>AND(COUNTIF($N$8:$N$8,N8)&gt;1,NOT(ISBLANK(N8)))</formula>
    </cfRule>
  </conditionalFormatting>
  <conditionalFormatting sqref="N8">
    <cfRule type="duplicateValues" priority="509" dxfId="0" stopIfTrue="1">
      <formula>AND(COUNTIF($N$8:$N$8,N8)&gt;1,NOT(ISBLANK(N8)))</formula>
    </cfRule>
  </conditionalFormatting>
  <conditionalFormatting sqref="N8">
    <cfRule type="duplicateValues" priority="508" dxfId="642" stopIfTrue="1">
      <formula>AND(COUNTIF($N$8:$N$8,N8)&gt;1,NOT(ISBLANK(N8)))</formula>
    </cfRule>
  </conditionalFormatting>
  <conditionalFormatting sqref="N8">
    <cfRule type="duplicateValues" priority="506" dxfId="642">
      <formula>AND(COUNTIF($N$8:$N$8,N8)&gt;1,NOT(ISBLANK(N8)))</formula>
    </cfRule>
    <cfRule type="duplicateValues" priority="507" dxfId="0" stopIfTrue="1">
      <formula>AND(COUNTIF($N$8:$N$8,N8)&gt;1,NOT(ISBLANK(N8)))</formula>
    </cfRule>
  </conditionalFormatting>
  <conditionalFormatting sqref="N8">
    <cfRule type="duplicateValues" priority="505" dxfId="0" stopIfTrue="1">
      <formula>AND(COUNTIF($N$8:$N$8,N8)&gt;1,NOT(ISBLANK(N8)))</formula>
    </cfRule>
  </conditionalFormatting>
  <conditionalFormatting sqref="N8">
    <cfRule type="duplicateValues" priority="504" dxfId="0" stopIfTrue="1">
      <formula>AND(COUNTIF($N$8:$N$8,N8)&gt;1,NOT(ISBLANK(N8)))</formula>
    </cfRule>
  </conditionalFormatting>
  <conditionalFormatting sqref="N8">
    <cfRule type="duplicateValues" priority="503" dxfId="0" stopIfTrue="1">
      <formula>AND(COUNTIF($N$8:$N$8,N8)&gt;1,NOT(ISBLANK(N8)))</formula>
    </cfRule>
  </conditionalFormatting>
  <conditionalFormatting sqref="N8">
    <cfRule type="duplicateValues" priority="502" dxfId="0" stopIfTrue="1">
      <formula>AND(COUNTIF($N$8:$N$8,N8)&gt;1,NOT(ISBLANK(N8)))</formula>
    </cfRule>
  </conditionalFormatting>
  <conditionalFormatting sqref="N8">
    <cfRule type="duplicateValues" priority="501" dxfId="0" stopIfTrue="1">
      <formula>AND(COUNTIF($N$8:$N$8,N8)&gt;1,NOT(ISBLANK(N8)))</formula>
    </cfRule>
  </conditionalFormatting>
  <conditionalFormatting sqref="N8">
    <cfRule type="duplicateValues" priority="500" dxfId="0" stopIfTrue="1">
      <formula>AND(COUNTIF($N$8:$N$8,N8)&gt;1,NOT(ISBLANK(N8)))</formula>
    </cfRule>
  </conditionalFormatting>
  <conditionalFormatting sqref="N8">
    <cfRule type="duplicateValues" priority="499" dxfId="642" stopIfTrue="1">
      <formula>AND(COUNTIF($N$8:$N$8,N8)&gt;1,NOT(ISBLANK(N8)))</formula>
    </cfRule>
  </conditionalFormatting>
  <conditionalFormatting sqref="N12">
    <cfRule type="duplicateValues" priority="498" dxfId="0" stopIfTrue="1">
      <formula>AND(COUNTIF($N$12:$N$12,N12)&gt;1,NOT(ISBLANK(N12)))</formula>
    </cfRule>
  </conditionalFormatting>
  <conditionalFormatting sqref="N12">
    <cfRule type="duplicateValues" priority="496" dxfId="642">
      <formula>AND(COUNTIF($N$12:$N$12,N12)&gt;1,NOT(ISBLANK(N12)))</formula>
    </cfRule>
    <cfRule type="duplicateValues" priority="497" dxfId="0" stopIfTrue="1">
      <formula>AND(COUNTIF($N$12:$N$12,N12)&gt;1,NOT(ISBLANK(N12)))</formula>
    </cfRule>
  </conditionalFormatting>
  <conditionalFormatting sqref="N12">
    <cfRule type="duplicateValues" priority="495" dxfId="0" stopIfTrue="1">
      <formula>AND(COUNTIF($N$12:$N$12,N12)&gt;1,NOT(ISBLANK(N12)))</formula>
    </cfRule>
  </conditionalFormatting>
  <conditionalFormatting sqref="N12">
    <cfRule type="duplicateValues" priority="494" dxfId="0" stopIfTrue="1">
      <formula>AND(COUNTIF($N$12:$N$12,N12)&gt;1,NOT(ISBLANK(N12)))</formula>
    </cfRule>
  </conditionalFormatting>
  <conditionalFormatting sqref="N12">
    <cfRule type="duplicateValues" priority="493" dxfId="0" stopIfTrue="1">
      <formula>AND(COUNTIF($N$12:$N$12,N12)&gt;1,NOT(ISBLANK(N12)))</formula>
    </cfRule>
  </conditionalFormatting>
  <conditionalFormatting sqref="N12">
    <cfRule type="duplicateValues" priority="492" dxfId="0" stopIfTrue="1">
      <formula>AND(COUNTIF($N$12:$N$12,N12)&gt;1,NOT(ISBLANK(N12)))</formula>
    </cfRule>
  </conditionalFormatting>
  <conditionalFormatting sqref="N12">
    <cfRule type="duplicateValues" priority="491" dxfId="0" stopIfTrue="1">
      <formula>AND(COUNTIF($N$12:$N$12,N12)&gt;1,NOT(ISBLANK(N12)))</formula>
    </cfRule>
  </conditionalFormatting>
  <conditionalFormatting sqref="N12">
    <cfRule type="duplicateValues" priority="490" dxfId="0" stopIfTrue="1">
      <formula>AND(COUNTIF($N$12:$N$12,N12)&gt;1,NOT(ISBLANK(N12)))</formula>
    </cfRule>
  </conditionalFormatting>
  <conditionalFormatting sqref="N12">
    <cfRule type="duplicateValues" priority="489" dxfId="642" stopIfTrue="1">
      <formula>AND(COUNTIF($N$12:$N$12,N12)&gt;1,NOT(ISBLANK(N12)))</formula>
    </cfRule>
  </conditionalFormatting>
  <conditionalFormatting sqref="N12">
    <cfRule type="duplicateValues" priority="487" dxfId="642">
      <formula>AND(COUNTIF($N$12:$N$12,N12)&gt;1,NOT(ISBLANK(N12)))</formula>
    </cfRule>
    <cfRule type="duplicateValues" priority="488" dxfId="0" stopIfTrue="1">
      <formula>AND(COUNTIF($N$12:$N$12,N12)&gt;1,NOT(ISBLANK(N12)))</formula>
    </cfRule>
  </conditionalFormatting>
  <conditionalFormatting sqref="N12">
    <cfRule type="duplicateValues" priority="486" dxfId="0" stopIfTrue="1">
      <formula>AND(COUNTIF($N$12:$N$12,N12)&gt;1,NOT(ISBLANK(N12)))</formula>
    </cfRule>
  </conditionalFormatting>
  <conditionalFormatting sqref="N12">
    <cfRule type="duplicateValues" priority="485" dxfId="0" stopIfTrue="1">
      <formula>AND(COUNTIF($N$12:$N$12,N12)&gt;1,NOT(ISBLANK(N12)))</formula>
    </cfRule>
  </conditionalFormatting>
  <conditionalFormatting sqref="N12">
    <cfRule type="duplicateValues" priority="484" dxfId="0" stopIfTrue="1">
      <formula>AND(COUNTIF($N$12:$N$12,N12)&gt;1,NOT(ISBLANK(N12)))</formula>
    </cfRule>
  </conditionalFormatting>
  <conditionalFormatting sqref="N12">
    <cfRule type="duplicateValues" priority="483" dxfId="0" stopIfTrue="1">
      <formula>AND(COUNTIF($N$12:$N$12,N12)&gt;1,NOT(ISBLANK(N12)))</formula>
    </cfRule>
  </conditionalFormatting>
  <conditionalFormatting sqref="N12">
    <cfRule type="duplicateValues" priority="482" dxfId="0" stopIfTrue="1">
      <formula>AND(COUNTIF($N$12:$N$12,N12)&gt;1,NOT(ISBLANK(N12)))</formula>
    </cfRule>
  </conditionalFormatting>
  <conditionalFormatting sqref="N12">
    <cfRule type="duplicateValues" priority="481" dxfId="0" stopIfTrue="1">
      <formula>AND(COUNTIF($N$12:$N$12,N12)&gt;1,NOT(ISBLANK(N12)))</formula>
    </cfRule>
  </conditionalFormatting>
  <conditionalFormatting sqref="N12">
    <cfRule type="duplicateValues" priority="480" dxfId="642" stopIfTrue="1">
      <formula>AND(COUNTIF($N$12:$N$12,N12)&gt;1,NOT(ISBLANK(N12)))</formula>
    </cfRule>
  </conditionalFormatting>
  <conditionalFormatting sqref="N16">
    <cfRule type="duplicateValues" priority="479" dxfId="0" stopIfTrue="1">
      <formula>AND(COUNTIF($N$16:$N$16,N16)&gt;1,NOT(ISBLANK(N16)))</formula>
    </cfRule>
  </conditionalFormatting>
  <conditionalFormatting sqref="N16">
    <cfRule type="duplicateValues" priority="477" dxfId="642">
      <formula>AND(COUNTIF($N$16:$N$16,N16)&gt;1,NOT(ISBLANK(N16)))</formula>
    </cfRule>
    <cfRule type="duplicateValues" priority="478" dxfId="0" stopIfTrue="1">
      <formula>AND(COUNTIF($N$16:$N$16,N16)&gt;1,NOT(ISBLANK(N16)))</formula>
    </cfRule>
  </conditionalFormatting>
  <conditionalFormatting sqref="N16">
    <cfRule type="duplicateValues" priority="476" dxfId="0" stopIfTrue="1">
      <formula>AND(COUNTIF($N$16:$N$16,N16)&gt;1,NOT(ISBLANK(N16)))</formula>
    </cfRule>
  </conditionalFormatting>
  <conditionalFormatting sqref="N16">
    <cfRule type="duplicateValues" priority="475" dxfId="0" stopIfTrue="1">
      <formula>AND(COUNTIF($N$16:$N$16,N16)&gt;1,NOT(ISBLANK(N16)))</formula>
    </cfRule>
  </conditionalFormatting>
  <conditionalFormatting sqref="N16">
    <cfRule type="duplicateValues" priority="474" dxfId="0" stopIfTrue="1">
      <formula>AND(COUNTIF($N$16:$N$16,N16)&gt;1,NOT(ISBLANK(N16)))</formula>
    </cfRule>
  </conditionalFormatting>
  <conditionalFormatting sqref="N16">
    <cfRule type="duplicateValues" priority="473" dxfId="0" stopIfTrue="1">
      <formula>AND(COUNTIF($N$16:$N$16,N16)&gt;1,NOT(ISBLANK(N16)))</formula>
    </cfRule>
  </conditionalFormatting>
  <conditionalFormatting sqref="N16">
    <cfRule type="duplicateValues" priority="472" dxfId="0" stopIfTrue="1">
      <formula>AND(COUNTIF($N$16:$N$16,N16)&gt;1,NOT(ISBLANK(N16)))</formula>
    </cfRule>
  </conditionalFormatting>
  <conditionalFormatting sqref="N16">
    <cfRule type="duplicateValues" priority="471" dxfId="0" stopIfTrue="1">
      <formula>AND(COUNTIF($N$16:$N$16,N16)&gt;1,NOT(ISBLANK(N16)))</formula>
    </cfRule>
  </conditionalFormatting>
  <conditionalFormatting sqref="N16">
    <cfRule type="duplicateValues" priority="470" dxfId="642" stopIfTrue="1">
      <formula>AND(COUNTIF($N$16:$N$16,N16)&gt;1,NOT(ISBLANK(N16)))</formula>
    </cfRule>
  </conditionalFormatting>
  <conditionalFormatting sqref="N16">
    <cfRule type="duplicateValues" priority="468" dxfId="642">
      <formula>AND(COUNTIF($N$16:$N$16,N16)&gt;1,NOT(ISBLANK(N16)))</formula>
    </cfRule>
    <cfRule type="duplicateValues" priority="469" dxfId="0" stopIfTrue="1">
      <formula>AND(COUNTIF($N$16:$N$16,N16)&gt;1,NOT(ISBLANK(N16)))</formula>
    </cfRule>
  </conditionalFormatting>
  <conditionalFormatting sqref="N16">
    <cfRule type="duplicateValues" priority="467" dxfId="0" stopIfTrue="1">
      <formula>AND(COUNTIF($N$16:$N$16,N16)&gt;1,NOT(ISBLANK(N16)))</formula>
    </cfRule>
  </conditionalFormatting>
  <conditionalFormatting sqref="N16">
    <cfRule type="duplicateValues" priority="466" dxfId="0" stopIfTrue="1">
      <formula>AND(COUNTIF($N$16:$N$16,N16)&gt;1,NOT(ISBLANK(N16)))</formula>
    </cfRule>
  </conditionalFormatting>
  <conditionalFormatting sqref="N16">
    <cfRule type="duplicateValues" priority="465" dxfId="0" stopIfTrue="1">
      <formula>AND(COUNTIF($N$16:$N$16,N16)&gt;1,NOT(ISBLANK(N16)))</formula>
    </cfRule>
  </conditionalFormatting>
  <conditionalFormatting sqref="N16">
    <cfRule type="duplicateValues" priority="464" dxfId="0" stopIfTrue="1">
      <formula>AND(COUNTIF($N$16:$N$16,N16)&gt;1,NOT(ISBLANK(N16)))</formula>
    </cfRule>
  </conditionalFormatting>
  <conditionalFormatting sqref="N16">
    <cfRule type="duplicateValues" priority="463" dxfId="0" stopIfTrue="1">
      <formula>AND(COUNTIF($N$16:$N$16,N16)&gt;1,NOT(ISBLANK(N16)))</formula>
    </cfRule>
  </conditionalFormatting>
  <conditionalFormatting sqref="N16">
    <cfRule type="duplicateValues" priority="462" dxfId="0" stopIfTrue="1">
      <formula>AND(COUNTIF($N$16:$N$16,N16)&gt;1,NOT(ISBLANK(N16)))</formula>
    </cfRule>
  </conditionalFormatting>
  <conditionalFormatting sqref="N16">
    <cfRule type="duplicateValues" priority="461" dxfId="642" stopIfTrue="1">
      <formula>AND(COUNTIF($N$16:$N$16,N16)&gt;1,NOT(ISBLANK(N16)))</formula>
    </cfRule>
  </conditionalFormatting>
  <conditionalFormatting sqref="N20">
    <cfRule type="duplicateValues" priority="460" dxfId="0" stopIfTrue="1">
      <formula>AND(COUNTIF($N$20:$N$20,N20)&gt;1,NOT(ISBLANK(N20)))</formula>
    </cfRule>
  </conditionalFormatting>
  <conditionalFormatting sqref="N20">
    <cfRule type="duplicateValues" priority="458" dxfId="642">
      <formula>AND(COUNTIF($N$20:$N$20,N20)&gt;1,NOT(ISBLANK(N20)))</formula>
    </cfRule>
    <cfRule type="duplicateValues" priority="459" dxfId="0" stopIfTrue="1">
      <formula>AND(COUNTIF($N$20:$N$20,N20)&gt;1,NOT(ISBLANK(N20)))</formula>
    </cfRule>
  </conditionalFormatting>
  <conditionalFormatting sqref="N20">
    <cfRule type="duplicateValues" priority="457" dxfId="0" stopIfTrue="1">
      <formula>AND(COUNTIF($N$20:$N$20,N20)&gt;1,NOT(ISBLANK(N20)))</formula>
    </cfRule>
  </conditionalFormatting>
  <conditionalFormatting sqref="N20">
    <cfRule type="duplicateValues" priority="456" dxfId="0" stopIfTrue="1">
      <formula>AND(COUNTIF($N$20:$N$20,N20)&gt;1,NOT(ISBLANK(N20)))</formula>
    </cfRule>
  </conditionalFormatting>
  <conditionalFormatting sqref="N20">
    <cfRule type="duplicateValues" priority="455" dxfId="0" stopIfTrue="1">
      <formula>AND(COUNTIF($N$20:$N$20,N20)&gt;1,NOT(ISBLANK(N20)))</formula>
    </cfRule>
  </conditionalFormatting>
  <conditionalFormatting sqref="N20">
    <cfRule type="duplicateValues" priority="454" dxfId="0" stopIfTrue="1">
      <formula>AND(COUNTIF($N$20:$N$20,N20)&gt;1,NOT(ISBLANK(N20)))</formula>
    </cfRule>
  </conditionalFormatting>
  <conditionalFormatting sqref="N20">
    <cfRule type="duplicateValues" priority="453" dxfId="0" stopIfTrue="1">
      <formula>AND(COUNTIF($N$20:$N$20,N20)&gt;1,NOT(ISBLANK(N20)))</formula>
    </cfRule>
  </conditionalFormatting>
  <conditionalFormatting sqref="N20">
    <cfRule type="duplicateValues" priority="452" dxfId="0" stopIfTrue="1">
      <formula>AND(COUNTIF($N$20:$N$20,N20)&gt;1,NOT(ISBLANK(N20)))</formula>
    </cfRule>
  </conditionalFormatting>
  <conditionalFormatting sqref="N20">
    <cfRule type="duplicateValues" priority="451" dxfId="642" stopIfTrue="1">
      <formula>AND(COUNTIF($N$20:$N$20,N20)&gt;1,NOT(ISBLANK(N20)))</formula>
    </cfRule>
  </conditionalFormatting>
  <conditionalFormatting sqref="N20">
    <cfRule type="duplicateValues" priority="449" dxfId="642">
      <formula>AND(COUNTIF($N$20:$N$20,N20)&gt;1,NOT(ISBLANK(N20)))</formula>
    </cfRule>
    <cfRule type="duplicateValues" priority="450" dxfId="0" stopIfTrue="1">
      <formula>AND(COUNTIF($N$20:$N$20,N20)&gt;1,NOT(ISBLANK(N20)))</formula>
    </cfRule>
  </conditionalFormatting>
  <conditionalFormatting sqref="N20">
    <cfRule type="duplicateValues" priority="448" dxfId="0" stopIfTrue="1">
      <formula>AND(COUNTIF($N$20:$N$20,N20)&gt;1,NOT(ISBLANK(N20)))</formula>
    </cfRule>
  </conditionalFormatting>
  <conditionalFormatting sqref="N20">
    <cfRule type="duplicateValues" priority="447" dxfId="0" stopIfTrue="1">
      <formula>AND(COUNTIF($N$20:$N$20,N20)&gt;1,NOT(ISBLANK(N20)))</formula>
    </cfRule>
  </conditionalFormatting>
  <conditionalFormatting sqref="N20">
    <cfRule type="duplicateValues" priority="446" dxfId="0" stopIfTrue="1">
      <formula>AND(COUNTIF($N$20:$N$20,N20)&gt;1,NOT(ISBLANK(N20)))</formula>
    </cfRule>
  </conditionalFormatting>
  <conditionalFormatting sqref="N20">
    <cfRule type="duplicateValues" priority="445" dxfId="0" stopIfTrue="1">
      <formula>AND(COUNTIF($N$20:$N$20,N20)&gt;1,NOT(ISBLANK(N20)))</formula>
    </cfRule>
  </conditionalFormatting>
  <conditionalFormatting sqref="N20">
    <cfRule type="duplicateValues" priority="444" dxfId="0" stopIfTrue="1">
      <formula>AND(COUNTIF($N$20:$N$20,N20)&gt;1,NOT(ISBLANK(N20)))</formula>
    </cfRule>
  </conditionalFormatting>
  <conditionalFormatting sqref="N20">
    <cfRule type="duplicateValues" priority="443" dxfId="0" stopIfTrue="1">
      <formula>AND(COUNTIF($N$20:$N$20,N20)&gt;1,NOT(ISBLANK(N20)))</formula>
    </cfRule>
  </conditionalFormatting>
  <conditionalFormatting sqref="N20">
    <cfRule type="duplicateValues" priority="442" dxfId="642" stopIfTrue="1">
      <formula>AND(COUNTIF($N$20:$N$20,N20)&gt;1,NOT(ISBLANK(N20)))</formula>
    </cfRule>
  </conditionalFormatting>
  <conditionalFormatting sqref="N24">
    <cfRule type="duplicateValues" priority="441" dxfId="0" stopIfTrue="1">
      <formula>AND(COUNTIF($N$24:$N$24,N24)&gt;1,NOT(ISBLANK(N24)))</formula>
    </cfRule>
  </conditionalFormatting>
  <conditionalFormatting sqref="N24">
    <cfRule type="duplicateValues" priority="439" dxfId="642">
      <formula>AND(COUNTIF($N$24:$N$24,N24)&gt;1,NOT(ISBLANK(N24)))</formula>
    </cfRule>
    <cfRule type="duplicateValues" priority="440" dxfId="0" stopIfTrue="1">
      <formula>AND(COUNTIF($N$24:$N$24,N24)&gt;1,NOT(ISBLANK(N24)))</formula>
    </cfRule>
  </conditionalFormatting>
  <conditionalFormatting sqref="N24">
    <cfRule type="duplicateValues" priority="438" dxfId="0" stopIfTrue="1">
      <formula>AND(COUNTIF($N$24:$N$24,N24)&gt;1,NOT(ISBLANK(N24)))</formula>
    </cfRule>
  </conditionalFormatting>
  <conditionalFormatting sqref="N24">
    <cfRule type="duplicateValues" priority="437" dxfId="0" stopIfTrue="1">
      <formula>AND(COUNTIF($N$24:$N$24,N24)&gt;1,NOT(ISBLANK(N24)))</formula>
    </cfRule>
  </conditionalFormatting>
  <conditionalFormatting sqref="N24">
    <cfRule type="duplicateValues" priority="436" dxfId="0" stopIfTrue="1">
      <formula>AND(COUNTIF($N$24:$N$24,N24)&gt;1,NOT(ISBLANK(N24)))</formula>
    </cfRule>
  </conditionalFormatting>
  <conditionalFormatting sqref="N24">
    <cfRule type="duplicateValues" priority="435" dxfId="0" stopIfTrue="1">
      <formula>AND(COUNTIF($N$24:$N$24,N24)&gt;1,NOT(ISBLANK(N24)))</formula>
    </cfRule>
  </conditionalFormatting>
  <conditionalFormatting sqref="N24">
    <cfRule type="duplicateValues" priority="434" dxfId="0" stopIfTrue="1">
      <formula>AND(COUNTIF($N$24:$N$24,N24)&gt;1,NOT(ISBLANK(N24)))</formula>
    </cfRule>
  </conditionalFormatting>
  <conditionalFormatting sqref="N24">
    <cfRule type="duplicateValues" priority="433" dxfId="0" stopIfTrue="1">
      <formula>AND(COUNTIF($N$24:$N$24,N24)&gt;1,NOT(ISBLANK(N24)))</formula>
    </cfRule>
  </conditionalFormatting>
  <conditionalFormatting sqref="N24">
    <cfRule type="duplicateValues" priority="432" dxfId="642" stopIfTrue="1">
      <formula>AND(COUNTIF($N$24:$N$24,N24)&gt;1,NOT(ISBLANK(N24)))</formula>
    </cfRule>
  </conditionalFormatting>
  <conditionalFormatting sqref="N24">
    <cfRule type="duplicateValues" priority="430" dxfId="642">
      <formula>AND(COUNTIF($N$24:$N$24,N24)&gt;1,NOT(ISBLANK(N24)))</formula>
    </cfRule>
    <cfRule type="duplicateValues" priority="431" dxfId="0" stopIfTrue="1">
      <formula>AND(COUNTIF($N$24:$N$24,N24)&gt;1,NOT(ISBLANK(N24)))</formula>
    </cfRule>
  </conditionalFormatting>
  <conditionalFormatting sqref="N24">
    <cfRule type="duplicateValues" priority="429" dxfId="0" stopIfTrue="1">
      <formula>AND(COUNTIF($N$24:$N$24,N24)&gt;1,NOT(ISBLANK(N24)))</formula>
    </cfRule>
  </conditionalFormatting>
  <conditionalFormatting sqref="N24">
    <cfRule type="duplicateValues" priority="428" dxfId="0" stopIfTrue="1">
      <formula>AND(COUNTIF($N$24:$N$24,N24)&gt;1,NOT(ISBLANK(N24)))</formula>
    </cfRule>
  </conditionalFormatting>
  <conditionalFormatting sqref="N24">
    <cfRule type="duplicateValues" priority="427" dxfId="0" stopIfTrue="1">
      <formula>AND(COUNTIF($N$24:$N$24,N24)&gt;1,NOT(ISBLANK(N24)))</formula>
    </cfRule>
  </conditionalFormatting>
  <conditionalFormatting sqref="N24">
    <cfRule type="duplicateValues" priority="426" dxfId="0" stopIfTrue="1">
      <formula>AND(COUNTIF($N$24:$N$24,N24)&gt;1,NOT(ISBLANK(N24)))</formula>
    </cfRule>
  </conditionalFormatting>
  <conditionalFormatting sqref="N24">
    <cfRule type="duplicateValues" priority="425" dxfId="0" stopIfTrue="1">
      <formula>AND(COUNTIF($N$24:$N$24,N24)&gt;1,NOT(ISBLANK(N24)))</formula>
    </cfRule>
  </conditionalFormatting>
  <conditionalFormatting sqref="N24">
    <cfRule type="duplicateValues" priority="424" dxfId="0" stopIfTrue="1">
      <formula>AND(COUNTIF($N$24:$N$24,N24)&gt;1,NOT(ISBLANK(N24)))</formula>
    </cfRule>
  </conditionalFormatting>
  <conditionalFormatting sqref="N24">
    <cfRule type="duplicateValues" priority="423" dxfId="642" stopIfTrue="1">
      <formula>AND(COUNTIF($N$24:$N$24,N24)&gt;1,NOT(ISBLANK(N24)))</formula>
    </cfRule>
  </conditionalFormatting>
  <conditionalFormatting sqref="N28">
    <cfRule type="duplicateValues" priority="422" dxfId="0" stopIfTrue="1">
      <formula>AND(COUNTIF($N$28:$N$28,N28)&gt;1,NOT(ISBLANK(N28)))</formula>
    </cfRule>
  </conditionalFormatting>
  <conditionalFormatting sqref="N28">
    <cfRule type="duplicateValues" priority="420" dxfId="642">
      <formula>AND(COUNTIF($N$28:$N$28,N28)&gt;1,NOT(ISBLANK(N28)))</formula>
    </cfRule>
    <cfRule type="duplicateValues" priority="421" dxfId="0" stopIfTrue="1">
      <formula>AND(COUNTIF($N$28:$N$28,N28)&gt;1,NOT(ISBLANK(N28)))</formula>
    </cfRule>
  </conditionalFormatting>
  <conditionalFormatting sqref="N28">
    <cfRule type="duplicateValues" priority="419" dxfId="0" stopIfTrue="1">
      <formula>AND(COUNTIF($N$28:$N$28,N28)&gt;1,NOT(ISBLANK(N28)))</formula>
    </cfRule>
  </conditionalFormatting>
  <conditionalFormatting sqref="N28">
    <cfRule type="duplicateValues" priority="418" dxfId="0" stopIfTrue="1">
      <formula>AND(COUNTIF($N$28:$N$28,N28)&gt;1,NOT(ISBLANK(N28)))</formula>
    </cfRule>
  </conditionalFormatting>
  <conditionalFormatting sqref="N28">
    <cfRule type="duplicateValues" priority="417" dxfId="0" stopIfTrue="1">
      <formula>AND(COUNTIF($N$28:$N$28,N28)&gt;1,NOT(ISBLANK(N28)))</formula>
    </cfRule>
  </conditionalFormatting>
  <conditionalFormatting sqref="N28">
    <cfRule type="duplicateValues" priority="416" dxfId="0" stopIfTrue="1">
      <formula>AND(COUNTIF($N$28:$N$28,N28)&gt;1,NOT(ISBLANK(N28)))</formula>
    </cfRule>
  </conditionalFormatting>
  <conditionalFormatting sqref="N28">
    <cfRule type="duplicateValues" priority="415" dxfId="0" stopIfTrue="1">
      <formula>AND(COUNTIF($N$28:$N$28,N28)&gt;1,NOT(ISBLANK(N28)))</formula>
    </cfRule>
  </conditionalFormatting>
  <conditionalFormatting sqref="N28">
    <cfRule type="duplicateValues" priority="414" dxfId="0" stopIfTrue="1">
      <formula>AND(COUNTIF($N$28:$N$28,N28)&gt;1,NOT(ISBLANK(N28)))</formula>
    </cfRule>
  </conditionalFormatting>
  <conditionalFormatting sqref="N28">
    <cfRule type="duplicateValues" priority="413" dxfId="642" stopIfTrue="1">
      <formula>AND(COUNTIF($N$28:$N$28,N28)&gt;1,NOT(ISBLANK(N28)))</formula>
    </cfRule>
  </conditionalFormatting>
  <conditionalFormatting sqref="N28">
    <cfRule type="duplicateValues" priority="411" dxfId="642">
      <formula>AND(COUNTIF($N$28:$N$28,N28)&gt;1,NOT(ISBLANK(N28)))</formula>
    </cfRule>
    <cfRule type="duplicateValues" priority="412" dxfId="0" stopIfTrue="1">
      <formula>AND(COUNTIF($N$28:$N$28,N28)&gt;1,NOT(ISBLANK(N28)))</formula>
    </cfRule>
  </conditionalFormatting>
  <conditionalFormatting sqref="N28">
    <cfRule type="duplicateValues" priority="410" dxfId="0" stopIfTrue="1">
      <formula>AND(COUNTIF($N$28:$N$28,N28)&gt;1,NOT(ISBLANK(N28)))</formula>
    </cfRule>
  </conditionalFormatting>
  <conditionalFormatting sqref="N28">
    <cfRule type="duplicateValues" priority="409" dxfId="0" stopIfTrue="1">
      <formula>AND(COUNTIF($N$28:$N$28,N28)&gt;1,NOT(ISBLANK(N28)))</formula>
    </cfRule>
  </conditionalFormatting>
  <conditionalFormatting sqref="N28">
    <cfRule type="duplicateValues" priority="408" dxfId="0" stopIfTrue="1">
      <formula>AND(COUNTIF($N$28:$N$28,N28)&gt;1,NOT(ISBLANK(N28)))</formula>
    </cfRule>
  </conditionalFormatting>
  <conditionalFormatting sqref="N28">
    <cfRule type="duplicateValues" priority="407" dxfId="0" stopIfTrue="1">
      <formula>AND(COUNTIF($N$28:$N$28,N28)&gt;1,NOT(ISBLANK(N28)))</formula>
    </cfRule>
  </conditionalFormatting>
  <conditionalFormatting sqref="N28">
    <cfRule type="duplicateValues" priority="406" dxfId="0" stopIfTrue="1">
      <formula>AND(COUNTIF($N$28:$N$28,N28)&gt;1,NOT(ISBLANK(N28)))</formula>
    </cfRule>
  </conditionalFormatting>
  <conditionalFormatting sqref="N28">
    <cfRule type="duplicateValues" priority="405" dxfId="0" stopIfTrue="1">
      <formula>AND(COUNTIF($N$28:$N$28,N28)&gt;1,NOT(ISBLANK(N28)))</formula>
    </cfRule>
  </conditionalFormatting>
  <conditionalFormatting sqref="N28">
    <cfRule type="duplicateValues" priority="404" dxfId="642" stopIfTrue="1">
      <formula>AND(COUNTIF($N$28:$N$28,N28)&gt;1,NOT(ISBLANK(N28)))</formula>
    </cfRule>
  </conditionalFormatting>
  <conditionalFormatting sqref="N32">
    <cfRule type="duplicateValues" priority="403" dxfId="0" stopIfTrue="1">
      <formula>AND(COUNTIF($N$32:$N$32,N32)&gt;1,NOT(ISBLANK(N32)))</formula>
    </cfRule>
  </conditionalFormatting>
  <conditionalFormatting sqref="N32">
    <cfRule type="duplicateValues" priority="401" dxfId="642">
      <formula>AND(COUNTIF($N$32:$N$32,N32)&gt;1,NOT(ISBLANK(N32)))</formula>
    </cfRule>
    <cfRule type="duplicateValues" priority="402" dxfId="0" stopIfTrue="1">
      <formula>AND(COUNTIF($N$32:$N$32,N32)&gt;1,NOT(ISBLANK(N32)))</formula>
    </cfRule>
  </conditionalFormatting>
  <conditionalFormatting sqref="N32">
    <cfRule type="duplicateValues" priority="400" dxfId="0" stopIfTrue="1">
      <formula>AND(COUNTIF($N$32:$N$32,N32)&gt;1,NOT(ISBLANK(N32)))</formula>
    </cfRule>
  </conditionalFormatting>
  <conditionalFormatting sqref="N32">
    <cfRule type="duplicateValues" priority="399" dxfId="0" stopIfTrue="1">
      <formula>AND(COUNTIF($N$32:$N$32,N32)&gt;1,NOT(ISBLANK(N32)))</formula>
    </cfRule>
  </conditionalFormatting>
  <conditionalFormatting sqref="N32">
    <cfRule type="duplicateValues" priority="398" dxfId="0" stopIfTrue="1">
      <formula>AND(COUNTIF($N$32:$N$32,N32)&gt;1,NOT(ISBLANK(N32)))</formula>
    </cfRule>
  </conditionalFormatting>
  <conditionalFormatting sqref="N32">
    <cfRule type="duplicateValues" priority="397" dxfId="0" stopIfTrue="1">
      <formula>AND(COUNTIF($N$32:$N$32,N32)&gt;1,NOT(ISBLANK(N32)))</formula>
    </cfRule>
  </conditionalFormatting>
  <conditionalFormatting sqref="N32">
    <cfRule type="duplicateValues" priority="396" dxfId="0" stopIfTrue="1">
      <formula>AND(COUNTIF($N$32:$N$32,N32)&gt;1,NOT(ISBLANK(N32)))</formula>
    </cfRule>
  </conditionalFormatting>
  <conditionalFormatting sqref="N32">
    <cfRule type="duplicateValues" priority="395" dxfId="0" stopIfTrue="1">
      <formula>AND(COUNTIF($N$32:$N$32,N32)&gt;1,NOT(ISBLANK(N32)))</formula>
    </cfRule>
  </conditionalFormatting>
  <conditionalFormatting sqref="N32">
    <cfRule type="duplicateValues" priority="394" dxfId="642" stopIfTrue="1">
      <formula>AND(COUNTIF($N$32:$N$32,N32)&gt;1,NOT(ISBLANK(N32)))</formula>
    </cfRule>
  </conditionalFormatting>
  <conditionalFormatting sqref="N32">
    <cfRule type="duplicateValues" priority="392" dxfId="642">
      <formula>AND(COUNTIF($N$32:$N$32,N32)&gt;1,NOT(ISBLANK(N32)))</formula>
    </cfRule>
    <cfRule type="duplicateValues" priority="393" dxfId="0" stopIfTrue="1">
      <formula>AND(COUNTIF($N$32:$N$32,N32)&gt;1,NOT(ISBLANK(N32)))</formula>
    </cfRule>
  </conditionalFormatting>
  <conditionalFormatting sqref="N32">
    <cfRule type="duplicateValues" priority="391" dxfId="0" stopIfTrue="1">
      <formula>AND(COUNTIF($N$32:$N$32,N32)&gt;1,NOT(ISBLANK(N32)))</formula>
    </cfRule>
  </conditionalFormatting>
  <conditionalFormatting sqref="N32">
    <cfRule type="duplicateValues" priority="390" dxfId="0" stopIfTrue="1">
      <formula>AND(COUNTIF($N$32:$N$32,N32)&gt;1,NOT(ISBLANK(N32)))</formula>
    </cfRule>
  </conditionalFormatting>
  <conditionalFormatting sqref="N32">
    <cfRule type="duplicateValues" priority="389" dxfId="0" stopIfTrue="1">
      <formula>AND(COUNTIF($N$32:$N$32,N32)&gt;1,NOT(ISBLANK(N32)))</formula>
    </cfRule>
  </conditionalFormatting>
  <conditionalFormatting sqref="N32">
    <cfRule type="duplicateValues" priority="388" dxfId="0" stopIfTrue="1">
      <formula>AND(COUNTIF($N$32:$N$32,N32)&gt;1,NOT(ISBLANK(N32)))</formula>
    </cfRule>
  </conditionalFormatting>
  <conditionalFormatting sqref="N32">
    <cfRule type="duplicateValues" priority="387" dxfId="0" stopIfTrue="1">
      <formula>AND(COUNTIF($N$32:$N$32,N32)&gt;1,NOT(ISBLANK(N32)))</formula>
    </cfRule>
  </conditionalFormatting>
  <conditionalFormatting sqref="N32">
    <cfRule type="duplicateValues" priority="386" dxfId="0" stopIfTrue="1">
      <formula>AND(COUNTIF($N$32:$N$32,N32)&gt;1,NOT(ISBLANK(N32)))</formula>
    </cfRule>
  </conditionalFormatting>
  <conditionalFormatting sqref="N32">
    <cfRule type="duplicateValues" priority="385" dxfId="642" stopIfTrue="1">
      <formula>AND(COUNTIF($N$32:$N$32,N32)&gt;1,NOT(ISBLANK(N32)))</formula>
    </cfRule>
  </conditionalFormatting>
  <conditionalFormatting sqref="N36">
    <cfRule type="duplicateValues" priority="384" dxfId="0" stopIfTrue="1">
      <formula>AND(COUNTIF($N$36:$N$36,N36)&gt;1,NOT(ISBLANK(N36)))</formula>
    </cfRule>
  </conditionalFormatting>
  <conditionalFormatting sqref="N36">
    <cfRule type="duplicateValues" priority="382" dxfId="642">
      <formula>AND(COUNTIF($N$36:$N$36,N36)&gt;1,NOT(ISBLANK(N36)))</formula>
    </cfRule>
    <cfRule type="duplicateValues" priority="383" dxfId="0" stopIfTrue="1">
      <formula>AND(COUNTIF($N$36:$N$36,N36)&gt;1,NOT(ISBLANK(N36)))</formula>
    </cfRule>
  </conditionalFormatting>
  <conditionalFormatting sqref="N36">
    <cfRule type="duplicateValues" priority="381" dxfId="0" stopIfTrue="1">
      <formula>AND(COUNTIF($N$36:$N$36,N36)&gt;1,NOT(ISBLANK(N36)))</formula>
    </cfRule>
  </conditionalFormatting>
  <conditionalFormatting sqref="N36">
    <cfRule type="duplicateValues" priority="380" dxfId="0" stopIfTrue="1">
      <formula>AND(COUNTIF($N$36:$N$36,N36)&gt;1,NOT(ISBLANK(N36)))</formula>
    </cfRule>
  </conditionalFormatting>
  <conditionalFormatting sqref="N36">
    <cfRule type="duplicateValues" priority="379" dxfId="0" stopIfTrue="1">
      <formula>AND(COUNTIF($N$36:$N$36,N36)&gt;1,NOT(ISBLANK(N36)))</formula>
    </cfRule>
  </conditionalFormatting>
  <conditionalFormatting sqref="N36">
    <cfRule type="duplicateValues" priority="378" dxfId="0" stopIfTrue="1">
      <formula>AND(COUNTIF($N$36:$N$36,N36)&gt;1,NOT(ISBLANK(N36)))</formula>
    </cfRule>
  </conditionalFormatting>
  <conditionalFormatting sqref="N36">
    <cfRule type="duplicateValues" priority="377" dxfId="0" stopIfTrue="1">
      <formula>AND(COUNTIF($N$36:$N$36,N36)&gt;1,NOT(ISBLANK(N36)))</formula>
    </cfRule>
  </conditionalFormatting>
  <conditionalFormatting sqref="N36">
    <cfRule type="duplicateValues" priority="376" dxfId="0" stopIfTrue="1">
      <formula>AND(COUNTIF($N$36:$N$36,N36)&gt;1,NOT(ISBLANK(N36)))</formula>
    </cfRule>
  </conditionalFormatting>
  <conditionalFormatting sqref="N36">
    <cfRule type="duplicateValues" priority="375" dxfId="642" stopIfTrue="1">
      <formula>AND(COUNTIF($N$36:$N$36,N36)&gt;1,NOT(ISBLANK(N36)))</formula>
    </cfRule>
  </conditionalFormatting>
  <conditionalFormatting sqref="N36">
    <cfRule type="duplicateValues" priority="373" dxfId="642">
      <formula>AND(COUNTIF($N$36:$N$36,N36)&gt;1,NOT(ISBLANK(N36)))</formula>
    </cfRule>
    <cfRule type="duplicateValues" priority="374" dxfId="0" stopIfTrue="1">
      <formula>AND(COUNTIF($N$36:$N$36,N36)&gt;1,NOT(ISBLANK(N36)))</formula>
    </cfRule>
  </conditionalFormatting>
  <conditionalFormatting sqref="N36">
    <cfRule type="duplicateValues" priority="372" dxfId="0" stopIfTrue="1">
      <formula>AND(COUNTIF($N$36:$N$36,N36)&gt;1,NOT(ISBLANK(N36)))</formula>
    </cfRule>
  </conditionalFormatting>
  <conditionalFormatting sqref="N36">
    <cfRule type="duplicateValues" priority="371" dxfId="0" stopIfTrue="1">
      <formula>AND(COUNTIF($N$36:$N$36,N36)&gt;1,NOT(ISBLANK(N36)))</formula>
    </cfRule>
  </conditionalFormatting>
  <conditionalFormatting sqref="N36">
    <cfRule type="duplicateValues" priority="370" dxfId="0" stopIfTrue="1">
      <formula>AND(COUNTIF($N$36:$N$36,N36)&gt;1,NOT(ISBLANK(N36)))</formula>
    </cfRule>
  </conditionalFormatting>
  <conditionalFormatting sqref="N36">
    <cfRule type="duplicateValues" priority="369" dxfId="0" stopIfTrue="1">
      <formula>AND(COUNTIF($N$36:$N$36,N36)&gt;1,NOT(ISBLANK(N36)))</formula>
    </cfRule>
  </conditionalFormatting>
  <conditionalFormatting sqref="N36">
    <cfRule type="duplicateValues" priority="368" dxfId="0" stopIfTrue="1">
      <formula>AND(COUNTIF($N$36:$N$36,N36)&gt;1,NOT(ISBLANK(N36)))</formula>
    </cfRule>
  </conditionalFormatting>
  <conditionalFormatting sqref="N36">
    <cfRule type="duplicateValues" priority="367" dxfId="0" stopIfTrue="1">
      <formula>AND(COUNTIF($N$36:$N$36,N36)&gt;1,NOT(ISBLANK(N36)))</formula>
    </cfRule>
  </conditionalFormatting>
  <conditionalFormatting sqref="N36">
    <cfRule type="duplicateValues" priority="366" dxfId="642" stopIfTrue="1">
      <formula>AND(COUNTIF($N$36:$N$36,N36)&gt;1,NOT(ISBLANK(N36)))</formula>
    </cfRule>
  </conditionalFormatting>
  <conditionalFormatting sqref="N40">
    <cfRule type="duplicateValues" priority="365" dxfId="0" stopIfTrue="1">
      <formula>AND(COUNTIF($N$40:$N$40,N40)&gt;1,NOT(ISBLANK(N40)))</formula>
    </cfRule>
  </conditionalFormatting>
  <conditionalFormatting sqref="N40">
    <cfRule type="duplicateValues" priority="363" dxfId="642">
      <formula>AND(COUNTIF($N$40:$N$40,N40)&gt;1,NOT(ISBLANK(N40)))</formula>
    </cfRule>
    <cfRule type="duplicateValues" priority="364" dxfId="0" stopIfTrue="1">
      <formula>AND(COUNTIF($N$40:$N$40,N40)&gt;1,NOT(ISBLANK(N40)))</formula>
    </cfRule>
  </conditionalFormatting>
  <conditionalFormatting sqref="N40">
    <cfRule type="duplicateValues" priority="362" dxfId="0" stopIfTrue="1">
      <formula>AND(COUNTIF($N$40:$N$40,N40)&gt;1,NOT(ISBLANK(N40)))</formula>
    </cfRule>
  </conditionalFormatting>
  <conditionalFormatting sqref="N40">
    <cfRule type="duplicateValues" priority="361" dxfId="0" stopIfTrue="1">
      <formula>AND(COUNTIF($N$40:$N$40,N40)&gt;1,NOT(ISBLANK(N40)))</formula>
    </cfRule>
  </conditionalFormatting>
  <conditionalFormatting sqref="N40">
    <cfRule type="duplicateValues" priority="360" dxfId="0" stopIfTrue="1">
      <formula>AND(COUNTIF($N$40:$N$40,N40)&gt;1,NOT(ISBLANK(N40)))</formula>
    </cfRule>
  </conditionalFormatting>
  <conditionalFormatting sqref="N40">
    <cfRule type="duplicateValues" priority="359" dxfId="0" stopIfTrue="1">
      <formula>AND(COUNTIF($N$40:$N$40,N40)&gt;1,NOT(ISBLANK(N40)))</formula>
    </cfRule>
  </conditionalFormatting>
  <conditionalFormatting sqref="N40">
    <cfRule type="duplicateValues" priority="358" dxfId="0" stopIfTrue="1">
      <formula>AND(COUNTIF($N$40:$N$40,N40)&gt;1,NOT(ISBLANK(N40)))</formula>
    </cfRule>
  </conditionalFormatting>
  <conditionalFormatting sqref="N40">
    <cfRule type="duplicateValues" priority="357" dxfId="0" stopIfTrue="1">
      <formula>AND(COUNTIF($N$40:$N$40,N40)&gt;1,NOT(ISBLANK(N40)))</formula>
    </cfRule>
  </conditionalFormatting>
  <conditionalFormatting sqref="N40">
    <cfRule type="duplicateValues" priority="356" dxfId="642" stopIfTrue="1">
      <formula>AND(COUNTIF($N$40:$N$40,N40)&gt;1,NOT(ISBLANK(N40)))</formula>
    </cfRule>
  </conditionalFormatting>
  <conditionalFormatting sqref="N40">
    <cfRule type="duplicateValues" priority="354" dxfId="642">
      <formula>AND(COUNTIF($N$40:$N$40,N40)&gt;1,NOT(ISBLANK(N40)))</formula>
    </cfRule>
    <cfRule type="duplicateValues" priority="355" dxfId="0" stopIfTrue="1">
      <formula>AND(COUNTIF($N$40:$N$40,N40)&gt;1,NOT(ISBLANK(N40)))</formula>
    </cfRule>
  </conditionalFormatting>
  <conditionalFormatting sqref="N40">
    <cfRule type="duplicateValues" priority="353" dxfId="0" stopIfTrue="1">
      <formula>AND(COUNTIF($N$40:$N$40,N40)&gt;1,NOT(ISBLANK(N40)))</formula>
    </cfRule>
  </conditionalFormatting>
  <conditionalFormatting sqref="N40">
    <cfRule type="duplicateValues" priority="352" dxfId="0" stopIfTrue="1">
      <formula>AND(COUNTIF($N$40:$N$40,N40)&gt;1,NOT(ISBLANK(N40)))</formula>
    </cfRule>
  </conditionalFormatting>
  <conditionalFormatting sqref="N40">
    <cfRule type="duplicateValues" priority="351" dxfId="0" stopIfTrue="1">
      <formula>AND(COUNTIF($N$40:$N$40,N40)&gt;1,NOT(ISBLANK(N40)))</formula>
    </cfRule>
  </conditionalFormatting>
  <conditionalFormatting sqref="N40">
    <cfRule type="duplicateValues" priority="350" dxfId="0" stopIfTrue="1">
      <formula>AND(COUNTIF($N$40:$N$40,N40)&gt;1,NOT(ISBLANK(N40)))</formula>
    </cfRule>
  </conditionalFormatting>
  <conditionalFormatting sqref="N40">
    <cfRule type="duplicateValues" priority="349" dxfId="0" stopIfTrue="1">
      <formula>AND(COUNTIF($N$40:$N$40,N40)&gt;1,NOT(ISBLANK(N40)))</formula>
    </cfRule>
  </conditionalFormatting>
  <conditionalFormatting sqref="N40">
    <cfRule type="duplicateValues" priority="348" dxfId="0" stopIfTrue="1">
      <formula>AND(COUNTIF($N$40:$N$40,N40)&gt;1,NOT(ISBLANK(N40)))</formula>
    </cfRule>
  </conditionalFormatting>
  <conditionalFormatting sqref="N40">
    <cfRule type="duplicateValues" priority="347" dxfId="642" stopIfTrue="1">
      <formula>AND(COUNTIF($N$40:$N$40,N40)&gt;1,NOT(ISBLANK(N40)))</formula>
    </cfRule>
  </conditionalFormatting>
  <conditionalFormatting sqref="N44">
    <cfRule type="duplicateValues" priority="346" dxfId="0" stopIfTrue="1">
      <formula>AND(COUNTIF($N$44:$N$44,N44)&gt;1,NOT(ISBLANK(N44)))</formula>
    </cfRule>
  </conditionalFormatting>
  <conditionalFormatting sqref="N44">
    <cfRule type="duplicateValues" priority="344" dxfId="642">
      <formula>AND(COUNTIF($N$44:$N$44,N44)&gt;1,NOT(ISBLANK(N44)))</formula>
    </cfRule>
    <cfRule type="duplicateValues" priority="345" dxfId="0" stopIfTrue="1">
      <formula>AND(COUNTIF($N$44:$N$44,N44)&gt;1,NOT(ISBLANK(N44)))</formula>
    </cfRule>
  </conditionalFormatting>
  <conditionalFormatting sqref="N44">
    <cfRule type="duplicateValues" priority="343" dxfId="0" stopIfTrue="1">
      <formula>AND(COUNTIF($N$44:$N$44,N44)&gt;1,NOT(ISBLANK(N44)))</formula>
    </cfRule>
  </conditionalFormatting>
  <conditionalFormatting sqref="N44">
    <cfRule type="duplicateValues" priority="342" dxfId="0" stopIfTrue="1">
      <formula>AND(COUNTIF($N$44:$N$44,N44)&gt;1,NOT(ISBLANK(N44)))</formula>
    </cfRule>
  </conditionalFormatting>
  <conditionalFormatting sqref="N44">
    <cfRule type="duplicateValues" priority="341" dxfId="0" stopIfTrue="1">
      <formula>AND(COUNTIF($N$44:$N$44,N44)&gt;1,NOT(ISBLANK(N44)))</formula>
    </cfRule>
  </conditionalFormatting>
  <conditionalFormatting sqref="N44">
    <cfRule type="duplicateValues" priority="340" dxfId="0" stopIfTrue="1">
      <formula>AND(COUNTIF($N$44:$N$44,N44)&gt;1,NOT(ISBLANK(N44)))</formula>
    </cfRule>
  </conditionalFormatting>
  <conditionalFormatting sqref="N44">
    <cfRule type="duplicateValues" priority="339" dxfId="0" stopIfTrue="1">
      <formula>AND(COUNTIF($N$44:$N$44,N44)&gt;1,NOT(ISBLANK(N44)))</formula>
    </cfRule>
  </conditionalFormatting>
  <conditionalFormatting sqref="N44">
    <cfRule type="duplicateValues" priority="338" dxfId="0" stopIfTrue="1">
      <formula>AND(COUNTIF($N$44:$N$44,N44)&gt;1,NOT(ISBLANK(N44)))</formula>
    </cfRule>
  </conditionalFormatting>
  <conditionalFormatting sqref="N44">
    <cfRule type="duplicateValues" priority="337" dxfId="642" stopIfTrue="1">
      <formula>AND(COUNTIF($N$44:$N$44,N44)&gt;1,NOT(ISBLANK(N44)))</formula>
    </cfRule>
  </conditionalFormatting>
  <conditionalFormatting sqref="N44">
    <cfRule type="duplicateValues" priority="335" dxfId="642">
      <formula>AND(COUNTIF($N$44:$N$44,N44)&gt;1,NOT(ISBLANK(N44)))</formula>
    </cfRule>
    <cfRule type="duplicateValues" priority="336" dxfId="0" stopIfTrue="1">
      <formula>AND(COUNTIF($N$44:$N$44,N44)&gt;1,NOT(ISBLANK(N44)))</formula>
    </cfRule>
  </conditionalFormatting>
  <conditionalFormatting sqref="N44">
    <cfRule type="duplicateValues" priority="334" dxfId="0" stopIfTrue="1">
      <formula>AND(COUNTIF($N$44:$N$44,N44)&gt;1,NOT(ISBLANK(N44)))</formula>
    </cfRule>
  </conditionalFormatting>
  <conditionalFormatting sqref="N44">
    <cfRule type="duplicateValues" priority="333" dxfId="0" stopIfTrue="1">
      <formula>AND(COUNTIF($N$44:$N$44,N44)&gt;1,NOT(ISBLANK(N44)))</formula>
    </cfRule>
  </conditionalFormatting>
  <conditionalFormatting sqref="N44">
    <cfRule type="duplicateValues" priority="332" dxfId="0" stopIfTrue="1">
      <formula>AND(COUNTIF($N$44:$N$44,N44)&gt;1,NOT(ISBLANK(N44)))</formula>
    </cfRule>
  </conditionalFormatting>
  <conditionalFormatting sqref="N44">
    <cfRule type="duplicateValues" priority="331" dxfId="0" stopIfTrue="1">
      <formula>AND(COUNTIF($N$44:$N$44,N44)&gt;1,NOT(ISBLANK(N44)))</formula>
    </cfRule>
  </conditionalFormatting>
  <conditionalFormatting sqref="N44">
    <cfRule type="duplicateValues" priority="330" dxfId="0" stopIfTrue="1">
      <formula>AND(COUNTIF($N$44:$N$44,N44)&gt;1,NOT(ISBLANK(N44)))</formula>
    </cfRule>
  </conditionalFormatting>
  <conditionalFormatting sqref="N44">
    <cfRule type="duplicateValues" priority="329" dxfId="0" stopIfTrue="1">
      <formula>AND(COUNTIF($N$44:$N$44,N44)&gt;1,NOT(ISBLANK(N44)))</formula>
    </cfRule>
  </conditionalFormatting>
  <conditionalFormatting sqref="N44">
    <cfRule type="duplicateValues" priority="328" dxfId="642" stopIfTrue="1">
      <formula>AND(COUNTIF($N$44:$N$44,N44)&gt;1,NOT(ISBLANK(N44)))</formula>
    </cfRule>
  </conditionalFormatting>
  <conditionalFormatting sqref="N48">
    <cfRule type="duplicateValues" priority="327" dxfId="0" stopIfTrue="1">
      <formula>AND(COUNTIF($N$48:$N$48,N48)&gt;1,NOT(ISBLANK(N48)))</formula>
    </cfRule>
  </conditionalFormatting>
  <conditionalFormatting sqref="N48">
    <cfRule type="duplicateValues" priority="325" dxfId="642">
      <formula>AND(COUNTIF($N$48:$N$48,N48)&gt;1,NOT(ISBLANK(N48)))</formula>
    </cfRule>
    <cfRule type="duplicateValues" priority="326" dxfId="0" stopIfTrue="1">
      <formula>AND(COUNTIF($N$48:$N$48,N48)&gt;1,NOT(ISBLANK(N48)))</formula>
    </cfRule>
  </conditionalFormatting>
  <conditionalFormatting sqref="N48">
    <cfRule type="duplicateValues" priority="324" dxfId="0" stopIfTrue="1">
      <formula>AND(COUNTIF($N$48:$N$48,N48)&gt;1,NOT(ISBLANK(N48)))</formula>
    </cfRule>
  </conditionalFormatting>
  <conditionalFormatting sqref="N48">
    <cfRule type="duplicateValues" priority="323" dxfId="0" stopIfTrue="1">
      <formula>AND(COUNTIF($N$48:$N$48,N48)&gt;1,NOT(ISBLANK(N48)))</formula>
    </cfRule>
  </conditionalFormatting>
  <conditionalFormatting sqref="N48">
    <cfRule type="duplicateValues" priority="322" dxfId="0" stopIfTrue="1">
      <formula>AND(COUNTIF($N$48:$N$48,N48)&gt;1,NOT(ISBLANK(N48)))</formula>
    </cfRule>
  </conditionalFormatting>
  <conditionalFormatting sqref="N48">
    <cfRule type="duplicateValues" priority="321" dxfId="0" stopIfTrue="1">
      <formula>AND(COUNTIF($N$48:$N$48,N48)&gt;1,NOT(ISBLANK(N48)))</formula>
    </cfRule>
  </conditionalFormatting>
  <conditionalFormatting sqref="N48">
    <cfRule type="duplicateValues" priority="320" dxfId="0" stopIfTrue="1">
      <formula>AND(COUNTIF($N$48:$N$48,N48)&gt;1,NOT(ISBLANK(N48)))</formula>
    </cfRule>
  </conditionalFormatting>
  <conditionalFormatting sqref="N48">
    <cfRule type="duplicateValues" priority="319" dxfId="0" stopIfTrue="1">
      <formula>AND(COUNTIF($N$48:$N$48,N48)&gt;1,NOT(ISBLANK(N48)))</formula>
    </cfRule>
  </conditionalFormatting>
  <conditionalFormatting sqref="N48">
    <cfRule type="duplicateValues" priority="318" dxfId="642" stopIfTrue="1">
      <formula>AND(COUNTIF($N$48:$N$48,N48)&gt;1,NOT(ISBLANK(N48)))</formula>
    </cfRule>
  </conditionalFormatting>
  <conditionalFormatting sqref="N48">
    <cfRule type="duplicateValues" priority="316" dxfId="642">
      <formula>AND(COUNTIF($N$48:$N$48,N48)&gt;1,NOT(ISBLANK(N48)))</formula>
    </cfRule>
    <cfRule type="duplicateValues" priority="317" dxfId="0" stopIfTrue="1">
      <formula>AND(COUNTIF($N$48:$N$48,N48)&gt;1,NOT(ISBLANK(N48)))</formula>
    </cfRule>
  </conditionalFormatting>
  <conditionalFormatting sqref="N48">
    <cfRule type="duplicateValues" priority="315" dxfId="0" stopIfTrue="1">
      <formula>AND(COUNTIF($N$48:$N$48,N48)&gt;1,NOT(ISBLANK(N48)))</formula>
    </cfRule>
  </conditionalFormatting>
  <conditionalFormatting sqref="N48">
    <cfRule type="duplicateValues" priority="314" dxfId="0" stopIfTrue="1">
      <formula>AND(COUNTIF($N$48:$N$48,N48)&gt;1,NOT(ISBLANK(N48)))</formula>
    </cfRule>
  </conditionalFormatting>
  <conditionalFormatting sqref="N48">
    <cfRule type="duplicateValues" priority="313" dxfId="0" stopIfTrue="1">
      <formula>AND(COUNTIF($N$48:$N$48,N48)&gt;1,NOT(ISBLANK(N48)))</formula>
    </cfRule>
  </conditionalFormatting>
  <conditionalFormatting sqref="N48">
    <cfRule type="duplicateValues" priority="312" dxfId="0" stopIfTrue="1">
      <formula>AND(COUNTIF($N$48:$N$48,N48)&gt;1,NOT(ISBLANK(N48)))</formula>
    </cfRule>
  </conditionalFormatting>
  <conditionalFormatting sqref="N48">
    <cfRule type="duplicateValues" priority="311" dxfId="0" stopIfTrue="1">
      <formula>AND(COUNTIF($N$48:$N$48,N48)&gt;1,NOT(ISBLANK(N48)))</formula>
    </cfRule>
  </conditionalFormatting>
  <conditionalFormatting sqref="N48">
    <cfRule type="duplicateValues" priority="310" dxfId="0" stopIfTrue="1">
      <formula>AND(COUNTIF($N$48:$N$48,N48)&gt;1,NOT(ISBLANK(N48)))</formula>
    </cfRule>
  </conditionalFormatting>
  <conditionalFormatting sqref="N48">
    <cfRule type="duplicateValues" priority="309" dxfId="642" stopIfTrue="1">
      <formula>AND(COUNTIF($N$48:$N$48,N48)&gt;1,NOT(ISBLANK(N48)))</formula>
    </cfRule>
  </conditionalFormatting>
  <conditionalFormatting sqref="N52">
    <cfRule type="duplicateValues" priority="308" dxfId="0" stopIfTrue="1">
      <formula>AND(COUNTIF($N$52:$N$52,N52)&gt;1,NOT(ISBLANK(N52)))</formula>
    </cfRule>
  </conditionalFormatting>
  <conditionalFormatting sqref="N52">
    <cfRule type="duplicateValues" priority="306" dxfId="642">
      <formula>AND(COUNTIF($N$52:$N$52,N52)&gt;1,NOT(ISBLANK(N52)))</formula>
    </cfRule>
    <cfRule type="duplicateValues" priority="307" dxfId="0" stopIfTrue="1">
      <formula>AND(COUNTIF($N$52:$N$52,N52)&gt;1,NOT(ISBLANK(N52)))</formula>
    </cfRule>
  </conditionalFormatting>
  <conditionalFormatting sqref="N52">
    <cfRule type="duplicateValues" priority="305" dxfId="0" stopIfTrue="1">
      <formula>AND(COUNTIF($N$52:$N$52,N52)&gt;1,NOT(ISBLANK(N52)))</formula>
    </cfRule>
  </conditionalFormatting>
  <conditionalFormatting sqref="N52">
    <cfRule type="duplicateValues" priority="304" dxfId="0" stopIfTrue="1">
      <formula>AND(COUNTIF($N$52:$N$52,N52)&gt;1,NOT(ISBLANK(N52)))</formula>
    </cfRule>
  </conditionalFormatting>
  <conditionalFormatting sqref="N52">
    <cfRule type="duplicateValues" priority="303" dxfId="0" stopIfTrue="1">
      <formula>AND(COUNTIF($N$52:$N$52,N52)&gt;1,NOT(ISBLANK(N52)))</formula>
    </cfRule>
  </conditionalFormatting>
  <conditionalFormatting sqref="N52">
    <cfRule type="duplicateValues" priority="302" dxfId="0" stopIfTrue="1">
      <formula>AND(COUNTIF($N$52:$N$52,N52)&gt;1,NOT(ISBLANK(N52)))</formula>
    </cfRule>
  </conditionalFormatting>
  <conditionalFormatting sqref="N52">
    <cfRule type="duplicateValues" priority="301" dxfId="0" stopIfTrue="1">
      <formula>AND(COUNTIF($N$52:$N$52,N52)&gt;1,NOT(ISBLANK(N52)))</formula>
    </cfRule>
  </conditionalFormatting>
  <conditionalFormatting sqref="N52">
    <cfRule type="duplicateValues" priority="300" dxfId="0" stopIfTrue="1">
      <formula>AND(COUNTIF($N$52:$N$52,N52)&gt;1,NOT(ISBLANK(N52)))</formula>
    </cfRule>
  </conditionalFormatting>
  <conditionalFormatting sqref="N52">
    <cfRule type="duplicateValues" priority="299" dxfId="642" stopIfTrue="1">
      <formula>AND(COUNTIF($N$52:$N$52,N52)&gt;1,NOT(ISBLANK(N52)))</formula>
    </cfRule>
  </conditionalFormatting>
  <conditionalFormatting sqref="N52">
    <cfRule type="duplicateValues" priority="297" dxfId="642">
      <formula>AND(COUNTIF($N$52:$N$52,N52)&gt;1,NOT(ISBLANK(N52)))</formula>
    </cfRule>
    <cfRule type="duplicateValues" priority="298" dxfId="0" stopIfTrue="1">
      <formula>AND(COUNTIF($N$52:$N$52,N52)&gt;1,NOT(ISBLANK(N52)))</formula>
    </cfRule>
  </conditionalFormatting>
  <conditionalFormatting sqref="N52">
    <cfRule type="duplicateValues" priority="296" dxfId="0" stopIfTrue="1">
      <formula>AND(COUNTIF($N$52:$N$52,N52)&gt;1,NOT(ISBLANK(N52)))</formula>
    </cfRule>
  </conditionalFormatting>
  <conditionalFormatting sqref="N52">
    <cfRule type="duplicateValues" priority="295" dxfId="0" stopIfTrue="1">
      <formula>AND(COUNTIF($N$52:$N$52,N52)&gt;1,NOT(ISBLANK(N52)))</formula>
    </cfRule>
  </conditionalFormatting>
  <conditionalFormatting sqref="N52">
    <cfRule type="duplicateValues" priority="294" dxfId="0" stopIfTrue="1">
      <formula>AND(COUNTIF($N$52:$N$52,N52)&gt;1,NOT(ISBLANK(N52)))</formula>
    </cfRule>
  </conditionalFormatting>
  <conditionalFormatting sqref="N52">
    <cfRule type="duplicateValues" priority="293" dxfId="0" stopIfTrue="1">
      <formula>AND(COUNTIF($N$52:$N$52,N52)&gt;1,NOT(ISBLANK(N52)))</formula>
    </cfRule>
  </conditionalFormatting>
  <conditionalFormatting sqref="N52">
    <cfRule type="duplicateValues" priority="292" dxfId="0" stopIfTrue="1">
      <formula>AND(COUNTIF($N$52:$N$52,N52)&gt;1,NOT(ISBLANK(N52)))</formula>
    </cfRule>
  </conditionalFormatting>
  <conditionalFormatting sqref="N52">
    <cfRule type="duplicateValues" priority="291" dxfId="0" stopIfTrue="1">
      <formula>AND(COUNTIF($N$52:$N$52,N52)&gt;1,NOT(ISBLANK(N52)))</formula>
    </cfRule>
  </conditionalFormatting>
  <conditionalFormatting sqref="N52">
    <cfRule type="duplicateValues" priority="290" dxfId="642" stopIfTrue="1">
      <formula>AND(COUNTIF($N$52:$N$52,N52)&gt;1,NOT(ISBLANK(N52)))</formula>
    </cfRule>
  </conditionalFormatting>
  <conditionalFormatting sqref="N56">
    <cfRule type="duplicateValues" priority="289" dxfId="0" stopIfTrue="1">
      <formula>AND(COUNTIF($N$56:$N$56,N56)&gt;1,NOT(ISBLANK(N56)))</formula>
    </cfRule>
  </conditionalFormatting>
  <conditionalFormatting sqref="N56">
    <cfRule type="duplicateValues" priority="287" dxfId="642">
      <formula>AND(COUNTIF($N$56:$N$56,N56)&gt;1,NOT(ISBLANK(N56)))</formula>
    </cfRule>
    <cfRule type="duplicateValues" priority="288" dxfId="0" stopIfTrue="1">
      <formula>AND(COUNTIF($N$56:$N$56,N56)&gt;1,NOT(ISBLANK(N56)))</formula>
    </cfRule>
  </conditionalFormatting>
  <conditionalFormatting sqref="N56">
    <cfRule type="duplicateValues" priority="286" dxfId="0" stopIfTrue="1">
      <formula>AND(COUNTIF($N$56:$N$56,N56)&gt;1,NOT(ISBLANK(N56)))</formula>
    </cfRule>
  </conditionalFormatting>
  <conditionalFormatting sqref="N56">
    <cfRule type="duplicateValues" priority="285" dxfId="0" stopIfTrue="1">
      <formula>AND(COUNTIF($N$56:$N$56,N56)&gt;1,NOT(ISBLANK(N56)))</formula>
    </cfRule>
  </conditionalFormatting>
  <conditionalFormatting sqref="N56">
    <cfRule type="duplicateValues" priority="284" dxfId="0" stopIfTrue="1">
      <formula>AND(COUNTIF($N$56:$N$56,N56)&gt;1,NOT(ISBLANK(N56)))</formula>
    </cfRule>
  </conditionalFormatting>
  <conditionalFormatting sqref="N56">
    <cfRule type="duplicateValues" priority="283" dxfId="0" stopIfTrue="1">
      <formula>AND(COUNTIF($N$56:$N$56,N56)&gt;1,NOT(ISBLANK(N56)))</formula>
    </cfRule>
  </conditionalFormatting>
  <conditionalFormatting sqref="N56">
    <cfRule type="duplicateValues" priority="282" dxfId="0" stopIfTrue="1">
      <formula>AND(COUNTIF($N$56:$N$56,N56)&gt;1,NOT(ISBLANK(N56)))</formula>
    </cfRule>
  </conditionalFormatting>
  <conditionalFormatting sqref="N56">
    <cfRule type="duplicateValues" priority="281" dxfId="0" stopIfTrue="1">
      <formula>AND(COUNTIF($N$56:$N$56,N56)&gt;1,NOT(ISBLANK(N56)))</formula>
    </cfRule>
  </conditionalFormatting>
  <conditionalFormatting sqref="N56">
    <cfRule type="duplicateValues" priority="280" dxfId="642" stopIfTrue="1">
      <formula>AND(COUNTIF($N$56:$N$56,N56)&gt;1,NOT(ISBLANK(N56)))</formula>
    </cfRule>
  </conditionalFormatting>
  <conditionalFormatting sqref="N56">
    <cfRule type="duplicateValues" priority="278" dxfId="642">
      <formula>AND(COUNTIF($N$56:$N$56,N56)&gt;1,NOT(ISBLANK(N56)))</formula>
    </cfRule>
    <cfRule type="duplicateValues" priority="279" dxfId="0" stopIfTrue="1">
      <formula>AND(COUNTIF($N$56:$N$56,N56)&gt;1,NOT(ISBLANK(N56)))</formula>
    </cfRule>
  </conditionalFormatting>
  <conditionalFormatting sqref="N56">
    <cfRule type="duplicateValues" priority="277" dxfId="0" stopIfTrue="1">
      <formula>AND(COUNTIF($N$56:$N$56,N56)&gt;1,NOT(ISBLANK(N56)))</formula>
    </cfRule>
  </conditionalFormatting>
  <conditionalFormatting sqref="N56">
    <cfRule type="duplicateValues" priority="276" dxfId="0" stopIfTrue="1">
      <formula>AND(COUNTIF($N$56:$N$56,N56)&gt;1,NOT(ISBLANK(N56)))</formula>
    </cfRule>
  </conditionalFormatting>
  <conditionalFormatting sqref="N56">
    <cfRule type="duplicateValues" priority="275" dxfId="0" stopIfTrue="1">
      <formula>AND(COUNTIF($N$56:$N$56,N56)&gt;1,NOT(ISBLANK(N56)))</formula>
    </cfRule>
  </conditionalFormatting>
  <conditionalFormatting sqref="N56">
    <cfRule type="duplicateValues" priority="274" dxfId="0" stopIfTrue="1">
      <formula>AND(COUNTIF($N$56:$N$56,N56)&gt;1,NOT(ISBLANK(N56)))</formula>
    </cfRule>
  </conditionalFormatting>
  <conditionalFormatting sqref="N56">
    <cfRule type="duplicateValues" priority="273" dxfId="0" stopIfTrue="1">
      <formula>AND(COUNTIF($N$56:$N$56,N56)&gt;1,NOT(ISBLANK(N56)))</formula>
    </cfRule>
  </conditionalFormatting>
  <conditionalFormatting sqref="N56">
    <cfRule type="duplicateValues" priority="272" dxfId="0" stopIfTrue="1">
      <formula>AND(COUNTIF($N$56:$N$56,N56)&gt;1,NOT(ISBLANK(N56)))</formula>
    </cfRule>
  </conditionalFormatting>
  <conditionalFormatting sqref="N56">
    <cfRule type="duplicateValues" priority="271" dxfId="642" stopIfTrue="1">
      <formula>AND(COUNTIF($N$56:$N$56,N56)&gt;1,NOT(ISBLANK(N56)))</formula>
    </cfRule>
  </conditionalFormatting>
  <conditionalFormatting sqref="N60">
    <cfRule type="duplicateValues" priority="270" dxfId="0" stopIfTrue="1">
      <formula>AND(COUNTIF($N$60:$N$60,N60)&gt;1,NOT(ISBLANK(N60)))</formula>
    </cfRule>
  </conditionalFormatting>
  <conditionalFormatting sqref="N60">
    <cfRule type="duplicateValues" priority="268" dxfId="642">
      <formula>AND(COUNTIF($N$60:$N$60,N60)&gt;1,NOT(ISBLANK(N60)))</formula>
    </cfRule>
    <cfRule type="duplicateValues" priority="269" dxfId="0" stopIfTrue="1">
      <formula>AND(COUNTIF($N$60:$N$60,N60)&gt;1,NOT(ISBLANK(N60)))</formula>
    </cfRule>
  </conditionalFormatting>
  <conditionalFormatting sqref="N60">
    <cfRule type="duplicateValues" priority="267" dxfId="0" stopIfTrue="1">
      <formula>AND(COUNTIF($N$60:$N$60,N60)&gt;1,NOT(ISBLANK(N60)))</formula>
    </cfRule>
  </conditionalFormatting>
  <conditionalFormatting sqref="N60">
    <cfRule type="duplicateValues" priority="266" dxfId="0" stopIfTrue="1">
      <formula>AND(COUNTIF($N$60:$N$60,N60)&gt;1,NOT(ISBLANK(N60)))</formula>
    </cfRule>
  </conditionalFormatting>
  <conditionalFormatting sqref="N60">
    <cfRule type="duplicateValues" priority="265" dxfId="0" stopIfTrue="1">
      <formula>AND(COUNTIF($N$60:$N$60,N60)&gt;1,NOT(ISBLANK(N60)))</formula>
    </cfRule>
  </conditionalFormatting>
  <conditionalFormatting sqref="N60">
    <cfRule type="duplicateValues" priority="264" dxfId="0" stopIfTrue="1">
      <formula>AND(COUNTIF($N$60:$N$60,N60)&gt;1,NOT(ISBLANK(N60)))</formula>
    </cfRule>
  </conditionalFormatting>
  <conditionalFormatting sqref="N60">
    <cfRule type="duplicateValues" priority="263" dxfId="0" stopIfTrue="1">
      <formula>AND(COUNTIF($N$60:$N$60,N60)&gt;1,NOT(ISBLANK(N60)))</formula>
    </cfRule>
  </conditionalFormatting>
  <conditionalFormatting sqref="N60">
    <cfRule type="duplicateValues" priority="262" dxfId="0" stopIfTrue="1">
      <formula>AND(COUNTIF($N$60:$N$60,N60)&gt;1,NOT(ISBLANK(N60)))</formula>
    </cfRule>
  </conditionalFormatting>
  <conditionalFormatting sqref="N60">
    <cfRule type="duplicateValues" priority="261" dxfId="642" stopIfTrue="1">
      <formula>AND(COUNTIF($N$60:$N$60,N60)&gt;1,NOT(ISBLANK(N60)))</formula>
    </cfRule>
  </conditionalFormatting>
  <conditionalFormatting sqref="N60">
    <cfRule type="duplicateValues" priority="259" dxfId="642">
      <formula>AND(COUNTIF($N$60:$N$60,N60)&gt;1,NOT(ISBLANK(N60)))</formula>
    </cfRule>
    <cfRule type="duplicateValues" priority="260" dxfId="0" stopIfTrue="1">
      <formula>AND(COUNTIF($N$60:$N$60,N60)&gt;1,NOT(ISBLANK(N60)))</formula>
    </cfRule>
  </conditionalFormatting>
  <conditionalFormatting sqref="N60">
    <cfRule type="duplicateValues" priority="258" dxfId="0" stopIfTrue="1">
      <formula>AND(COUNTIF($N$60:$N$60,N60)&gt;1,NOT(ISBLANK(N60)))</formula>
    </cfRule>
  </conditionalFormatting>
  <conditionalFormatting sqref="N60">
    <cfRule type="duplicateValues" priority="257" dxfId="0" stopIfTrue="1">
      <formula>AND(COUNTIF($N$60:$N$60,N60)&gt;1,NOT(ISBLANK(N60)))</formula>
    </cfRule>
  </conditionalFormatting>
  <conditionalFormatting sqref="N60">
    <cfRule type="duplicateValues" priority="256" dxfId="0" stopIfTrue="1">
      <formula>AND(COUNTIF($N$60:$N$60,N60)&gt;1,NOT(ISBLANK(N60)))</formula>
    </cfRule>
  </conditionalFormatting>
  <conditionalFormatting sqref="N60">
    <cfRule type="duplicateValues" priority="255" dxfId="0" stopIfTrue="1">
      <formula>AND(COUNTIF($N$60:$N$60,N60)&gt;1,NOT(ISBLANK(N60)))</formula>
    </cfRule>
  </conditionalFormatting>
  <conditionalFormatting sqref="N60">
    <cfRule type="duplicateValues" priority="254" dxfId="0" stopIfTrue="1">
      <formula>AND(COUNTIF($N$60:$N$60,N60)&gt;1,NOT(ISBLANK(N60)))</formula>
    </cfRule>
  </conditionalFormatting>
  <conditionalFormatting sqref="N60">
    <cfRule type="duplicateValues" priority="253" dxfId="0" stopIfTrue="1">
      <formula>AND(COUNTIF($N$60:$N$60,N60)&gt;1,NOT(ISBLANK(N60)))</formula>
    </cfRule>
  </conditionalFormatting>
  <conditionalFormatting sqref="N60">
    <cfRule type="duplicateValues" priority="252" dxfId="642" stopIfTrue="1">
      <formula>AND(COUNTIF($N$60:$N$60,N60)&gt;1,NOT(ISBLANK(N60)))</formula>
    </cfRule>
  </conditionalFormatting>
  <conditionalFormatting sqref="N64">
    <cfRule type="duplicateValues" priority="251" dxfId="0" stopIfTrue="1">
      <formula>AND(COUNTIF($N$64:$N$64,N64)&gt;1,NOT(ISBLANK(N64)))</formula>
    </cfRule>
  </conditionalFormatting>
  <conditionalFormatting sqref="N64">
    <cfRule type="duplicateValues" priority="249" dxfId="642">
      <formula>AND(COUNTIF($N$64:$N$64,N64)&gt;1,NOT(ISBLANK(N64)))</formula>
    </cfRule>
    <cfRule type="duplicateValues" priority="250" dxfId="0" stopIfTrue="1">
      <formula>AND(COUNTIF($N$64:$N$64,N64)&gt;1,NOT(ISBLANK(N64)))</formula>
    </cfRule>
  </conditionalFormatting>
  <conditionalFormatting sqref="N64">
    <cfRule type="duplicateValues" priority="248" dxfId="0" stopIfTrue="1">
      <formula>AND(COUNTIF($N$64:$N$64,N64)&gt;1,NOT(ISBLANK(N64)))</formula>
    </cfRule>
  </conditionalFormatting>
  <conditionalFormatting sqref="N64">
    <cfRule type="duplicateValues" priority="247" dxfId="0" stopIfTrue="1">
      <formula>AND(COUNTIF($N$64:$N$64,N64)&gt;1,NOT(ISBLANK(N64)))</formula>
    </cfRule>
  </conditionalFormatting>
  <conditionalFormatting sqref="N64">
    <cfRule type="duplicateValues" priority="246" dxfId="0" stopIfTrue="1">
      <formula>AND(COUNTIF($N$64:$N$64,N64)&gt;1,NOT(ISBLANK(N64)))</formula>
    </cfRule>
  </conditionalFormatting>
  <conditionalFormatting sqref="N64">
    <cfRule type="duplicateValues" priority="245" dxfId="0" stopIfTrue="1">
      <formula>AND(COUNTIF($N$64:$N$64,N64)&gt;1,NOT(ISBLANK(N64)))</formula>
    </cfRule>
  </conditionalFormatting>
  <conditionalFormatting sqref="N64">
    <cfRule type="duplicateValues" priority="244" dxfId="0" stopIfTrue="1">
      <formula>AND(COUNTIF($N$64:$N$64,N64)&gt;1,NOT(ISBLANK(N64)))</formula>
    </cfRule>
  </conditionalFormatting>
  <conditionalFormatting sqref="N64">
    <cfRule type="duplicateValues" priority="243" dxfId="0" stopIfTrue="1">
      <formula>AND(COUNTIF($N$64:$N$64,N64)&gt;1,NOT(ISBLANK(N64)))</formula>
    </cfRule>
  </conditionalFormatting>
  <conditionalFormatting sqref="N64">
    <cfRule type="duplicateValues" priority="242" dxfId="642" stopIfTrue="1">
      <formula>AND(COUNTIF($N$64:$N$64,N64)&gt;1,NOT(ISBLANK(N64)))</formula>
    </cfRule>
  </conditionalFormatting>
  <conditionalFormatting sqref="N64">
    <cfRule type="duplicateValues" priority="240" dxfId="642">
      <formula>AND(COUNTIF($N$64:$N$64,N64)&gt;1,NOT(ISBLANK(N64)))</formula>
    </cfRule>
    <cfRule type="duplicateValues" priority="241" dxfId="0" stopIfTrue="1">
      <formula>AND(COUNTIF($N$64:$N$64,N64)&gt;1,NOT(ISBLANK(N64)))</formula>
    </cfRule>
  </conditionalFormatting>
  <conditionalFormatting sqref="N64">
    <cfRule type="duplicateValues" priority="239" dxfId="0" stopIfTrue="1">
      <formula>AND(COUNTIF($N$64:$N$64,N64)&gt;1,NOT(ISBLANK(N64)))</formula>
    </cfRule>
  </conditionalFormatting>
  <conditionalFormatting sqref="N64">
    <cfRule type="duplicateValues" priority="238" dxfId="0" stopIfTrue="1">
      <formula>AND(COUNTIF($N$64:$N$64,N64)&gt;1,NOT(ISBLANK(N64)))</formula>
    </cfRule>
  </conditionalFormatting>
  <conditionalFormatting sqref="N64">
    <cfRule type="duplicateValues" priority="237" dxfId="0" stopIfTrue="1">
      <formula>AND(COUNTIF($N$64:$N$64,N64)&gt;1,NOT(ISBLANK(N64)))</formula>
    </cfRule>
  </conditionalFormatting>
  <conditionalFormatting sqref="N64">
    <cfRule type="duplicateValues" priority="236" dxfId="0" stopIfTrue="1">
      <formula>AND(COUNTIF($N$64:$N$64,N64)&gt;1,NOT(ISBLANK(N64)))</formula>
    </cfRule>
  </conditionalFormatting>
  <conditionalFormatting sqref="N64">
    <cfRule type="duplicateValues" priority="235" dxfId="0" stopIfTrue="1">
      <formula>AND(COUNTIF($N$64:$N$64,N64)&gt;1,NOT(ISBLANK(N64)))</formula>
    </cfRule>
  </conditionalFormatting>
  <conditionalFormatting sqref="N64">
    <cfRule type="duplicateValues" priority="234" dxfId="0" stopIfTrue="1">
      <formula>AND(COUNTIF($N$64:$N$64,N64)&gt;1,NOT(ISBLANK(N64)))</formula>
    </cfRule>
  </conditionalFormatting>
  <conditionalFormatting sqref="N64">
    <cfRule type="duplicateValues" priority="233" dxfId="642" stopIfTrue="1">
      <formula>AND(COUNTIF($N$64:$N$64,N64)&gt;1,NOT(ISBLANK(N64)))</formula>
    </cfRule>
  </conditionalFormatting>
  <conditionalFormatting sqref="N68">
    <cfRule type="duplicateValues" priority="232" dxfId="0" stopIfTrue="1">
      <formula>AND(COUNTIF($N$68:$N$68,N68)&gt;1,NOT(ISBLANK(N68)))</formula>
    </cfRule>
  </conditionalFormatting>
  <conditionalFormatting sqref="N68">
    <cfRule type="duplicateValues" priority="230" dxfId="642">
      <formula>AND(COUNTIF($N$68:$N$68,N68)&gt;1,NOT(ISBLANK(N68)))</formula>
    </cfRule>
    <cfRule type="duplicateValues" priority="231" dxfId="0" stopIfTrue="1">
      <formula>AND(COUNTIF($N$68:$N$68,N68)&gt;1,NOT(ISBLANK(N68)))</formula>
    </cfRule>
  </conditionalFormatting>
  <conditionalFormatting sqref="N68">
    <cfRule type="duplicateValues" priority="229" dxfId="0" stopIfTrue="1">
      <formula>AND(COUNTIF($N$68:$N$68,N68)&gt;1,NOT(ISBLANK(N68)))</formula>
    </cfRule>
  </conditionalFormatting>
  <conditionalFormatting sqref="N68">
    <cfRule type="duplicateValues" priority="228" dxfId="0" stopIfTrue="1">
      <formula>AND(COUNTIF($N$68:$N$68,N68)&gt;1,NOT(ISBLANK(N68)))</formula>
    </cfRule>
  </conditionalFormatting>
  <conditionalFormatting sqref="N68">
    <cfRule type="duplicateValues" priority="227" dxfId="0" stopIfTrue="1">
      <formula>AND(COUNTIF($N$68:$N$68,N68)&gt;1,NOT(ISBLANK(N68)))</formula>
    </cfRule>
  </conditionalFormatting>
  <conditionalFormatting sqref="N68">
    <cfRule type="duplicateValues" priority="226" dxfId="0" stopIfTrue="1">
      <formula>AND(COUNTIF($N$68:$N$68,N68)&gt;1,NOT(ISBLANK(N68)))</formula>
    </cfRule>
  </conditionalFormatting>
  <conditionalFormatting sqref="N68">
    <cfRule type="duplicateValues" priority="225" dxfId="0" stopIfTrue="1">
      <formula>AND(COUNTIF($N$68:$N$68,N68)&gt;1,NOT(ISBLANK(N68)))</formula>
    </cfRule>
  </conditionalFormatting>
  <conditionalFormatting sqref="N68">
    <cfRule type="duplicateValues" priority="224" dxfId="0" stopIfTrue="1">
      <formula>AND(COUNTIF($N$68:$N$68,N68)&gt;1,NOT(ISBLANK(N68)))</formula>
    </cfRule>
  </conditionalFormatting>
  <conditionalFormatting sqref="N68">
    <cfRule type="duplicateValues" priority="223" dxfId="642" stopIfTrue="1">
      <formula>AND(COUNTIF($N$68:$N$68,N68)&gt;1,NOT(ISBLANK(N68)))</formula>
    </cfRule>
  </conditionalFormatting>
  <conditionalFormatting sqref="N68">
    <cfRule type="duplicateValues" priority="221" dxfId="642">
      <formula>AND(COUNTIF($N$68:$N$68,N68)&gt;1,NOT(ISBLANK(N68)))</formula>
    </cfRule>
    <cfRule type="duplicateValues" priority="222" dxfId="0" stopIfTrue="1">
      <formula>AND(COUNTIF($N$68:$N$68,N68)&gt;1,NOT(ISBLANK(N68)))</formula>
    </cfRule>
  </conditionalFormatting>
  <conditionalFormatting sqref="N68">
    <cfRule type="duplicateValues" priority="220" dxfId="0" stopIfTrue="1">
      <formula>AND(COUNTIF($N$68:$N$68,N68)&gt;1,NOT(ISBLANK(N68)))</formula>
    </cfRule>
  </conditionalFormatting>
  <conditionalFormatting sqref="N68">
    <cfRule type="duplicateValues" priority="219" dxfId="0" stopIfTrue="1">
      <formula>AND(COUNTIF($N$68:$N$68,N68)&gt;1,NOT(ISBLANK(N68)))</formula>
    </cfRule>
  </conditionalFormatting>
  <conditionalFormatting sqref="N68">
    <cfRule type="duplicateValues" priority="218" dxfId="0" stopIfTrue="1">
      <formula>AND(COUNTIF($N$68:$N$68,N68)&gt;1,NOT(ISBLANK(N68)))</formula>
    </cfRule>
  </conditionalFormatting>
  <conditionalFormatting sqref="N68">
    <cfRule type="duplicateValues" priority="217" dxfId="0" stopIfTrue="1">
      <formula>AND(COUNTIF($N$68:$N$68,N68)&gt;1,NOT(ISBLANK(N68)))</formula>
    </cfRule>
  </conditionalFormatting>
  <conditionalFormatting sqref="N68">
    <cfRule type="duplicateValues" priority="216" dxfId="0" stopIfTrue="1">
      <formula>AND(COUNTIF($N$68:$N$68,N68)&gt;1,NOT(ISBLANK(N68)))</formula>
    </cfRule>
  </conditionalFormatting>
  <conditionalFormatting sqref="N68">
    <cfRule type="duplicateValues" priority="215" dxfId="0" stopIfTrue="1">
      <formula>AND(COUNTIF($N$68:$N$68,N68)&gt;1,NOT(ISBLANK(N68)))</formula>
    </cfRule>
  </conditionalFormatting>
  <conditionalFormatting sqref="N68">
    <cfRule type="duplicateValues" priority="214" dxfId="642" stopIfTrue="1">
      <formula>AND(COUNTIF($N$68:$N$68,N68)&gt;1,NOT(ISBLANK(N68)))</formula>
    </cfRule>
  </conditionalFormatting>
  <conditionalFormatting sqref="N72">
    <cfRule type="duplicateValues" priority="213" dxfId="0" stopIfTrue="1">
      <formula>AND(COUNTIF($N$72:$N$72,N72)&gt;1,NOT(ISBLANK(N72)))</formula>
    </cfRule>
  </conditionalFormatting>
  <conditionalFormatting sqref="N72">
    <cfRule type="duplicateValues" priority="211" dxfId="642">
      <formula>AND(COUNTIF($N$72:$N$72,N72)&gt;1,NOT(ISBLANK(N72)))</formula>
    </cfRule>
    <cfRule type="duplicateValues" priority="212" dxfId="0" stopIfTrue="1">
      <formula>AND(COUNTIF($N$72:$N$72,N72)&gt;1,NOT(ISBLANK(N72)))</formula>
    </cfRule>
  </conditionalFormatting>
  <conditionalFormatting sqref="N72">
    <cfRule type="duplicateValues" priority="210" dxfId="0" stopIfTrue="1">
      <formula>AND(COUNTIF($N$72:$N$72,N72)&gt;1,NOT(ISBLANK(N72)))</formula>
    </cfRule>
  </conditionalFormatting>
  <conditionalFormatting sqref="N72">
    <cfRule type="duplicateValues" priority="209" dxfId="0" stopIfTrue="1">
      <formula>AND(COUNTIF($N$72:$N$72,N72)&gt;1,NOT(ISBLANK(N72)))</formula>
    </cfRule>
  </conditionalFormatting>
  <conditionalFormatting sqref="N72">
    <cfRule type="duplicateValues" priority="208" dxfId="0" stopIfTrue="1">
      <formula>AND(COUNTIF($N$72:$N$72,N72)&gt;1,NOT(ISBLANK(N72)))</formula>
    </cfRule>
  </conditionalFormatting>
  <conditionalFormatting sqref="N72">
    <cfRule type="duplicateValues" priority="207" dxfId="0" stopIfTrue="1">
      <formula>AND(COUNTIF($N$72:$N$72,N72)&gt;1,NOT(ISBLANK(N72)))</formula>
    </cfRule>
  </conditionalFormatting>
  <conditionalFormatting sqref="N72">
    <cfRule type="duplicateValues" priority="206" dxfId="0" stopIfTrue="1">
      <formula>AND(COUNTIF($N$72:$N$72,N72)&gt;1,NOT(ISBLANK(N72)))</formula>
    </cfRule>
  </conditionalFormatting>
  <conditionalFormatting sqref="N72">
    <cfRule type="duplicateValues" priority="205" dxfId="0" stopIfTrue="1">
      <formula>AND(COUNTIF($N$72:$N$72,N72)&gt;1,NOT(ISBLANK(N72)))</formula>
    </cfRule>
  </conditionalFormatting>
  <conditionalFormatting sqref="N72">
    <cfRule type="duplicateValues" priority="204" dxfId="642" stopIfTrue="1">
      <formula>AND(COUNTIF($N$72:$N$72,N72)&gt;1,NOT(ISBLANK(N72)))</formula>
    </cfRule>
  </conditionalFormatting>
  <conditionalFormatting sqref="N72">
    <cfRule type="duplicateValues" priority="202" dxfId="642">
      <formula>AND(COUNTIF($N$72:$N$72,N72)&gt;1,NOT(ISBLANK(N72)))</formula>
    </cfRule>
    <cfRule type="duplicateValues" priority="203" dxfId="0" stopIfTrue="1">
      <formula>AND(COUNTIF($N$72:$N$72,N72)&gt;1,NOT(ISBLANK(N72)))</formula>
    </cfRule>
  </conditionalFormatting>
  <conditionalFormatting sqref="N72">
    <cfRule type="duplicateValues" priority="201" dxfId="0" stopIfTrue="1">
      <formula>AND(COUNTIF($N$72:$N$72,N72)&gt;1,NOT(ISBLANK(N72)))</formula>
    </cfRule>
  </conditionalFormatting>
  <conditionalFormatting sqref="N72">
    <cfRule type="duplicateValues" priority="200" dxfId="0" stopIfTrue="1">
      <formula>AND(COUNTIF($N$72:$N$72,N72)&gt;1,NOT(ISBLANK(N72)))</formula>
    </cfRule>
  </conditionalFormatting>
  <conditionalFormatting sqref="N72">
    <cfRule type="duplicateValues" priority="199" dxfId="0" stopIfTrue="1">
      <formula>AND(COUNTIF($N$72:$N$72,N72)&gt;1,NOT(ISBLANK(N72)))</formula>
    </cfRule>
  </conditionalFormatting>
  <conditionalFormatting sqref="N72">
    <cfRule type="duplicateValues" priority="198" dxfId="0" stopIfTrue="1">
      <formula>AND(COUNTIF($N$72:$N$72,N72)&gt;1,NOT(ISBLANK(N72)))</formula>
    </cfRule>
  </conditionalFormatting>
  <conditionalFormatting sqref="N72">
    <cfRule type="duplicateValues" priority="197" dxfId="0" stopIfTrue="1">
      <formula>AND(COUNTIF($N$72:$N$72,N72)&gt;1,NOT(ISBLANK(N72)))</formula>
    </cfRule>
  </conditionalFormatting>
  <conditionalFormatting sqref="N72">
    <cfRule type="duplicateValues" priority="196" dxfId="0" stopIfTrue="1">
      <formula>AND(COUNTIF($N$72:$N$72,N72)&gt;1,NOT(ISBLANK(N72)))</formula>
    </cfRule>
  </conditionalFormatting>
  <conditionalFormatting sqref="N72">
    <cfRule type="duplicateValues" priority="195" dxfId="642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42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42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42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42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42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42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42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42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43" operator="greaterThan">
      <formula>1000</formula>
    </cfRule>
  </conditionalFormatting>
  <conditionalFormatting sqref="A8">
    <cfRule type="cellIs" priority="136" dxfId="643" operator="greaterThan">
      <formula>1000</formula>
    </cfRule>
  </conditionalFormatting>
  <conditionalFormatting sqref="A8">
    <cfRule type="cellIs" priority="135" dxfId="643" operator="greaterThan">
      <formula>1000</formula>
    </cfRule>
  </conditionalFormatting>
  <conditionalFormatting sqref="O8">
    <cfRule type="duplicateValues" priority="126" dxfId="642">
      <formula>AND(COUNTIF($O$8:$O$8,O8)&gt;1,NOT(ISBLANK(O8)))</formula>
    </cfRule>
    <cfRule type="duplicateValues" priority="127" dxfId="0" stopIfTrue="1">
      <formula>AND(COUNTIF($O$8:$O$8,O8)&gt;1,NOT(ISBLANK(O8)))</formula>
    </cfRule>
  </conditionalFormatting>
  <conditionalFormatting sqref="O8">
    <cfRule type="duplicateValues" priority="125" dxfId="0" stopIfTrue="1">
      <formula>AND(COUNTIF($O$8:$O$8,O8)&gt;1,NOT(ISBLANK(O8)))</formula>
    </cfRule>
  </conditionalFormatting>
  <conditionalFormatting sqref="O8">
    <cfRule type="duplicateValues" priority="124" dxfId="0" stopIfTrue="1">
      <formula>AND(COUNTIF($O$8:$O$8,O8)&gt;1,NOT(ISBLANK(O8)))</formula>
    </cfRule>
  </conditionalFormatting>
  <conditionalFormatting sqref="O8">
    <cfRule type="duplicateValues" priority="123" dxfId="0" stopIfTrue="1">
      <formula>AND(COUNTIF($O$8:$O$8,O8)&gt;1,NOT(ISBLANK(O8)))</formula>
    </cfRule>
  </conditionalFormatting>
  <conditionalFormatting sqref="O8">
    <cfRule type="duplicateValues" priority="122" dxfId="0" stopIfTrue="1">
      <formula>AND(COUNTIF($O$8:$O$8,O8)&gt;1,NOT(ISBLANK(O8)))</formula>
    </cfRule>
  </conditionalFormatting>
  <conditionalFormatting sqref="O8">
    <cfRule type="duplicateValues" priority="121" dxfId="0" stopIfTrue="1">
      <formula>AND(COUNTIF($O$8:$O$8,O8)&gt;1,NOT(ISBLANK(O8)))</formula>
    </cfRule>
  </conditionalFormatting>
  <conditionalFormatting sqref="O8">
    <cfRule type="duplicateValues" priority="120" dxfId="0" stopIfTrue="1">
      <formula>AND(COUNTIF($O$8:$O$8,O8)&gt;1,NOT(ISBLANK(O8)))</formula>
    </cfRule>
  </conditionalFormatting>
  <conditionalFormatting sqref="O8">
    <cfRule type="duplicateValues" priority="119" dxfId="642" stopIfTrue="1">
      <formula>AND(COUNTIF($O$8:$O$8,O8)&gt;1,NOT(ISBLANK(O8)))</formula>
    </cfRule>
  </conditionalFormatting>
  <conditionalFormatting sqref="O8">
    <cfRule type="duplicateValues" priority="117" dxfId="642">
      <formula>AND(COUNTIF($O$8:$O$8,O8)&gt;1,NOT(ISBLANK(O8)))</formula>
    </cfRule>
    <cfRule type="duplicateValues" priority="118" dxfId="0" stopIfTrue="1">
      <formula>AND(COUNTIF($O$8:$O$8,O8)&gt;1,NOT(ISBLANK(O8)))</formula>
    </cfRule>
  </conditionalFormatting>
  <conditionalFormatting sqref="O8">
    <cfRule type="duplicateValues" priority="116" dxfId="0" stopIfTrue="1">
      <formula>AND(COUNTIF($O$8:$O$8,O8)&gt;1,NOT(ISBLANK(O8)))</formula>
    </cfRule>
  </conditionalFormatting>
  <conditionalFormatting sqref="O8">
    <cfRule type="duplicateValues" priority="115" dxfId="0" stopIfTrue="1">
      <formula>AND(COUNTIF($O$8:$O$8,O8)&gt;1,NOT(ISBLANK(O8)))</formula>
    </cfRule>
  </conditionalFormatting>
  <conditionalFormatting sqref="O8">
    <cfRule type="duplicateValues" priority="114" dxfId="0" stopIfTrue="1">
      <formula>AND(COUNTIF($O$8:$O$8,O8)&gt;1,NOT(ISBLANK(O8)))</formula>
    </cfRule>
  </conditionalFormatting>
  <conditionalFormatting sqref="O8">
    <cfRule type="duplicateValues" priority="113" dxfId="0" stopIfTrue="1">
      <formula>AND(COUNTIF($O$8:$O$8,O8)&gt;1,NOT(ISBLANK(O8)))</formula>
    </cfRule>
  </conditionalFormatting>
  <conditionalFormatting sqref="O8">
    <cfRule type="duplicateValues" priority="112" dxfId="0" stopIfTrue="1">
      <formula>AND(COUNTIF($O$8:$O$8,O8)&gt;1,NOT(ISBLANK(O8)))</formula>
    </cfRule>
  </conditionalFormatting>
  <conditionalFormatting sqref="O8">
    <cfRule type="duplicateValues" priority="111" dxfId="0" stopIfTrue="1">
      <formula>AND(COUNTIF($O$8:$O$8,O8)&gt;1,NOT(ISBLANK(O8)))</formula>
    </cfRule>
  </conditionalFormatting>
  <conditionalFormatting sqref="O8">
    <cfRule type="duplicateValues" priority="110" dxfId="642" stopIfTrue="1">
      <formula>AND(COUNTIF($O$8:$O$8,O8)&gt;1,NOT(ISBLANK(O8)))</formula>
    </cfRule>
  </conditionalFormatting>
  <conditionalFormatting sqref="O8">
    <cfRule type="duplicateValues" priority="128" dxfId="0" stopIfTrue="1">
      <formula>AND(COUNTIF($O$8:$O$8,O8)&gt;1,NOT(ISBLANK(O8)))</formula>
    </cfRule>
  </conditionalFormatting>
  <conditionalFormatting sqref="B8">
    <cfRule type="cellIs" priority="109" dxfId="643" operator="greaterThan">
      <formula>1000</formula>
    </cfRule>
  </conditionalFormatting>
  <conditionalFormatting sqref="B8">
    <cfRule type="cellIs" priority="108" dxfId="643" operator="greaterThan">
      <formula>1000</formula>
    </cfRule>
  </conditionalFormatting>
  <conditionalFormatting sqref="B8">
    <cfRule type="cellIs" priority="107" dxfId="643" operator="greaterThan">
      <formula>1000</formula>
    </cfRule>
  </conditionalFormatting>
  <conditionalFormatting sqref="B8">
    <cfRule type="cellIs" priority="106" dxfId="643" operator="greaterThan">
      <formula>1000</formula>
    </cfRule>
  </conditionalFormatting>
  <conditionalFormatting sqref="B16 B12 B20">
    <cfRule type="cellIs" priority="105" dxfId="643" operator="greaterThan">
      <formula>1000</formula>
    </cfRule>
  </conditionalFormatting>
  <conditionalFormatting sqref="B16 B12 B20">
    <cfRule type="cellIs" priority="104" dxfId="643" operator="greaterThan">
      <formula>1000</formula>
    </cfRule>
  </conditionalFormatting>
  <conditionalFormatting sqref="B16 B12 B20">
    <cfRule type="cellIs" priority="103" dxfId="643" operator="greaterThan">
      <formula>1000</formula>
    </cfRule>
  </conditionalFormatting>
  <conditionalFormatting sqref="B16 B12 B20">
    <cfRule type="cellIs" priority="102" dxfId="643" operator="greaterThan">
      <formula>1000</formula>
    </cfRule>
  </conditionalFormatting>
  <conditionalFormatting sqref="B112">
    <cfRule type="cellIs" priority="25" dxfId="643" operator="greaterThan">
      <formula>1000</formula>
    </cfRule>
  </conditionalFormatting>
  <conditionalFormatting sqref="B112">
    <cfRule type="cellIs" priority="24" dxfId="643" operator="greaterThan">
      <formula>1000</formula>
    </cfRule>
  </conditionalFormatting>
  <conditionalFormatting sqref="B112">
    <cfRule type="cellIs" priority="23" dxfId="643" operator="greaterThan">
      <formula>1000</formula>
    </cfRule>
  </conditionalFormatting>
  <conditionalFormatting sqref="B112">
    <cfRule type="cellIs" priority="22" dxfId="643" operator="greaterThan">
      <formula>1000</formula>
    </cfRule>
  </conditionalFormatting>
  <conditionalFormatting sqref="B120">
    <cfRule type="cellIs" priority="17" dxfId="643" operator="greaterThan">
      <formula>1000</formula>
    </cfRule>
  </conditionalFormatting>
  <conditionalFormatting sqref="B120">
    <cfRule type="cellIs" priority="16" dxfId="643" operator="greaterThan">
      <formula>1000</formula>
    </cfRule>
  </conditionalFormatting>
  <conditionalFormatting sqref="B120">
    <cfRule type="cellIs" priority="15" dxfId="643" operator="greaterThan">
      <formula>1000</formula>
    </cfRule>
  </conditionalFormatting>
  <conditionalFormatting sqref="B120">
    <cfRule type="cellIs" priority="14" dxfId="643" operator="greaterThan">
      <formula>1000</formula>
    </cfRule>
  </conditionalFormatting>
  <conditionalFormatting sqref="B28 B24">
    <cfRule type="cellIs" priority="93" dxfId="643" operator="greaterThan">
      <formula>1000</formula>
    </cfRule>
  </conditionalFormatting>
  <conditionalFormatting sqref="B28 B24">
    <cfRule type="cellIs" priority="92" dxfId="643" operator="greaterThan">
      <formula>1000</formula>
    </cfRule>
  </conditionalFormatting>
  <conditionalFormatting sqref="B28 B24">
    <cfRule type="cellIs" priority="91" dxfId="643" operator="greaterThan">
      <formula>1000</formula>
    </cfRule>
  </conditionalFormatting>
  <conditionalFormatting sqref="B28 B24">
    <cfRule type="cellIs" priority="90" dxfId="643" operator="greaterThan">
      <formula>1000</formula>
    </cfRule>
  </conditionalFormatting>
  <conditionalFormatting sqref="B48 B44 B40 B36 B32">
    <cfRule type="cellIs" priority="89" dxfId="643" operator="greaterThan">
      <formula>1000</formula>
    </cfRule>
  </conditionalFormatting>
  <conditionalFormatting sqref="B48 B44 B40 B36 B32">
    <cfRule type="cellIs" priority="88" dxfId="643" operator="greaterThan">
      <formula>1000</formula>
    </cfRule>
  </conditionalFormatting>
  <conditionalFormatting sqref="B48 B44 B40 B36 B32">
    <cfRule type="cellIs" priority="87" dxfId="643" operator="greaterThan">
      <formula>1000</formula>
    </cfRule>
  </conditionalFormatting>
  <conditionalFormatting sqref="B48 B44 B40 B36 B32">
    <cfRule type="cellIs" priority="86" dxfId="643" operator="greaterThan">
      <formula>1000</formula>
    </cfRule>
  </conditionalFormatting>
  <conditionalFormatting sqref="B52">
    <cfRule type="cellIs" priority="85" dxfId="643" operator="greaterThan">
      <formula>1000</formula>
    </cfRule>
  </conditionalFormatting>
  <conditionalFormatting sqref="B52">
    <cfRule type="cellIs" priority="84" dxfId="643" operator="greaterThan">
      <formula>1000</formula>
    </cfRule>
  </conditionalFormatting>
  <conditionalFormatting sqref="B52">
    <cfRule type="cellIs" priority="83" dxfId="643" operator="greaterThan">
      <formula>1000</formula>
    </cfRule>
  </conditionalFormatting>
  <conditionalFormatting sqref="B52">
    <cfRule type="cellIs" priority="82" dxfId="643" operator="greaterThan">
      <formula>1000</formula>
    </cfRule>
  </conditionalFormatting>
  <conditionalFormatting sqref="B56">
    <cfRule type="cellIs" priority="81" dxfId="643" operator="greaterThan">
      <formula>1000</formula>
    </cfRule>
  </conditionalFormatting>
  <conditionalFormatting sqref="B56">
    <cfRule type="cellIs" priority="80" dxfId="643" operator="greaterThan">
      <formula>1000</formula>
    </cfRule>
  </conditionalFormatting>
  <conditionalFormatting sqref="B56">
    <cfRule type="cellIs" priority="79" dxfId="643" operator="greaterThan">
      <formula>1000</formula>
    </cfRule>
  </conditionalFormatting>
  <conditionalFormatting sqref="B56">
    <cfRule type="cellIs" priority="78" dxfId="643" operator="greaterThan">
      <formula>1000</formula>
    </cfRule>
  </conditionalFormatting>
  <conditionalFormatting sqref="B60">
    <cfRule type="cellIs" priority="77" dxfId="643" operator="greaterThan">
      <formula>1000</formula>
    </cfRule>
  </conditionalFormatting>
  <conditionalFormatting sqref="B60">
    <cfRule type="cellIs" priority="76" dxfId="643" operator="greaterThan">
      <formula>1000</formula>
    </cfRule>
  </conditionalFormatting>
  <conditionalFormatting sqref="B60">
    <cfRule type="cellIs" priority="75" dxfId="643" operator="greaterThan">
      <formula>1000</formula>
    </cfRule>
  </conditionalFormatting>
  <conditionalFormatting sqref="B60">
    <cfRule type="cellIs" priority="74" dxfId="643" operator="greaterThan">
      <formula>1000</formula>
    </cfRule>
  </conditionalFormatting>
  <conditionalFormatting sqref="B64">
    <cfRule type="cellIs" priority="73" dxfId="643" operator="greaterThan">
      <formula>1000</formula>
    </cfRule>
  </conditionalFormatting>
  <conditionalFormatting sqref="B64">
    <cfRule type="cellIs" priority="72" dxfId="643" operator="greaterThan">
      <formula>1000</formula>
    </cfRule>
  </conditionalFormatting>
  <conditionalFormatting sqref="B64">
    <cfRule type="cellIs" priority="71" dxfId="643" operator="greaterThan">
      <formula>1000</formula>
    </cfRule>
  </conditionalFormatting>
  <conditionalFormatting sqref="B64">
    <cfRule type="cellIs" priority="70" dxfId="643" operator="greaterThan">
      <formula>1000</formula>
    </cfRule>
  </conditionalFormatting>
  <conditionalFormatting sqref="B68">
    <cfRule type="cellIs" priority="69" dxfId="643" operator="greaterThan">
      <formula>1000</formula>
    </cfRule>
  </conditionalFormatting>
  <conditionalFormatting sqref="B68">
    <cfRule type="cellIs" priority="68" dxfId="643" operator="greaterThan">
      <formula>1000</formula>
    </cfRule>
  </conditionalFormatting>
  <conditionalFormatting sqref="B68">
    <cfRule type="cellIs" priority="67" dxfId="643" operator="greaterThan">
      <formula>1000</formula>
    </cfRule>
  </conditionalFormatting>
  <conditionalFormatting sqref="B68">
    <cfRule type="cellIs" priority="66" dxfId="643" operator="greaterThan">
      <formula>1000</formula>
    </cfRule>
  </conditionalFormatting>
  <conditionalFormatting sqref="B72">
    <cfRule type="cellIs" priority="65" dxfId="643" operator="greaterThan">
      <formula>1000</formula>
    </cfRule>
  </conditionalFormatting>
  <conditionalFormatting sqref="B72">
    <cfRule type="cellIs" priority="64" dxfId="643" operator="greaterThan">
      <formula>1000</formula>
    </cfRule>
  </conditionalFormatting>
  <conditionalFormatting sqref="B72">
    <cfRule type="cellIs" priority="63" dxfId="643" operator="greaterThan">
      <formula>1000</formula>
    </cfRule>
  </conditionalFormatting>
  <conditionalFormatting sqref="B72">
    <cfRule type="cellIs" priority="62" dxfId="643" operator="greaterThan">
      <formula>1000</formula>
    </cfRule>
  </conditionalFormatting>
  <conditionalFormatting sqref="B76">
    <cfRule type="cellIs" priority="61" dxfId="643" operator="greaterThan">
      <formula>1000</formula>
    </cfRule>
  </conditionalFormatting>
  <conditionalFormatting sqref="B76">
    <cfRule type="cellIs" priority="60" dxfId="643" operator="greaterThan">
      <formula>1000</formula>
    </cfRule>
  </conditionalFormatting>
  <conditionalFormatting sqref="B76">
    <cfRule type="cellIs" priority="59" dxfId="643" operator="greaterThan">
      <formula>1000</formula>
    </cfRule>
  </conditionalFormatting>
  <conditionalFormatting sqref="B76">
    <cfRule type="cellIs" priority="58" dxfId="643" operator="greaterThan">
      <formula>1000</formula>
    </cfRule>
  </conditionalFormatting>
  <conditionalFormatting sqref="B80">
    <cfRule type="cellIs" priority="57" dxfId="643" operator="greaterThan">
      <formula>1000</formula>
    </cfRule>
  </conditionalFormatting>
  <conditionalFormatting sqref="B80">
    <cfRule type="cellIs" priority="56" dxfId="643" operator="greaterThan">
      <formula>1000</formula>
    </cfRule>
  </conditionalFormatting>
  <conditionalFormatting sqref="B80">
    <cfRule type="cellIs" priority="55" dxfId="643" operator="greaterThan">
      <formula>1000</formula>
    </cfRule>
  </conditionalFormatting>
  <conditionalFormatting sqref="B80">
    <cfRule type="cellIs" priority="54" dxfId="643" operator="greaterThan">
      <formula>1000</formula>
    </cfRule>
  </conditionalFormatting>
  <conditionalFormatting sqref="B84">
    <cfRule type="cellIs" priority="53" dxfId="643" operator="greaterThan">
      <formula>1000</formula>
    </cfRule>
  </conditionalFormatting>
  <conditionalFormatting sqref="B84">
    <cfRule type="cellIs" priority="52" dxfId="643" operator="greaterThan">
      <formula>1000</formula>
    </cfRule>
  </conditionalFormatting>
  <conditionalFormatting sqref="B84">
    <cfRule type="cellIs" priority="51" dxfId="643" operator="greaterThan">
      <formula>1000</formula>
    </cfRule>
  </conditionalFormatting>
  <conditionalFormatting sqref="B84">
    <cfRule type="cellIs" priority="50" dxfId="643" operator="greaterThan">
      <formula>1000</formula>
    </cfRule>
  </conditionalFormatting>
  <conditionalFormatting sqref="B88">
    <cfRule type="cellIs" priority="49" dxfId="643" operator="greaterThan">
      <formula>1000</formula>
    </cfRule>
  </conditionalFormatting>
  <conditionalFormatting sqref="B88">
    <cfRule type="cellIs" priority="48" dxfId="643" operator="greaterThan">
      <formula>1000</formula>
    </cfRule>
  </conditionalFormatting>
  <conditionalFormatting sqref="B88">
    <cfRule type="cellIs" priority="47" dxfId="643" operator="greaterThan">
      <formula>1000</formula>
    </cfRule>
  </conditionalFormatting>
  <conditionalFormatting sqref="B88">
    <cfRule type="cellIs" priority="46" dxfId="643" operator="greaterThan">
      <formula>1000</formula>
    </cfRule>
  </conditionalFormatting>
  <conditionalFormatting sqref="B92">
    <cfRule type="cellIs" priority="45" dxfId="643" operator="greaterThan">
      <formula>1000</formula>
    </cfRule>
  </conditionalFormatting>
  <conditionalFormatting sqref="B92">
    <cfRule type="cellIs" priority="44" dxfId="643" operator="greaterThan">
      <formula>1000</formula>
    </cfRule>
  </conditionalFormatting>
  <conditionalFormatting sqref="B92">
    <cfRule type="cellIs" priority="43" dxfId="643" operator="greaterThan">
      <formula>1000</formula>
    </cfRule>
  </conditionalFormatting>
  <conditionalFormatting sqref="B92">
    <cfRule type="cellIs" priority="42" dxfId="643" operator="greaterThan">
      <formula>1000</formula>
    </cfRule>
  </conditionalFormatting>
  <conditionalFormatting sqref="B96">
    <cfRule type="cellIs" priority="41" dxfId="643" operator="greaterThan">
      <formula>1000</formula>
    </cfRule>
  </conditionalFormatting>
  <conditionalFormatting sqref="B96">
    <cfRule type="cellIs" priority="40" dxfId="643" operator="greaterThan">
      <formula>1000</formula>
    </cfRule>
  </conditionalFormatting>
  <conditionalFormatting sqref="B96">
    <cfRule type="cellIs" priority="39" dxfId="643" operator="greaterThan">
      <formula>1000</formula>
    </cfRule>
  </conditionalFormatting>
  <conditionalFormatting sqref="B96">
    <cfRule type="cellIs" priority="38" dxfId="643" operator="greaterThan">
      <formula>1000</formula>
    </cfRule>
  </conditionalFormatting>
  <conditionalFormatting sqref="B100">
    <cfRule type="cellIs" priority="37" dxfId="643" operator="greaterThan">
      <formula>1000</formula>
    </cfRule>
  </conditionalFormatting>
  <conditionalFormatting sqref="B100">
    <cfRule type="cellIs" priority="36" dxfId="643" operator="greaterThan">
      <formula>1000</formula>
    </cfRule>
  </conditionalFormatting>
  <conditionalFormatting sqref="B100">
    <cfRule type="cellIs" priority="35" dxfId="643" operator="greaterThan">
      <formula>1000</formula>
    </cfRule>
  </conditionalFormatting>
  <conditionalFormatting sqref="B100">
    <cfRule type="cellIs" priority="34" dxfId="643" operator="greaterThan">
      <formula>1000</formula>
    </cfRule>
  </conditionalFormatting>
  <conditionalFormatting sqref="B104">
    <cfRule type="cellIs" priority="33" dxfId="643" operator="greaterThan">
      <formula>1000</formula>
    </cfRule>
  </conditionalFormatting>
  <conditionalFormatting sqref="B104">
    <cfRule type="cellIs" priority="32" dxfId="643" operator="greaterThan">
      <formula>1000</formula>
    </cfRule>
  </conditionalFormatting>
  <conditionalFormatting sqref="B104">
    <cfRule type="cellIs" priority="31" dxfId="643" operator="greaterThan">
      <formula>1000</formula>
    </cfRule>
  </conditionalFormatting>
  <conditionalFormatting sqref="B104">
    <cfRule type="cellIs" priority="30" dxfId="643" operator="greaterThan">
      <formula>1000</formula>
    </cfRule>
  </conditionalFormatting>
  <conditionalFormatting sqref="B108">
    <cfRule type="cellIs" priority="29" dxfId="643" operator="greaterThan">
      <formula>1000</formula>
    </cfRule>
  </conditionalFormatting>
  <conditionalFormatting sqref="B108">
    <cfRule type="cellIs" priority="28" dxfId="643" operator="greaterThan">
      <formula>1000</formula>
    </cfRule>
  </conditionalFormatting>
  <conditionalFormatting sqref="B108">
    <cfRule type="cellIs" priority="27" dxfId="643" operator="greaterThan">
      <formula>1000</formula>
    </cfRule>
  </conditionalFormatting>
  <conditionalFormatting sqref="B108">
    <cfRule type="cellIs" priority="26" dxfId="643" operator="greaterThan">
      <formula>1000</formula>
    </cfRule>
  </conditionalFormatting>
  <conditionalFormatting sqref="B116">
    <cfRule type="cellIs" priority="21" dxfId="643" operator="greaterThan">
      <formula>1000</formula>
    </cfRule>
  </conditionalFormatting>
  <conditionalFormatting sqref="B116">
    <cfRule type="cellIs" priority="20" dxfId="643" operator="greaterThan">
      <formula>1000</formula>
    </cfRule>
  </conditionalFormatting>
  <conditionalFormatting sqref="B116">
    <cfRule type="cellIs" priority="19" dxfId="643" operator="greaterThan">
      <formula>1000</formula>
    </cfRule>
  </conditionalFormatting>
  <conditionalFormatting sqref="B116">
    <cfRule type="cellIs" priority="18" dxfId="643" operator="greaterThan">
      <formula>1000</formula>
    </cfRule>
  </conditionalFormatting>
  <conditionalFormatting sqref="B124">
    <cfRule type="cellIs" priority="13" dxfId="643" operator="greaterThan">
      <formula>1000</formula>
    </cfRule>
  </conditionalFormatting>
  <conditionalFormatting sqref="B124">
    <cfRule type="cellIs" priority="12" dxfId="643" operator="greaterThan">
      <formula>1000</formula>
    </cfRule>
  </conditionalFormatting>
  <conditionalFormatting sqref="B124">
    <cfRule type="cellIs" priority="11" dxfId="643" operator="greaterThan">
      <formula>1000</formula>
    </cfRule>
  </conditionalFormatting>
  <conditionalFormatting sqref="B124">
    <cfRule type="cellIs" priority="10" dxfId="643" operator="greaterThan">
      <formula>1000</formula>
    </cfRule>
  </conditionalFormatting>
  <conditionalFormatting sqref="A52 A48 A44 A40 A36 A32 A28 A24 A20 A16 A12">
    <cfRule type="cellIs" priority="9" dxfId="643" operator="greaterThan">
      <formula>1000</formula>
    </cfRule>
  </conditionalFormatting>
  <conditionalFormatting sqref="A52 A48 A44 A40 A36 A32 A28 A24 A20 A16 A12">
    <cfRule type="cellIs" priority="8" dxfId="643" operator="greaterThan">
      <formula>1000</formula>
    </cfRule>
  </conditionalFormatting>
  <conditionalFormatting sqref="A52 A48 A44 A40 A36 A32 A28 A24 A20 A16 A12">
    <cfRule type="cellIs" priority="7" dxfId="643" operator="greaterThan">
      <formula>1000</formula>
    </cfRule>
  </conditionalFormatting>
  <conditionalFormatting sqref="A88 A84 A80 A76 A72 A68 A64 A60 A56">
    <cfRule type="cellIs" priority="6" dxfId="643" operator="greaterThan">
      <formula>1000</formula>
    </cfRule>
  </conditionalFormatting>
  <conditionalFormatting sqref="A88 A84 A80 A76 A72 A68 A64 A60 A56">
    <cfRule type="cellIs" priority="5" dxfId="643" operator="greaterThan">
      <formula>1000</formula>
    </cfRule>
  </conditionalFormatting>
  <conditionalFormatting sqref="A88 A84 A80 A76 A72 A68 A64 A60 A56">
    <cfRule type="cellIs" priority="4" dxfId="643" operator="greaterThan">
      <formula>1000</formula>
    </cfRule>
  </conditionalFormatting>
  <conditionalFormatting sqref="A124 A120 A116 A112 A108 A104 A100 A96 A92">
    <cfRule type="cellIs" priority="3" dxfId="643" operator="greaterThan">
      <formula>1000</formula>
    </cfRule>
  </conditionalFormatting>
  <conditionalFormatting sqref="A124 A120 A116 A112 A108 A104 A100 A96 A92">
    <cfRule type="cellIs" priority="2" dxfId="643" operator="greaterThan">
      <formula>1000</formula>
    </cfRule>
  </conditionalFormatting>
  <conditionalFormatting sqref="A124 A120 A116 A112 A108 A104 A100 A96 A92">
    <cfRule type="cellIs" priority="1" dxfId="643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51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85" t="str">
        <f>KAPAK!A2</f>
        <v>Iğdır Atletizm İl Temsilciliği</v>
      </c>
      <c r="B1" s="185"/>
      <c r="C1" s="185"/>
      <c r="D1" s="185"/>
      <c r="E1" s="185"/>
      <c r="F1" s="185"/>
      <c r="G1" s="185"/>
      <c r="H1" s="185"/>
    </row>
    <row r="2" spans="1:8" s="1" customFormat="1" ht="14.25">
      <c r="A2" s="189" t="str">
        <f>KAPAK!B24</f>
        <v>Küçükler ve Yıldızlar Bölgesel Kros Ligi 3.Kademe Yarışmaları</v>
      </c>
      <c r="B2" s="189"/>
      <c r="C2" s="189"/>
      <c r="D2" s="189"/>
      <c r="E2" s="189"/>
      <c r="F2" s="189"/>
      <c r="G2" s="189"/>
      <c r="H2" s="189"/>
    </row>
    <row r="3" spans="1:8" s="1" customFormat="1" ht="14.25">
      <c r="A3" s="190" t="str">
        <f>KAPAK!B27</f>
        <v>Iğdır</v>
      </c>
      <c r="B3" s="190"/>
      <c r="C3" s="190"/>
      <c r="D3" s="190"/>
      <c r="E3" s="190"/>
      <c r="F3" s="190"/>
      <c r="G3" s="190"/>
      <c r="H3" s="190"/>
    </row>
    <row r="4" spans="1:8" s="1" customFormat="1" ht="17.25" customHeight="1">
      <c r="A4" s="191" t="str">
        <f>KAPAK!B26</f>
        <v>Yıldız Kızlar</v>
      </c>
      <c r="B4" s="191"/>
      <c r="C4" s="183" t="str">
        <f>KAPAK!B25</f>
        <v>2 km.</v>
      </c>
      <c r="D4" s="183"/>
      <c r="E4" s="41"/>
      <c r="F4" s="184">
        <f>KAPAK!B28</f>
        <v>41959.444444444445</v>
      </c>
      <c r="G4" s="184"/>
      <c r="H4" s="184"/>
    </row>
    <row r="5" spans="1:8" s="4" customFormat="1" ht="29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7" t="s">
        <v>6</v>
      </c>
    </row>
    <row r="6" spans="1:8" s="1" customFormat="1" ht="14.25" customHeight="1">
      <c r="A6" s="6"/>
      <c r="B6" s="7"/>
      <c r="C6" s="95">
        <f>IF(A8="","",INDEX('TAKIM KAYIT'!$D$6:$D$125,MATCH(C8,'TAKIM KAYIT'!$D$6:$D$125,0)-2))</f>
        <v>589</v>
      </c>
      <c r="D6" s="8" t="str">
        <f>IF(ISERROR(VLOOKUP($C6,'START LİSTE'!$B$6:$F$836,2,0)),"",VLOOKUP($C6,'START LİSTE'!$B$6:$F$836,2,0))</f>
        <v>AYSEL TÜRHAN</v>
      </c>
      <c r="E6" s="9" t="str">
        <f>IF(ISERROR(VLOOKUP($C6,'START LİSTE'!$B$6:$F$836,4,0)),"",VLOOKUP($C6,'START LİSTE'!$B$6:$F$836,4,0))</f>
        <v>T</v>
      </c>
      <c r="F6" s="105">
        <f>IF(ISERROR(VLOOKUP($C6,'FERDİ SONUÇ'!$B$6:$H$962,6,0)),"",VLOOKUP($C6,'FERDİ SONUÇ'!$B$6:$H$962,6,0))</f>
        <v>736</v>
      </c>
      <c r="G6" s="42">
        <f>IF(OR(E6="",F6="DQ",F6="DNF",F6="DNS",F6=""),"-",VLOOKUP(C6,'FERDİ SONUÇ'!$B$6:$H$962,7,0))</f>
        <v>3</v>
      </c>
      <c r="H6" s="148"/>
    </row>
    <row r="7" spans="1:8" s="1" customFormat="1" ht="14.25" customHeight="1">
      <c r="A7" s="13"/>
      <c r="B7" s="14"/>
      <c r="C7" s="96">
        <f>IF(A8="","",INDEX('TAKIM KAYIT'!$D$6:$D$125,MATCH(C8,'TAKIM KAYIT'!$D$6:$D$125,0)-1))</f>
        <v>590</v>
      </c>
      <c r="D7" s="15" t="str">
        <f>IF(ISERROR(VLOOKUP($C7,'START LİSTE'!$B$6:$F$836,2,0)),"",VLOOKUP($C7,'START LİSTE'!$B$6:$F$836,2,0))</f>
        <v>HAMDİYE GÜVEN</v>
      </c>
      <c r="E7" s="16" t="str">
        <f>IF(ISERROR(VLOOKUP($C7,'START LİSTE'!$B$6:$F$836,4,0)),"",VLOOKUP($C7,'START LİSTE'!$B$6:$F$836,4,0))</f>
        <v>T</v>
      </c>
      <c r="F7" s="106">
        <f>IF(ISERROR(VLOOKUP($C7,'FERDİ SONUÇ'!$B$6:$H$962,6,0)),"",VLOOKUP($C7,'FERDİ SONUÇ'!$B$6:$H$962,6,0))</f>
        <v>803</v>
      </c>
      <c r="G7" s="43">
        <f>IF(OR(E7="",F7="DQ",F7="DNF",F7="DNS",F7=""),"-",VLOOKUP(C7,'FERDİ SONUÇ'!$B$6:$H$962,7,0))</f>
        <v>5</v>
      </c>
      <c r="H7" s="149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MUŞ-GENÇLİK HİZ.SPOR KLB.</v>
      </c>
      <c r="C8" s="96">
        <f>IF(A8="","",VLOOKUP(A8,'TAKIM KAYIT'!$B$6:$O$125,3,FALSE))</f>
        <v>591</v>
      </c>
      <c r="D8" s="15" t="str">
        <f>IF(ISERROR(VLOOKUP($C8,'START LİSTE'!$B$6:$F$836,2,0)),"",VLOOKUP($C8,'START LİSTE'!$B$6:$F$836,2,0))</f>
        <v>EDA IŞIK</v>
      </c>
      <c r="E8" s="16" t="str">
        <f>IF(ISERROR(VLOOKUP($C8,'START LİSTE'!$B$6:$F$836,4,0)),"",VLOOKUP($C8,'START LİSTE'!$B$6:$F$836,4,0))</f>
        <v>T</v>
      </c>
      <c r="F8" s="106">
        <f>IF(ISERROR(VLOOKUP($C8,'FERDİ SONUÇ'!$B$6:$H$962,6,0)),"",VLOOKUP($C8,'FERDİ SONUÇ'!$B$6:$H$962,6,0))</f>
        <v>821</v>
      </c>
      <c r="G8" s="43">
        <f>IF(OR(E8="",F8="DQ",F8="DNF",F8="DNS",F8=""),"-",VLOOKUP(C8,'FERDİ SONUÇ'!$B$6:$H$962,7,0))</f>
        <v>7</v>
      </c>
      <c r="H8" s="141">
        <f>IF(A8="","",VLOOKUP(A8,'TAKIM KAYIT'!$B$6:$P$125,13,FALSE))</f>
        <v>15.0007</v>
      </c>
    </row>
    <row r="9" spans="1:8" s="1" customFormat="1" ht="14.25" customHeight="1">
      <c r="A9" s="13"/>
      <c r="B9" s="14"/>
      <c r="C9" s="96">
        <f>IF(A8="","",INDEX('TAKIM KAYIT'!$D$6:$D$125,MATCH(C8,'TAKIM KAYIT'!$D$6:$D$125,0)+1))</f>
        <v>592</v>
      </c>
      <c r="D9" s="15" t="str">
        <f>IF(ISERROR(VLOOKUP($C9,'START LİSTE'!$B$6:$F$836,2,0)),"",VLOOKUP($C9,'START LİSTE'!$B$6:$F$836,2,0))</f>
        <v>SEVAL AKYOL</v>
      </c>
      <c r="E9" s="16" t="str">
        <f>IF(ISERROR(VLOOKUP($C9,'START LİSTE'!$B$6:$F$836,4,0)),"",VLOOKUP($C9,'START LİSTE'!$B$6:$F$836,4,0))</f>
        <v>T</v>
      </c>
      <c r="F9" s="106" t="str">
        <f>IF(ISERROR(VLOOKUP($C9,'FERDİ SONUÇ'!$B$6:$H$962,6,0)),"",VLOOKUP($C9,'FERDİ SONUÇ'!$B$6:$H$962,6,0))</f>
        <v>DNS</v>
      </c>
      <c r="G9" s="43" t="str">
        <f>IF(OR(E9="",F9="DQ",F9="DNF",F9="DNS",F9=""),"-",VLOOKUP(C9,'FERDİ SONUÇ'!$B$6:$H$962,7,0))</f>
        <v>-</v>
      </c>
      <c r="H9" s="149"/>
    </row>
    <row r="10" spans="1:8" ht="14.25" customHeight="1">
      <c r="A10" s="6"/>
      <c r="B10" s="7"/>
      <c r="C10" s="95">
        <f>IF(A12="","",INDEX('TAKIM KAYIT'!$D$6:$D$125,MATCH(C12,'TAKIM KAYIT'!$D$6:$D$125,0)-2))</f>
        <v>581</v>
      </c>
      <c r="D10" s="8" t="str">
        <f>IF(ISERROR(VLOOKUP($C10,'START LİSTE'!$B$6:$F$836,2,0)),"",VLOOKUP($C10,'START LİSTE'!$B$6:$F$836,2,0))</f>
        <v>GÜLCAN AKYOL</v>
      </c>
      <c r="E10" s="9" t="str">
        <f>IF(ISERROR(VLOOKUP($C10,'START LİSTE'!$B$6:$F$836,4,0)),"",VLOOKUP($C10,'START LİSTE'!$B$6:$F$836,4,0))</f>
        <v>T</v>
      </c>
      <c r="F10" s="105">
        <f>IF(ISERROR(VLOOKUP($C10,'FERDİ SONUÇ'!$B$6:$H$962,6,0)),"",VLOOKUP($C10,'FERDİ SONUÇ'!$B$6:$H$962,6,0))</f>
        <v>733</v>
      </c>
      <c r="G10" s="42">
        <f>IF(OR(E10="",F10="DQ",F10="DNF",F10="DNS",F10=""),"-",VLOOKUP(C10,'FERDİ SONUÇ'!$B$6:$H$962,7,0))</f>
        <v>1</v>
      </c>
      <c r="H10" s="148"/>
    </row>
    <row r="11" spans="1:8" ht="14.25" customHeight="1">
      <c r="A11" s="13"/>
      <c r="B11" s="14"/>
      <c r="C11" s="96">
        <f>IF(A12="","",INDEX('TAKIM KAYIT'!$D$6:$D$125,MATCH(C12,'TAKIM KAYIT'!$D$6:$D$125,0)-1))</f>
        <v>582</v>
      </c>
      <c r="D11" s="15" t="str">
        <f>IF(ISERROR(VLOOKUP($C11,'START LİSTE'!$B$6:$F$836,2,0)),"",VLOOKUP($C11,'START LİSTE'!$B$6:$F$836,2,0))</f>
        <v>FATMA SULUK</v>
      </c>
      <c r="E11" s="16" t="str">
        <f>IF(ISERROR(VLOOKUP($C11,'START LİSTE'!$B$6:$F$836,4,0)),"",VLOOKUP($C11,'START LİSTE'!$B$6:$F$836,4,0))</f>
        <v>T</v>
      </c>
      <c r="F11" s="106">
        <f>IF(ISERROR(VLOOKUP($C11,'FERDİ SONUÇ'!$B$6:$H$962,6,0)),"",VLOOKUP($C11,'FERDİ SONUÇ'!$B$6:$H$962,6,0))</f>
        <v>840</v>
      </c>
      <c r="G11" s="43">
        <f>IF(OR(E11="",F11="DQ",F11="DNF",F11="DNS",F11=""),"-",VLOOKUP(C11,'FERDİ SONUÇ'!$B$6:$H$962,7,0))</f>
        <v>11</v>
      </c>
      <c r="H11" s="149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BİTLİS -GENÇLİK SPOR</v>
      </c>
      <c r="C12" s="96">
        <f>IF(A12="","",VLOOKUP(A12,'TAKIM KAYIT'!$B$6:$O$125,3,FALSE))</f>
        <v>583</v>
      </c>
      <c r="D12" s="15" t="str">
        <f>IF(ISERROR(VLOOKUP($C12,'START LİSTE'!$B$6:$F$836,2,0)),"",VLOOKUP($C12,'START LİSTE'!$B$6:$F$836,2,0))</f>
        <v>AYSUN ÖZCAN</v>
      </c>
      <c r="E12" s="16" t="str">
        <f>IF(ISERROR(VLOOKUP($C12,'START LİSTE'!$B$6:$F$836,4,0)),"",VLOOKUP($C12,'START LİSTE'!$B$6:$F$836,4,0))</f>
        <v>T</v>
      </c>
      <c r="F12" s="106">
        <f>IF(ISERROR(VLOOKUP($C12,'FERDİ SONUÇ'!$B$6:$H$962,6,0)),"",VLOOKUP($C12,'FERDİ SONUÇ'!$B$6:$H$962,6,0))</f>
        <v>838</v>
      </c>
      <c r="G12" s="43">
        <f>IF(OR(E12="",F12="DQ",F12="DNF",F12="DNS",F12=""),"-",VLOOKUP(C12,'FERDİ SONUÇ'!$B$6:$H$962,7,0))</f>
        <v>9</v>
      </c>
      <c r="H12" s="141">
        <f>IF(A12="","",VLOOKUP(A12,'TAKIM KAYIT'!$B$6:$P$125,13,FALSE))</f>
        <v>21.0011</v>
      </c>
    </row>
    <row r="13" spans="1:8" ht="14.25" customHeight="1">
      <c r="A13" s="13"/>
      <c r="B13" s="14"/>
      <c r="C13" s="96">
        <f>IF(A12="","",INDEX('TAKIM KAYIT'!$D$6:$D$125,MATCH(C12,'TAKIM KAYIT'!$D$6:$D$125,0)+1))</f>
        <v>584</v>
      </c>
      <c r="D13" s="15" t="str">
        <f>IF(ISERROR(VLOOKUP($C13,'START LİSTE'!$B$6:$F$836,2,0)),"",VLOOKUP($C13,'START LİSTE'!$B$6:$F$836,2,0))</f>
        <v>MELEK KAYA</v>
      </c>
      <c r="E13" s="16" t="str">
        <f>IF(ISERROR(VLOOKUP($C13,'START LİSTE'!$B$6:$F$836,4,0)),"",VLOOKUP($C13,'START LİSTE'!$B$6:$F$836,4,0))</f>
        <v>T</v>
      </c>
      <c r="F13" s="106" t="str">
        <f>IF(ISERROR(VLOOKUP($C13,'FERDİ SONUÇ'!$B$6:$H$962,6,0)),"",VLOOKUP($C13,'FERDİ SONUÇ'!$B$6:$H$962,6,0))</f>
        <v>DNF</v>
      </c>
      <c r="G13" s="43" t="str">
        <f>IF(OR(E13="",F13="DQ",F13="DNF",F13="DNS",F13=""),"-",VLOOKUP(C13,'FERDİ SONUÇ'!$B$6:$H$962,7,0))</f>
        <v>-</v>
      </c>
      <c r="H13" s="149"/>
    </row>
    <row r="14" spans="1:8" ht="14.25" customHeight="1">
      <c r="A14" s="6"/>
      <c r="B14" s="7"/>
      <c r="C14" s="95">
        <f>IF(A16="","",INDEX('TAKIM KAYIT'!$D$6:$D$125,MATCH(C16,'TAKIM KAYIT'!$D$6:$D$125,0)-2))</f>
        <v>585</v>
      </c>
      <c r="D14" s="8" t="str">
        <f>IF(ISERROR(VLOOKUP($C14,'START LİSTE'!$B$6:$F$836,2,0)),"",VLOOKUP($C14,'START LİSTE'!$B$6:$F$836,2,0))</f>
        <v>BÜRCİN TOPKAYA</v>
      </c>
      <c r="E14" s="9" t="str">
        <f>IF(ISERROR(VLOOKUP($C14,'START LİSTE'!$B$6:$F$836,4,0)),"",VLOOKUP($C14,'START LİSTE'!$B$6:$F$836,4,0))</f>
        <v>T</v>
      </c>
      <c r="F14" s="105">
        <f>IF(ISERROR(VLOOKUP($C14,'FERDİ SONUÇ'!$B$6:$H$962,6,0)),"",VLOOKUP($C14,'FERDİ SONUÇ'!$B$6:$H$962,6,0))</f>
        <v>735</v>
      </c>
      <c r="G14" s="42">
        <f>IF(OR(E14="",F14="DQ",F14="DNF",F14="DNS",F14=""),"-",VLOOKUP(C14,'FERDİ SONUÇ'!$B$6:$H$962,7,0))</f>
        <v>2</v>
      </c>
      <c r="H14" s="148"/>
    </row>
    <row r="15" spans="1:8" ht="14.25" customHeight="1">
      <c r="A15" s="13"/>
      <c r="B15" s="14"/>
      <c r="C15" s="96">
        <f>IF(A16="","",INDEX('TAKIM KAYIT'!$D$6:$D$125,MATCH(C16,'TAKIM KAYIT'!$D$6:$D$125,0)-1))</f>
        <v>586</v>
      </c>
      <c r="D15" s="15" t="str">
        <f>IF(ISERROR(VLOOKUP($C15,'START LİSTE'!$B$6:$F$836,2,0)),"",VLOOKUP($C15,'START LİSTE'!$B$6:$F$836,2,0))</f>
        <v>CİLEM KOCAK</v>
      </c>
      <c r="E15" s="16" t="str">
        <f>IF(ISERROR(VLOOKUP($C15,'START LİSTE'!$B$6:$F$836,4,0)),"",VLOOKUP($C15,'START LİSTE'!$B$6:$F$836,4,0))</f>
        <v>T</v>
      </c>
      <c r="F15" s="106">
        <f>IF(ISERROR(VLOOKUP($C15,'FERDİ SONUÇ'!$B$6:$H$962,6,0)),"",VLOOKUP($C15,'FERDİ SONUÇ'!$B$6:$H$962,6,0))</f>
        <v>905</v>
      </c>
      <c r="G15" s="43">
        <f>IF(OR(E15="",F15="DQ",F15="DNF",F15="DNS",F15=""),"-",VLOOKUP(C15,'FERDİ SONUÇ'!$B$6:$H$962,7,0))</f>
        <v>15</v>
      </c>
      <c r="H15" s="149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KARS - GENLİK SPOR</v>
      </c>
      <c r="C16" s="96">
        <f>IF(A16="","",VLOOKUP(A16,'TAKIM KAYIT'!$B$6:$O$125,3,FALSE))</f>
        <v>587</v>
      </c>
      <c r="D16" s="15" t="str">
        <f>IF(ISERROR(VLOOKUP($C16,'START LİSTE'!$B$6:$F$836,2,0)),"",VLOOKUP($C16,'START LİSTE'!$B$6:$F$836,2,0))</f>
        <v>ALEYNA BEŞTAŞ</v>
      </c>
      <c r="E16" s="16" t="str">
        <f>IF(ISERROR(VLOOKUP($C16,'START LİSTE'!$B$6:$F$836,4,0)),"",VLOOKUP($C16,'START LİSTE'!$B$6:$F$836,4,0))</f>
        <v>T</v>
      </c>
      <c r="F16" s="106">
        <f>IF(ISERROR(VLOOKUP($C16,'FERDİ SONUÇ'!$B$6:$H$962,6,0)),"",VLOOKUP($C16,'FERDİ SONUÇ'!$B$6:$H$962,6,0))</f>
        <v>746</v>
      </c>
      <c r="G16" s="43">
        <f>IF(OR(E16="",F16="DQ",F16="DNF",F16="DNS",F16=""),"-",VLOOKUP(C16,'FERDİ SONUÇ'!$B$6:$H$962,7,0))</f>
        <v>4</v>
      </c>
      <c r="H16" s="141">
        <f>IF(A16="","",VLOOKUP(A16,'TAKIM KAYIT'!$B$6:$P$125,13,FALSE))</f>
        <v>21.0015</v>
      </c>
    </row>
    <row r="17" spans="1:8" ht="14.25" customHeight="1">
      <c r="A17" s="13"/>
      <c r="B17" s="14"/>
      <c r="C17" s="96">
        <f>IF(A16="","",INDEX('TAKIM KAYIT'!$D$6:$D$125,MATCH(C16,'TAKIM KAYIT'!$D$6:$D$125,0)+1))</f>
        <v>588</v>
      </c>
      <c r="D17" s="15" t="str">
        <f>IF(ISERROR(VLOOKUP($C17,'START LİSTE'!$B$6:$F$836,2,0)),"",VLOOKUP($C17,'START LİSTE'!$B$6:$F$836,2,0))</f>
        <v>ZEYNEP KARAYAKA</v>
      </c>
      <c r="E17" s="16" t="str">
        <f>IF(ISERROR(VLOOKUP($C17,'START LİSTE'!$B$6:$F$836,4,0)),"",VLOOKUP($C17,'START LİSTE'!$B$6:$F$836,4,0))</f>
        <v>T</v>
      </c>
      <c r="F17" s="106">
        <f>IF(ISERROR(VLOOKUP($C17,'FERDİ SONUÇ'!$B$6:$H$962,6,0)),"",VLOOKUP($C17,'FERDİ SONUÇ'!$B$6:$H$962,6,0))</f>
        <v>920</v>
      </c>
      <c r="G17" s="43">
        <f>IF(OR(E17="",F17="DQ",F17="DNF",F17="DNS",F17=""),"-",VLOOKUP(C17,'FERDİ SONUÇ'!$B$6:$H$962,7,0))</f>
        <v>16</v>
      </c>
      <c r="H17" s="149"/>
    </row>
    <row r="18" spans="1:8" ht="14.25" customHeight="1">
      <c r="A18" s="6"/>
      <c r="B18" s="7"/>
      <c r="C18" s="95">
        <f>IF(A20="","",INDEX('TAKIM KAYIT'!$D$6:$D$125,MATCH(C20,'TAKIM KAYIT'!$D$6:$D$125,0)-2))</f>
        <v>593</v>
      </c>
      <c r="D18" s="8" t="str">
        <f>IF(ISERROR(VLOOKUP($C18,'START LİSTE'!$B$6:$F$836,2,0)),"",VLOOKUP($C18,'START LİSTE'!$B$6:$F$836,2,0))</f>
        <v>GONCA GÜL SATI</v>
      </c>
      <c r="E18" s="9" t="str">
        <f>IF(ISERROR(VLOOKUP($C18,'START LİSTE'!$B$6:$F$836,4,0)),"",VLOOKUP($C18,'START LİSTE'!$B$6:$F$836,4,0))</f>
        <v>T</v>
      </c>
      <c r="F18" s="105">
        <f>IF(ISERROR(VLOOKUP($C18,'FERDİ SONUÇ'!$B$6:$H$962,6,0)),"",VLOOKUP($C18,'FERDİ SONUÇ'!$B$6:$H$962,6,0))</f>
        <v>817</v>
      </c>
      <c r="G18" s="11">
        <f>IF(OR(E18="",F18="DQ",F18="DNF",F18="DNS",F18=""),"-",VLOOKUP(C18,'FERDİ SONUÇ'!$B$6:$H$962,7,0))</f>
        <v>6</v>
      </c>
      <c r="H18" s="148"/>
    </row>
    <row r="19" spans="1:8" ht="14.25" customHeight="1">
      <c r="A19" s="13"/>
      <c r="B19" s="14"/>
      <c r="C19" s="96">
        <f>IF(A20="","",INDEX('TAKIM KAYIT'!$D$6:$D$125,MATCH(C20,'TAKIM KAYIT'!$D$6:$D$125,0)-1))</f>
        <v>594</v>
      </c>
      <c r="D19" s="15" t="str">
        <f>IF(ISERROR(VLOOKUP($C19,'START LİSTE'!$B$6:$F$836,2,0)),"",VLOOKUP($C19,'START LİSTE'!$B$6:$F$836,2,0))</f>
        <v>DİLAN ATAR</v>
      </c>
      <c r="E19" s="16" t="str">
        <f>IF(ISERROR(VLOOKUP($C19,'START LİSTE'!$B$6:$F$836,4,0)),"",VLOOKUP($C19,'START LİSTE'!$B$6:$F$836,4,0))</f>
        <v>T</v>
      </c>
      <c r="F19" s="106">
        <f>IF(ISERROR(VLOOKUP($C19,'FERDİ SONUÇ'!$B$6:$H$962,6,0)),"",VLOOKUP($C19,'FERDİ SONUÇ'!$B$6:$H$962,6,0))</f>
        <v>830</v>
      </c>
      <c r="G19" s="18">
        <f>IF(OR(E19="",F19="DQ",F19="DNF",F19="DNS",F19=""),"-",VLOOKUP(C19,'FERDİ SONUÇ'!$B$6:$H$962,7,0))</f>
        <v>8</v>
      </c>
      <c r="H19" s="149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TUNCELİ GENÇLİK SPOR KLB</v>
      </c>
      <c r="C20" s="96">
        <f>IF(A20="","",VLOOKUP(A20,'TAKIM KAYIT'!$B$6:$O$125,3,FALSE))</f>
        <v>595</v>
      </c>
      <c r="D20" s="15" t="str">
        <f>IF(ISERROR(VLOOKUP($C20,'START LİSTE'!$B$6:$F$836,2,0)),"",VLOOKUP($C20,'START LİSTE'!$B$6:$F$836,2,0))</f>
        <v>GAMZE TEKİN</v>
      </c>
      <c r="E20" s="16" t="str">
        <f>IF(ISERROR(VLOOKUP($C20,'START LİSTE'!$B$6:$F$836,4,0)),"",VLOOKUP($C20,'START LİSTE'!$B$6:$F$836,4,0))</f>
        <v>T</v>
      </c>
      <c r="F20" s="106">
        <f>IF(ISERROR(VLOOKUP($C20,'FERDİ SONUÇ'!$B$6:$H$962,6,0)),"",VLOOKUP($C20,'FERDİ SONUÇ'!$B$6:$H$962,6,0))</f>
        <v>840</v>
      </c>
      <c r="G20" s="18">
        <f>IF(OR(E20="",F20="DQ",F20="DNF",F20="DNS",F20=""),"-",VLOOKUP(C20,'FERDİ SONUÇ'!$B$6:$H$962,7,0))</f>
        <v>12</v>
      </c>
      <c r="H20" s="141">
        <f>IF(A20="","",VLOOKUP(A20,'TAKIM KAYIT'!$B$6:$P$125,13,FALSE))</f>
        <v>26.0012</v>
      </c>
    </row>
    <row r="21" spans="1:8" ht="14.25" customHeight="1">
      <c r="A21" s="13"/>
      <c r="B21" s="14"/>
      <c r="C21" s="96">
        <f>IF(A20="","",INDEX('TAKIM KAYIT'!$D$6:$D$125,MATCH(C20,'TAKIM KAYIT'!$D$6:$D$125,0)+1))</f>
        <v>596</v>
      </c>
      <c r="D21" s="15" t="str">
        <f>IF(ISERROR(VLOOKUP($C21,'START LİSTE'!$B$6:$F$836,2,0)),"",VLOOKUP($C21,'START LİSTE'!$B$6:$F$836,2,0))</f>
        <v>MERVE TUNCER</v>
      </c>
      <c r="E21" s="16" t="str">
        <f>IF(ISERROR(VLOOKUP($C21,'START LİSTE'!$B$6:$F$836,4,0)),"",VLOOKUP($C21,'START LİSTE'!$B$6:$F$836,4,0))</f>
        <v>T</v>
      </c>
      <c r="F21" s="106">
        <f>IF(ISERROR(VLOOKUP($C21,'FERDİ SONUÇ'!$B$6:$H$962,6,0)),"",VLOOKUP($C21,'FERDİ SONUÇ'!$B$6:$H$962,6,0))</f>
        <v>1030</v>
      </c>
      <c r="G21" s="18">
        <f>IF(OR(E21="",F21="DQ",F21="DNF",F21="DNS",F21=""),"-",VLOOKUP(C21,'FERDİ SONUÇ'!$B$6:$H$962,7,0))</f>
        <v>18</v>
      </c>
      <c r="H21" s="149"/>
    </row>
    <row r="22" spans="1:8" ht="14.25" customHeight="1">
      <c r="A22" s="6"/>
      <c r="B22" s="7"/>
      <c r="C22" s="95">
        <f>IF(A24="","",INDEX('TAKIM KAYIT'!$D$6:$D$125,MATCH(C24,'TAKIM KAYIT'!$D$6:$D$125,0)-2))</f>
        <v>577</v>
      </c>
      <c r="D22" s="8" t="str">
        <f>IF(ISERROR(VLOOKUP($C22,'START LİSTE'!$B$6:$F$836,2,0)),"",VLOOKUP($C22,'START LİSTE'!$B$6:$F$836,2,0))</f>
        <v>İPEK AYDIN</v>
      </c>
      <c r="E22" s="9" t="str">
        <f>IF(ISERROR(VLOOKUP($C22,'START LİSTE'!$B$6:$F$836,4,0)),"",VLOOKUP($C22,'START LİSTE'!$B$6:$F$836,4,0))</f>
        <v>T</v>
      </c>
      <c r="F22" s="105">
        <f>IF(ISERROR(VLOOKUP($C22,'FERDİ SONUÇ'!$B$6:$H$962,6,0)),"",VLOOKUP($C22,'FERDİ SONUÇ'!$B$6:$H$962,6,0))</f>
        <v>855</v>
      </c>
      <c r="G22" s="11">
        <f>IF(OR(E22="",F22="DQ",F22="DNF",F22="DNS",F22=""),"-",VLOOKUP(C22,'FERDİ SONUÇ'!$B$6:$H$962,7,0))</f>
        <v>13</v>
      </c>
      <c r="H22" s="148"/>
    </row>
    <row r="23" spans="1:8" ht="14.25" customHeight="1">
      <c r="A23" s="13"/>
      <c r="B23" s="14"/>
      <c r="C23" s="96">
        <f>IF(A24="","",INDEX('TAKIM KAYIT'!$D$6:$D$125,MATCH(C24,'TAKIM KAYIT'!$D$6:$D$125,0)-1))</f>
        <v>578</v>
      </c>
      <c r="D23" s="15" t="str">
        <f>IF(ISERROR(VLOOKUP($C23,'START LİSTE'!$B$6:$F$836,2,0)),"",VLOOKUP($C23,'START LİSTE'!$B$6:$F$836,2,0))</f>
        <v>DİLAN PALAVAN</v>
      </c>
      <c r="E23" s="16" t="str">
        <f>IF(ISERROR(VLOOKUP($C23,'START LİSTE'!$B$6:$F$836,4,0)),"",VLOOKUP($C23,'START LİSTE'!$B$6:$F$836,4,0))</f>
        <v>T</v>
      </c>
      <c r="F23" s="106">
        <f>IF(ISERROR(VLOOKUP($C23,'FERDİ SONUÇ'!$B$6:$H$962,6,0)),"",VLOOKUP($C23,'FERDİ SONUÇ'!$B$6:$H$962,6,0))</f>
        <v>931</v>
      </c>
      <c r="G23" s="18">
        <f>IF(OR(E23="",F23="DQ",F23="DNF",F23="DNS",F23=""),"-",VLOOKUP(C23,'FERDİ SONUÇ'!$B$6:$H$962,7,0))</f>
        <v>17</v>
      </c>
      <c r="H23" s="149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ARDAHAN GSK</v>
      </c>
      <c r="C24" s="96">
        <f>IF(A24="","",VLOOKUP(A24,'TAKIM KAYIT'!$B$6:$O$125,3,FALSE))</f>
        <v>579</v>
      </c>
      <c r="D24" s="15" t="str">
        <f>IF(ISERROR(VLOOKUP($C24,'START LİSTE'!$B$6:$F$836,2,0)),"",VLOOKUP($C24,'START LİSTE'!$B$6:$F$836,2,0))</f>
        <v>BAŞAK SÖĞÜT</v>
      </c>
      <c r="E24" s="16" t="str">
        <f>IF(ISERROR(VLOOKUP($C24,'START LİSTE'!$B$6:$F$836,4,0)),"",VLOOKUP($C24,'START LİSTE'!$B$6:$F$836,4,0))</f>
        <v>T</v>
      </c>
      <c r="F24" s="106">
        <f>IF(ISERROR(VLOOKUP($C24,'FERDİ SONUÇ'!$B$6:$H$962,6,0)),"",VLOOKUP($C24,'FERDİ SONUÇ'!$B$6:$H$962,6,0))</f>
        <v>839</v>
      </c>
      <c r="G24" s="18">
        <f>IF(OR(E24="",F24="DQ",F24="DNF",F24="DNS",F24=""),"-",VLOOKUP(C24,'FERDİ SONUÇ'!$B$6:$H$962,7,0))</f>
        <v>10</v>
      </c>
      <c r="H24" s="141">
        <f>IF(A24="","",VLOOKUP(A24,'TAKIM KAYIT'!$B$6:$P$125,13,FALSE))</f>
        <v>37.0014</v>
      </c>
    </row>
    <row r="25" spans="1:8" ht="14.25" customHeight="1">
      <c r="A25" s="13"/>
      <c r="B25" s="14"/>
      <c r="C25" s="96">
        <f>IF(A24="","",INDEX('TAKIM KAYIT'!$D$6:$D$125,MATCH(C24,'TAKIM KAYIT'!$D$6:$D$125,0)+1))</f>
        <v>580</v>
      </c>
      <c r="D25" s="15" t="str">
        <f>IF(ISERROR(VLOOKUP($C25,'START LİSTE'!$B$6:$F$836,2,0)),"",VLOOKUP($C25,'START LİSTE'!$B$6:$F$836,2,0))</f>
        <v>CANSU ÖZER</v>
      </c>
      <c r="E25" s="16" t="str">
        <f>IF(ISERROR(VLOOKUP($C25,'START LİSTE'!$B$6:$F$836,4,0)),"",VLOOKUP($C25,'START LİSTE'!$B$6:$F$836,4,0))</f>
        <v>T</v>
      </c>
      <c r="F25" s="106">
        <f>IF(ISERROR(VLOOKUP($C25,'FERDİ SONUÇ'!$B$6:$H$962,6,0)),"",VLOOKUP($C25,'FERDİ SONUÇ'!$B$6:$H$962,6,0))</f>
        <v>901</v>
      </c>
      <c r="G25" s="18">
        <f>IF(OR(E25="",F25="DQ",F25="DNF",F25="DNS",F25=""),"-",VLOOKUP(C25,'FERDİ SONUÇ'!$B$6:$H$962,7,0))</f>
        <v>14</v>
      </c>
      <c r="H25" s="149"/>
    </row>
    <row r="26" spans="1:8" ht="14.25" customHeight="1">
      <c r="A26" s="6"/>
      <c r="B26" s="7"/>
      <c r="C26" s="95">
        <f>IF(A28="","",INDEX('TAKIM KAYIT'!$D$6:$D$125,MATCH(C28,'TAKIM KAYIT'!$D$6:$D$125,0)-2))</f>
      </c>
      <c r="D26" s="8">
        <f>IF(ISERROR(VLOOKUP($C26,'START LİSTE'!$B$6:$F$836,2,0)),"",VLOOKUP($C26,'START LİSTE'!$B$6:$F$836,2,0))</f>
      </c>
      <c r="E26" s="9">
        <f>IF(ISERROR(VLOOKUP($C26,'START LİSTE'!$B$6:$F$836,4,0)),"",VLOOKUP($C26,'START LİSTE'!$B$6:$F$836,4,0))</f>
      </c>
      <c r="F26" s="105">
        <f>IF(ISERROR(VLOOKUP($C26,'FERDİ SONUÇ'!$B$6:$H$962,6,0)),"",VLOOKUP($C26,'FERDİ SONUÇ'!$B$6:$H$962,6,0))</f>
      </c>
      <c r="G26" s="11" t="str">
        <f>IF(OR(E26="",F26="DQ",F26="DNF",F26="DNS",F26=""),"-",VLOOKUP(C26,'FERDİ SONUÇ'!$B$6:$H$962,7,0))</f>
        <v>-</v>
      </c>
      <c r="H26" s="148"/>
    </row>
    <row r="27" spans="1:8" ht="14.25" customHeight="1">
      <c r="A27" s="13"/>
      <c r="B27" s="14"/>
      <c r="C27" s="96">
        <f>IF(A28="","",INDEX('TAKIM KAYIT'!$D$6:$D$125,MATCH(C28,'TAKIM KAYIT'!$D$6:$D$125,0)-1))</f>
      </c>
      <c r="D27" s="15">
        <f>IF(ISERROR(VLOOKUP($C27,'START LİSTE'!$B$6:$F$836,2,0)),"",VLOOKUP($C27,'START LİSTE'!$B$6:$F$836,2,0))</f>
      </c>
      <c r="E27" s="16">
        <f>IF(ISERROR(VLOOKUP($C27,'START LİSTE'!$B$6:$F$836,4,0)),"",VLOOKUP($C27,'START LİSTE'!$B$6:$F$836,4,0))</f>
      </c>
      <c r="F27" s="106">
        <f>IF(ISERROR(VLOOKUP($C27,'FERDİ SONUÇ'!$B$6:$H$962,6,0)),"",VLOOKUP($C27,'FERDİ SONUÇ'!$B$6:$H$962,6,0))</f>
      </c>
      <c r="G27" s="18" t="str">
        <f>IF(OR(E27="",F27="DQ",F27="DNF",F27="DNS",F27=""),"-",VLOOKUP(C27,'FERDİ SONUÇ'!$B$6:$H$962,7,0))</f>
        <v>-</v>
      </c>
      <c r="H27" s="149"/>
    </row>
    <row r="28" spans="1:8" ht="14.25" customHeight="1">
      <c r="A28" s="44">
        <f>IF(ISERROR(SMALL('TAKIM KAYIT'!$B$6:$B$125,6)),"",SMALL('TAKIM KAYIT'!$B$6:$B$125,6))</f>
      </c>
      <c r="B28" s="14">
        <f>IF(A28="","",VLOOKUP(A28,'TAKIM KAYIT'!$B$6:$O$125,2,FALSE))</f>
      </c>
      <c r="C28" s="96">
        <f>IF(A28="","",VLOOKUP(A28,'TAKIM KAYIT'!$B$6:$O$125,3,FALSE))</f>
      </c>
      <c r="D28" s="15">
        <f>IF(ISERROR(VLOOKUP($C28,'START LİSTE'!$B$6:$F$836,2,0)),"",VLOOKUP($C28,'START LİSTE'!$B$6:$F$836,2,0))</f>
      </c>
      <c r="E28" s="16">
        <f>IF(ISERROR(VLOOKUP($C28,'START LİSTE'!$B$6:$F$836,4,0)),"",VLOOKUP($C28,'START LİSTE'!$B$6:$F$836,4,0))</f>
      </c>
      <c r="F28" s="106">
        <f>IF(ISERROR(VLOOKUP($C28,'FERDİ SONUÇ'!$B$6:$H$962,6,0)),"",VLOOKUP($C28,'FERDİ SONUÇ'!$B$6:$H$962,6,0))</f>
      </c>
      <c r="G28" s="18" t="str">
        <f>IF(OR(E28="",F28="DQ",F28="DNF",F28="DNS",F28=""),"-",VLOOKUP(C28,'FERDİ SONUÇ'!$B$6:$H$962,7,0))</f>
        <v>-</v>
      </c>
      <c r="H28" s="141">
        <f>IF(A28="","",VLOOKUP(A28,'TAKIM KAYIT'!$B$6:$P$125,13,FALSE))</f>
      </c>
    </row>
    <row r="29" spans="1:8" ht="14.25" customHeight="1">
      <c r="A29" s="13"/>
      <c r="B29" s="14"/>
      <c r="C29" s="96">
        <f>IF(A28="","",INDEX('TAKIM KAYIT'!$D$6:$D$125,MATCH(C28,'TAKIM KAYIT'!$D$6:$D$125,0)+1))</f>
      </c>
      <c r="D29" s="15">
        <f>IF(ISERROR(VLOOKUP($C29,'START LİSTE'!$B$6:$F$836,2,0)),"",VLOOKUP($C29,'START LİSTE'!$B$6:$F$836,2,0))</f>
      </c>
      <c r="E29" s="16">
        <f>IF(ISERROR(VLOOKUP($C29,'START LİSTE'!$B$6:$F$836,4,0)),"",VLOOKUP($C29,'START LİSTE'!$B$6:$F$836,4,0))</f>
      </c>
      <c r="F29" s="106">
        <f>IF(ISERROR(VLOOKUP($C29,'FERDİ SONUÇ'!$B$6:$H$962,6,0)),"",VLOOKUP($C29,'FERDİ SONUÇ'!$B$6:$H$962,6,0))</f>
      </c>
      <c r="G29" s="18" t="str">
        <f>IF(OR(E29="",F29="DQ",F29="DNF",F29="DNS",F29=""),"-",VLOOKUP(C29,'FERDİ SONUÇ'!$B$6:$H$962,7,0))</f>
        <v>-</v>
      </c>
      <c r="H29" s="149"/>
    </row>
    <row r="30" spans="1:8" ht="14.25" customHeight="1">
      <c r="A30" s="6"/>
      <c r="B30" s="7"/>
      <c r="C30" s="95">
        <f>IF(A32="","",INDEX('TAKIM KAYIT'!$D$6:$D$125,MATCH(C32,'TAKIM KAYIT'!$D$6:$D$125,0)-2))</f>
      </c>
      <c r="D30" s="8">
        <f>IF(ISERROR(VLOOKUP($C30,'START LİSTE'!$B$6:$F$836,2,0)),"",VLOOKUP($C30,'START LİSTE'!$B$6:$F$836,2,0))</f>
      </c>
      <c r="E30" s="9">
        <f>IF(ISERROR(VLOOKUP($C30,'START LİSTE'!$B$6:$F$836,4,0)),"",VLOOKUP($C30,'START LİSTE'!$B$6:$F$836,4,0))</f>
      </c>
      <c r="F30" s="105">
        <f>IF(ISERROR(VLOOKUP($C30,'FERDİ SONUÇ'!$B$6:$H$962,6,0)),"",VLOOKUP($C30,'FERDİ SONUÇ'!$B$6:$H$962,6,0))</f>
      </c>
      <c r="G30" s="11" t="str">
        <f>IF(OR(E30="",F30="DQ",F30="DNF",F30="DNS",F30=""),"-",VLOOKUP(C30,'FERDİ SONUÇ'!$B$6:$H$962,7,0))</f>
        <v>-</v>
      </c>
      <c r="H30" s="148"/>
    </row>
    <row r="31" spans="1:8" ht="14.25" customHeight="1">
      <c r="A31" s="13"/>
      <c r="B31" s="14"/>
      <c r="C31" s="96">
        <f>IF(A32="","",INDEX('TAKIM KAYIT'!$D$6:$D$125,MATCH(C32,'TAKIM KAYIT'!$D$6:$D$125,0)-1))</f>
      </c>
      <c r="D31" s="15">
        <f>IF(ISERROR(VLOOKUP($C31,'START LİSTE'!$B$6:$F$836,2,0)),"",VLOOKUP($C31,'START LİSTE'!$B$6:$F$836,2,0))</f>
      </c>
      <c r="E31" s="16">
        <f>IF(ISERROR(VLOOKUP($C31,'START LİSTE'!$B$6:$F$836,4,0)),"",VLOOKUP($C31,'START LİSTE'!$B$6:$F$836,4,0))</f>
      </c>
      <c r="F31" s="106">
        <f>IF(ISERROR(VLOOKUP($C31,'FERDİ SONUÇ'!$B$6:$H$962,6,0)),"",VLOOKUP($C31,'FERDİ SONUÇ'!$B$6:$H$962,6,0))</f>
      </c>
      <c r="G31" s="18" t="str">
        <f>IF(OR(E31="",F31="DQ",F31="DNF",F31="DNS",F31=""),"-",VLOOKUP(C31,'FERDİ SONUÇ'!$B$6:$H$962,7,0))</f>
        <v>-</v>
      </c>
      <c r="H31" s="149"/>
    </row>
    <row r="32" spans="1:8" ht="14.25" customHeight="1">
      <c r="A32" s="44">
        <f>IF(ISERROR(SMALL('TAKIM KAYIT'!$B$6:$B$125,7)),"",SMALL('TAKIM KAYIT'!$B$6:$B$125,7))</f>
      </c>
      <c r="B32" s="14">
        <f>IF(A32="","",VLOOKUP(A32,'TAKIM KAYIT'!$B$6:$O$125,2,FALSE))</f>
      </c>
      <c r="C32" s="96">
        <f>IF(A32="","",VLOOKUP(A32,'TAKIM KAYIT'!$B$6:$O$125,3,FALSE))</f>
      </c>
      <c r="D32" s="15">
        <f>IF(ISERROR(VLOOKUP($C32,'START LİSTE'!$B$6:$F$836,2,0)),"",VLOOKUP($C32,'START LİSTE'!$B$6:$F$836,2,0))</f>
      </c>
      <c r="E32" s="16">
        <f>IF(ISERROR(VLOOKUP($C32,'START LİSTE'!$B$6:$F$836,4,0)),"",VLOOKUP($C32,'START LİSTE'!$B$6:$F$836,4,0))</f>
      </c>
      <c r="F32" s="106">
        <f>IF(ISERROR(VLOOKUP($C32,'FERDİ SONUÇ'!$B$6:$H$962,6,0)),"",VLOOKUP($C32,'FERDİ SONUÇ'!$B$6:$H$962,6,0))</f>
      </c>
      <c r="G32" s="18" t="str">
        <f>IF(OR(E32="",F32="DQ",F32="DNF",F32="DNS",F32=""),"-",VLOOKUP(C32,'FERDİ SONUÇ'!$B$6:$H$962,7,0))</f>
        <v>-</v>
      </c>
      <c r="H32" s="141">
        <f>IF(A32="","",VLOOKUP(A32,'TAKIM KAYIT'!$B$6:$P$125,13,FALSE))</f>
      </c>
    </row>
    <row r="33" spans="1:8" ht="14.25" customHeight="1">
      <c r="A33" s="13"/>
      <c r="B33" s="14"/>
      <c r="C33" s="96">
        <f>IF(A32="","",INDEX('TAKIM KAYIT'!$D$6:$D$125,MATCH(C32,'TAKIM KAYIT'!$D$6:$D$125,0)+1))</f>
      </c>
      <c r="D33" s="15">
        <f>IF(ISERROR(VLOOKUP($C33,'START LİSTE'!$B$6:$F$836,2,0)),"",VLOOKUP($C33,'START LİSTE'!$B$6:$F$836,2,0))</f>
      </c>
      <c r="E33" s="16">
        <f>IF(ISERROR(VLOOKUP($C33,'START LİSTE'!$B$6:$F$836,4,0)),"",VLOOKUP($C33,'START LİSTE'!$B$6:$F$836,4,0))</f>
      </c>
      <c r="F33" s="106">
        <f>IF(ISERROR(VLOOKUP($C33,'FERDİ SONUÇ'!$B$6:$H$962,6,0)),"",VLOOKUP($C33,'FERDİ SONUÇ'!$B$6:$H$962,6,0))</f>
      </c>
      <c r="G33" s="18" t="str">
        <f>IF(OR(E33="",F33="DQ",F33="DNF",F33="DNS",F33=""),"-",VLOOKUP(C33,'FERDİ SONUÇ'!$B$6:$H$962,7,0))</f>
        <v>-</v>
      </c>
      <c r="H33" s="149"/>
    </row>
    <row r="34" spans="1:8" ht="14.25" customHeight="1">
      <c r="A34" s="6"/>
      <c r="B34" s="7"/>
      <c r="C34" s="95">
        <f>IF(A36="","",INDEX('TAKIM KAYIT'!$D$6:$D$125,MATCH(C36,'TAKIM KAYIT'!$D$6:$D$125,0)-2))</f>
      </c>
      <c r="D34" s="8">
        <f>IF(ISERROR(VLOOKUP($C34,'START LİSTE'!$B$6:$F$836,2,0)),"",VLOOKUP($C34,'START LİSTE'!$B$6:$F$836,2,0))</f>
      </c>
      <c r="E34" s="9">
        <f>IF(ISERROR(VLOOKUP($C34,'START LİSTE'!$B$6:$F$836,4,0)),"",VLOOKUP($C34,'START LİSTE'!$B$6:$F$836,4,0))</f>
      </c>
      <c r="F34" s="105">
        <f>IF(ISERROR(VLOOKUP($C34,'FERDİ SONUÇ'!$B$6:$H$962,6,0)),"",VLOOKUP($C34,'FERDİ SONUÇ'!$B$6:$H$962,6,0))</f>
      </c>
      <c r="G34" s="11" t="str">
        <f>IF(OR(E34="",F34="DQ",F34="DNF",F34="DNS",F34=""),"-",VLOOKUP(C34,'FERDİ SONUÇ'!$B$6:$H$962,7,0))</f>
        <v>-</v>
      </c>
      <c r="H34" s="148"/>
    </row>
    <row r="35" spans="1:8" ht="14.25" customHeight="1">
      <c r="A35" s="13"/>
      <c r="B35" s="14"/>
      <c r="C35" s="96">
        <f>IF(A36="","",INDEX('TAKIM KAYIT'!$D$6:$D$125,MATCH(C36,'TAKIM KAYIT'!$D$6:$D$125,0)-1))</f>
      </c>
      <c r="D35" s="15">
        <f>IF(ISERROR(VLOOKUP($C35,'START LİSTE'!$B$6:$F$836,2,0)),"",VLOOKUP($C35,'START LİSTE'!$B$6:$F$836,2,0))</f>
      </c>
      <c r="E35" s="16">
        <f>IF(ISERROR(VLOOKUP($C35,'START LİSTE'!$B$6:$F$836,4,0)),"",VLOOKUP($C35,'START LİSTE'!$B$6:$F$836,4,0))</f>
      </c>
      <c r="F35" s="106">
        <f>IF(ISERROR(VLOOKUP($C35,'FERDİ SONUÇ'!$B$6:$H$962,6,0)),"",VLOOKUP($C35,'FERDİ SONUÇ'!$B$6:$H$962,6,0))</f>
      </c>
      <c r="G35" s="18" t="str">
        <f>IF(OR(E35="",F35="DQ",F35="DNF",F35="DNS",F35=""),"-",VLOOKUP(C35,'FERDİ SONUÇ'!$B$6:$H$962,7,0))</f>
        <v>-</v>
      </c>
      <c r="H35" s="149"/>
    </row>
    <row r="36" spans="1:8" ht="14.25" customHeight="1">
      <c r="A36" s="44">
        <f>IF(ISERROR(SMALL('TAKIM KAYIT'!$B$6:$B$125,8)),"",SMALL('TAKIM KAYIT'!$B$6:$B$125,8))</f>
      </c>
      <c r="B36" s="14">
        <f>IF(A36="","",VLOOKUP(A36,'TAKIM KAYIT'!$B$6:$O$125,2,FALSE))</f>
      </c>
      <c r="C36" s="96">
        <f>IF(A36="","",VLOOKUP(A36,'TAKIM KAYIT'!$B$6:$O$125,3,FALSE))</f>
      </c>
      <c r="D36" s="15">
        <f>IF(ISERROR(VLOOKUP($C36,'START LİSTE'!$B$6:$F$836,2,0)),"",VLOOKUP($C36,'START LİSTE'!$B$6:$F$836,2,0))</f>
      </c>
      <c r="E36" s="16">
        <f>IF(ISERROR(VLOOKUP($C36,'START LİSTE'!$B$6:$F$836,4,0)),"",VLOOKUP($C36,'START LİSTE'!$B$6:$F$836,4,0))</f>
      </c>
      <c r="F36" s="106">
        <f>IF(ISERROR(VLOOKUP($C36,'FERDİ SONUÇ'!$B$6:$H$962,6,0)),"",VLOOKUP($C36,'FERDİ SONUÇ'!$B$6:$H$962,6,0))</f>
      </c>
      <c r="G36" s="18" t="str">
        <f>IF(OR(E36="",F36="DQ",F36="DNF",F36="DNS",F36=""),"-",VLOOKUP(C36,'FERDİ SONUÇ'!$B$6:$H$962,7,0))</f>
        <v>-</v>
      </c>
      <c r="H36" s="141">
        <f>IF(A36="","",VLOOKUP(A36,'TAKIM KAYIT'!$B$6:$P$125,13,FALSE))</f>
      </c>
    </row>
    <row r="37" spans="1:8" ht="14.25" customHeight="1">
      <c r="A37" s="21"/>
      <c r="B37" s="22"/>
      <c r="C37" s="99">
        <f>IF(A36="","",INDEX('TAKIM KAYIT'!$D$6:$D$125,MATCH(C36,'TAKIM KAYIT'!$D$6:$D$125,0)+1))</f>
      </c>
      <c r="D37" s="23">
        <f>IF(ISERROR(VLOOKUP($C37,'START LİSTE'!$B$6:$F$836,2,0)),"",VLOOKUP($C37,'START LİSTE'!$B$6:$F$836,2,0))</f>
      </c>
      <c r="E37" s="24">
        <f>IF(ISERROR(VLOOKUP($C37,'START LİSTE'!$B$6:$F$836,4,0)),"",VLOOKUP($C37,'START LİSTE'!$B$6:$F$836,4,0))</f>
      </c>
      <c r="F37" s="107">
        <f>IF(ISERROR(VLOOKUP($C37,'FERDİ SONUÇ'!$B$6:$H$962,6,0)),"",VLOOKUP($C37,'FERDİ SONUÇ'!$B$6:$H$962,6,0))</f>
      </c>
      <c r="G37" s="25" t="str">
        <f>IF(OR(E37="",F37="DQ",F37="DNF",F37="DNS",F37=""),"-",VLOOKUP(C37,'FERDİ SONUÇ'!$B$6:$H$962,7,0))</f>
        <v>-</v>
      </c>
      <c r="H37" s="150"/>
    </row>
    <row r="38" spans="1:8" ht="14.25" customHeight="1">
      <c r="A38" s="6"/>
      <c r="B38" s="7"/>
      <c r="C38" s="95">
        <f>IF(A40="","",INDEX('TAKIM KAYIT'!$D$6:$D$125,MATCH(C40,'TAKIM KAYIT'!$D$6:$D$125,0)-2))</f>
      </c>
      <c r="D38" s="8">
        <f>IF(ISERROR(VLOOKUP($C38,'START LİSTE'!$B$6:$F$836,2,0)),"",VLOOKUP($C38,'START LİSTE'!$B$6:$F$836,2,0))</f>
      </c>
      <c r="E38" s="9">
        <f>IF(ISERROR(VLOOKUP($C38,'START LİSTE'!$B$6:$F$836,4,0)),"",VLOOKUP($C38,'START LİSTE'!$B$6:$F$836,4,0))</f>
      </c>
      <c r="F38" s="105">
        <f>IF(ISERROR(VLOOKUP($C38,'FERDİ SONUÇ'!$B$6:$H$962,6,0)),"",VLOOKUP($C38,'FERDİ SONUÇ'!$B$6:$H$962,6,0))</f>
      </c>
      <c r="G38" s="11" t="str">
        <f>IF(OR(E38="",F38="DQ",F38="DNF",F38="DNS",F38=""),"-",VLOOKUP(C38,'FERDİ SONUÇ'!$B$6:$H$962,7,0))</f>
        <v>-</v>
      </c>
      <c r="H38" s="148"/>
    </row>
    <row r="39" spans="1:8" ht="14.25" customHeight="1">
      <c r="A39" s="13"/>
      <c r="B39" s="14"/>
      <c r="C39" s="96">
        <f>IF(A40="","",INDEX('TAKIM KAYIT'!$D$6:$D$125,MATCH(C40,'TAKIM KAYIT'!$D$6:$D$125,0)-1))</f>
      </c>
      <c r="D39" s="15">
        <f>IF(ISERROR(VLOOKUP($C39,'START LİSTE'!$B$6:$F$836,2,0)),"",VLOOKUP($C39,'START LİSTE'!$B$6:$F$836,2,0))</f>
      </c>
      <c r="E39" s="16">
        <f>IF(ISERROR(VLOOKUP($C39,'START LİSTE'!$B$6:$F$836,4,0)),"",VLOOKUP($C39,'START LİSTE'!$B$6:$F$836,4,0))</f>
      </c>
      <c r="F39" s="106">
        <f>IF(ISERROR(VLOOKUP($C39,'FERDİ SONUÇ'!$B$6:$H$962,6,0)),"",VLOOKUP($C39,'FERDİ SONUÇ'!$B$6:$H$962,6,0))</f>
      </c>
      <c r="G39" s="18" t="str">
        <f>IF(OR(E39="",F39="DQ",F39="DNF",F39="DNS",F39=""),"-",VLOOKUP(C39,'FERDİ SONUÇ'!$B$6:$H$962,7,0))</f>
        <v>-</v>
      </c>
      <c r="H39" s="149"/>
    </row>
    <row r="40" spans="1:8" ht="14.25" customHeight="1">
      <c r="A40" s="44">
        <f>IF(ISERROR(SMALL('TAKIM KAYIT'!$B$6:$B$125,9)),"",SMALL('TAKIM KAYIT'!$B$6:$B$125,9))</f>
      </c>
      <c r="B40" s="14">
        <f>IF(A40="","",VLOOKUP(A40,'TAKIM KAYIT'!$B$6:$O$125,2,FALSE))</f>
      </c>
      <c r="C40" s="96">
        <f>IF(A40="","",VLOOKUP(A40,'TAKIM KAYIT'!$B$6:$O$125,3,FALSE))</f>
      </c>
      <c r="D40" s="15">
        <f>IF(ISERROR(VLOOKUP($C40,'START LİSTE'!$B$6:$F$836,2,0)),"",VLOOKUP($C40,'START LİSTE'!$B$6:$F$836,2,0))</f>
      </c>
      <c r="E40" s="16">
        <f>IF(ISERROR(VLOOKUP($C40,'START LİSTE'!$B$6:$F$836,4,0)),"",VLOOKUP($C40,'START LİSTE'!$B$6:$F$836,4,0))</f>
      </c>
      <c r="F40" s="106">
        <f>IF(ISERROR(VLOOKUP($C40,'FERDİ SONUÇ'!$B$6:$H$962,6,0)),"",VLOOKUP($C40,'FERDİ SONUÇ'!$B$6:$H$962,6,0))</f>
      </c>
      <c r="G40" s="18" t="str">
        <f>IF(OR(E40="",F40="DQ",F40="DNF",F40="DNS",F40=""),"-",VLOOKUP(C40,'FERDİ SONUÇ'!$B$6:$H$962,7,0))</f>
        <v>-</v>
      </c>
      <c r="H40" s="141">
        <f>IF(A40="","",VLOOKUP(A40,'TAKIM KAYIT'!$B$6:$P$125,13,FALSE))</f>
      </c>
    </row>
    <row r="41" spans="1:8" ht="14.25" customHeight="1">
      <c r="A41" s="13"/>
      <c r="B41" s="14"/>
      <c r="C41" s="96">
        <f>IF(A40="","",INDEX('TAKIM KAYIT'!$D$6:$D$125,MATCH(C40,'TAKIM KAYIT'!$D$6:$D$125,0)+1))</f>
      </c>
      <c r="D41" s="15">
        <f>IF(ISERROR(VLOOKUP($C41,'START LİSTE'!$B$6:$F$836,2,0)),"",VLOOKUP($C41,'START LİSTE'!$B$6:$F$836,2,0))</f>
      </c>
      <c r="E41" s="16">
        <f>IF(ISERROR(VLOOKUP($C41,'START LİSTE'!$B$6:$F$836,4,0)),"",VLOOKUP($C41,'START LİSTE'!$B$6:$F$836,4,0))</f>
      </c>
      <c r="F41" s="106">
        <f>IF(ISERROR(VLOOKUP($C41,'FERDİ SONUÇ'!$B$6:$H$962,6,0)),"",VLOOKUP($C41,'FERDİ SONUÇ'!$B$6:$H$962,6,0))</f>
      </c>
      <c r="G41" s="18" t="str">
        <f>IF(OR(E41="",F41="DQ",F41="DNF",F41="DNS",F41=""),"-",VLOOKUP(C41,'FERDİ SONUÇ'!$B$6:$H$962,7,0))</f>
        <v>-</v>
      </c>
      <c r="H41" s="149"/>
    </row>
    <row r="42" spans="1:8" ht="14.25" customHeight="1">
      <c r="A42" s="6"/>
      <c r="B42" s="7"/>
      <c r="C42" s="95">
        <f>IF(A44="","",INDEX('TAKIM KAYIT'!$D$6:$D$125,MATCH(C44,'TAKIM KAYIT'!$D$6:$D$125,0)-2))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5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48"/>
    </row>
    <row r="43" spans="1:8" ht="14.25" customHeight="1">
      <c r="A43" s="13"/>
      <c r="B43" s="14"/>
      <c r="C43" s="96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6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9"/>
    </row>
    <row r="44" spans="1:8" ht="14.25" customHeight="1">
      <c r="A44" s="59">
        <f>IF(ISERROR(SMALL('TAKIM KAYIT'!$B$6:$B$125,10)),"",SMALL('TAKIM KAYIT'!$B$6:$B$125,10))</f>
      </c>
      <c r="B44" s="14">
        <f>IF(A44="","",VLOOKUP(A44,'TAKIM KAYIT'!$B$6:$O$125,2,FALSE))</f>
      </c>
      <c r="C44" s="96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6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41">
        <f>IF(A44="","",VLOOKUP(A44,'TAKIM KAYIT'!$B$6:$P$125,13,FALSE))</f>
      </c>
    </row>
    <row r="45" spans="1:8" ht="14.25" customHeight="1">
      <c r="A45" s="13"/>
      <c r="B45" s="14"/>
      <c r="C45" s="96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6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9"/>
    </row>
    <row r="46" spans="1:8" ht="14.25" customHeight="1">
      <c r="A46" s="6"/>
      <c r="B46" s="7"/>
      <c r="C46" s="95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5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8"/>
    </row>
    <row r="47" spans="1:8" ht="14.25" customHeight="1">
      <c r="A47" s="13"/>
      <c r="B47" s="14"/>
      <c r="C47" s="96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6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9"/>
    </row>
    <row r="48" spans="1:8" ht="14.25" customHeight="1">
      <c r="A48" s="59">
        <f>IF(ISERROR(SMALL('TAKIM KAYIT'!$B$6:$B$125,11)),"",SMALL('TAKIM KAYIT'!$B$6:$B$125,11))</f>
      </c>
      <c r="B48" s="14">
        <f>IF(A48="","",VLOOKUP(A48,'TAKIM KAYIT'!$B$6:$O$125,2,FALSE))</f>
      </c>
      <c r="C48" s="96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6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41">
        <f>IF(A48="","",VLOOKUP(A48,'TAKIM KAYIT'!$B$6:$P$125,13,FALSE))</f>
      </c>
    </row>
    <row r="49" spans="1:8" ht="14.25" customHeight="1">
      <c r="A49" s="13"/>
      <c r="B49" s="14"/>
      <c r="C49" s="96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6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9"/>
    </row>
    <row r="50" spans="1:8" ht="14.25" customHeight="1">
      <c r="A50" s="6"/>
      <c r="B50" s="7"/>
      <c r="C50" s="95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5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8"/>
    </row>
    <row r="51" spans="1:8" ht="14.25" customHeight="1">
      <c r="A51" s="13"/>
      <c r="B51" s="14"/>
      <c r="C51" s="96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6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9"/>
    </row>
    <row r="52" spans="1:8" ht="14.25" customHeight="1">
      <c r="A52" s="59">
        <f>IF(ISERROR(SMALL('TAKIM KAYIT'!$B$6:$B$125,12)),"",SMALL('TAKIM KAYIT'!$B$6:$B$125,12))</f>
      </c>
      <c r="B52" s="14">
        <f>IF(A52="","",VLOOKUP(A52,'TAKIM KAYIT'!$B$6:$O$125,2,FALSE))</f>
      </c>
      <c r="C52" s="96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6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41">
        <f>IF(A52="","",VLOOKUP(A52,'TAKIM KAYIT'!$B$6:$P$125,13,FALSE))</f>
      </c>
    </row>
    <row r="53" spans="1:8" ht="14.25" customHeight="1">
      <c r="A53" s="13"/>
      <c r="B53" s="14"/>
      <c r="C53" s="96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6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9"/>
    </row>
    <row r="54" spans="1:8" ht="14.25" customHeight="1">
      <c r="A54" s="6"/>
      <c r="B54" s="7"/>
      <c r="C54" s="95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5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8"/>
    </row>
    <row r="55" spans="1:8" ht="14.25" customHeight="1">
      <c r="A55" s="13"/>
      <c r="B55" s="14"/>
      <c r="C55" s="96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6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9"/>
    </row>
    <row r="56" spans="1:8" ht="14.25" customHeight="1">
      <c r="A56" s="60">
        <f>IF(ISERROR(SMALL('TAKIM KAYIT'!$B$6:$B$125,13)),"",SMALL('TAKIM KAYIT'!$B$6:$B$125,13))</f>
      </c>
      <c r="B56" s="14">
        <f>IF(A56="","",VLOOKUP(A56,'TAKIM KAYIT'!$B$6:$O$125,2,FALSE))</f>
      </c>
      <c r="C56" s="96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6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41">
        <f>IF(A56="","",VLOOKUP(A56,'TAKIM KAYIT'!$B$6:$P$125,13,FALSE))</f>
      </c>
    </row>
    <row r="57" spans="1:8" ht="14.25" customHeight="1">
      <c r="A57" s="13"/>
      <c r="B57" s="14"/>
      <c r="C57" s="96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6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9"/>
    </row>
    <row r="58" spans="1:8" ht="14.25" customHeight="1">
      <c r="A58" s="6"/>
      <c r="B58" s="7"/>
      <c r="C58" s="95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5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8"/>
    </row>
    <row r="59" spans="1:8" ht="14.25" customHeight="1">
      <c r="A59" s="13"/>
      <c r="B59" s="14"/>
      <c r="C59" s="96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6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9"/>
    </row>
    <row r="60" spans="1:8" ht="14.25" customHeight="1">
      <c r="A60" s="59">
        <f>IF(ISERROR(SMALL('TAKIM KAYIT'!$B$6:$B$125,14)),"",SMALL('TAKIM KAYIT'!$B$6:$B$125,14))</f>
      </c>
      <c r="B60" s="14">
        <f>IF(A60="","",VLOOKUP(A60,'TAKIM KAYIT'!$B$6:$O$125,2,FALSE))</f>
      </c>
      <c r="C60" s="96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6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1">
        <f>IF(A60="","",VLOOKUP(A60,'TAKIM KAYIT'!$B$6:$P$125,13,FALSE))</f>
      </c>
    </row>
    <row r="61" spans="1:8" ht="14.25" customHeight="1">
      <c r="A61" s="13"/>
      <c r="B61" s="14"/>
      <c r="C61" s="96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6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9"/>
    </row>
    <row r="62" spans="1:8" ht="14.25" customHeight="1">
      <c r="A62" s="6"/>
      <c r="B62" s="7"/>
      <c r="C62" s="95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5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8"/>
    </row>
    <row r="63" spans="1:8" ht="14.25" customHeight="1">
      <c r="A63" s="13"/>
      <c r="B63" s="14"/>
      <c r="C63" s="96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6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9"/>
    </row>
    <row r="64" spans="1:8" ht="14.25" customHeight="1">
      <c r="A64" s="59">
        <f>IF(ISERROR(SMALL('TAKIM KAYIT'!$B$6:$B$125,15)),"",SMALL('TAKIM KAYIT'!$B$6:$B$125,15))</f>
      </c>
      <c r="B64" s="14">
        <f>IF(A64="","",VLOOKUP(A64,'TAKIM KAYIT'!$B$6:$O$125,2,FALSE))</f>
      </c>
      <c r="C64" s="96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6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1">
        <f>IF(A64="","",VLOOKUP(A64,'TAKIM KAYIT'!$B$6:$P$125,13,FALSE))</f>
      </c>
    </row>
    <row r="65" spans="1:8" ht="14.25" customHeight="1">
      <c r="A65" s="13"/>
      <c r="B65" s="14"/>
      <c r="C65" s="96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6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9"/>
    </row>
    <row r="66" spans="1:8" ht="14.25" customHeight="1">
      <c r="A66" s="6"/>
      <c r="B66" s="7"/>
      <c r="C66" s="95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5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8"/>
    </row>
    <row r="67" spans="1:8" ht="14.25" customHeight="1">
      <c r="A67" s="13"/>
      <c r="B67" s="14"/>
      <c r="C67" s="96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6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9"/>
    </row>
    <row r="68" spans="1:8" ht="14.25" customHeight="1">
      <c r="A68" s="59">
        <f>IF(ISERROR(SMALL('TAKIM KAYIT'!$B$6:$B$125,16)),"",SMALL('TAKIM KAYIT'!$B$6:$B$125,16))</f>
      </c>
      <c r="B68" s="14">
        <f>IF(A68="","",VLOOKUP(A68,'TAKIM KAYIT'!$B$6:$O$125,2,FALSE))</f>
      </c>
      <c r="C68" s="96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6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6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6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9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8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9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9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8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9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50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8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9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9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8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9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9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8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9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9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8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9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9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8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9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9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8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9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9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8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9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9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8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9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9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8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9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9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8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9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9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8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9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9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8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9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9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42" stopIfTrue="1">
      <formula>AND(COUNTIF($B$5:$B$5,B5)&gt;1,NOT(ISBLANK(B5)))</formula>
    </cfRule>
  </conditionalFormatting>
  <conditionalFormatting sqref="A6:A125">
    <cfRule type="cellIs" priority="6" dxfId="643" operator="greaterThan">
      <formula>1000</formula>
    </cfRule>
    <cfRule type="cellIs" priority="7" dxfId="642" operator="greaterThan">
      <formula>"&gt;1000"</formula>
    </cfRule>
  </conditionalFormatting>
  <conditionalFormatting sqref="H6:H125">
    <cfRule type="duplicateValues" priority="1" dxfId="642">
      <formula>AND(COUNTIF($H$6:$H$125,H6)&gt;1,NOT(ISBLANK(H6)))</formula>
    </cfRule>
  </conditionalFormatting>
  <printOptions horizontalCentered="1"/>
  <pageMargins left="0.5905511811023623" right="0.2362204724409449" top="1.61" bottom="0.35433070866141736" header="0.3937007874015748" footer="0.2362204724409449"/>
  <pageSetup fitToHeight="1" fitToWidth="1" horizontalDpi="300" verticalDpi="300" orientation="portrait" paperSize="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"/>
  <sheetViews>
    <sheetView tabSelected="1" view="pageBreakPreview" zoomScale="90" zoomScaleSheetLayoutView="90" zoomScalePageLayoutView="0" workbookViewId="0" topLeftCell="A1">
      <selection activeCell="B8" sqref="B8"/>
    </sheetView>
  </sheetViews>
  <sheetFormatPr defaultColWidth="9.00390625" defaultRowHeight="12.75"/>
  <cols>
    <col min="2" max="2" width="45.37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192" t="str">
        <f>KAPAK!A2</f>
        <v>Iğdır Atletizm İl Temsilciliği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6.25" customHeight="1">
      <c r="A2" s="186" t="str">
        <f>KAPAK!B24</f>
        <v>Küçükler ve Yıldızlar Bölgesel Kros Ligi 3.Kademe Yarışmaları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4.25">
      <c r="A3" s="86"/>
      <c r="B3" s="86"/>
      <c r="C3" s="193"/>
      <c r="D3" s="193"/>
      <c r="E3" s="86"/>
      <c r="F3" s="87"/>
      <c r="G3" s="86"/>
      <c r="H3" s="86"/>
      <c r="I3" s="86"/>
      <c r="J3" s="86"/>
      <c r="K3" s="86"/>
    </row>
    <row r="4" spans="1:11" ht="12.75">
      <c r="A4" s="196" t="str">
        <f>KAPAK!B26</f>
        <v>Yıldız Kızlar</v>
      </c>
      <c r="B4" s="196"/>
      <c r="C4" s="194" t="str">
        <f>KAPAK!B25</f>
        <v>2 km.</v>
      </c>
      <c r="D4" s="194"/>
      <c r="E4" s="88"/>
      <c r="F4" s="195">
        <f>KAPAK!B28</f>
        <v>41959.444444444445</v>
      </c>
      <c r="G4" s="195"/>
      <c r="H4" s="195"/>
      <c r="I4" s="195"/>
      <c r="J4" s="195"/>
      <c r="K4" s="195"/>
    </row>
    <row r="5" spans="1:11" ht="44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19</v>
      </c>
      <c r="I5" s="94" t="s">
        <v>20</v>
      </c>
      <c r="J5" s="94" t="s">
        <v>21</v>
      </c>
      <c r="K5" s="90" t="s">
        <v>22</v>
      </c>
    </row>
    <row r="6" spans="1:11" ht="14.25">
      <c r="A6" s="119"/>
      <c r="B6" s="120"/>
      <c r="C6" s="121">
        <v>589</v>
      </c>
      <c r="D6" s="122" t="s">
        <v>42</v>
      </c>
      <c r="E6" s="123" t="s">
        <v>30</v>
      </c>
      <c r="F6" s="124">
        <v>736</v>
      </c>
      <c r="G6" s="125">
        <v>3</v>
      </c>
      <c r="H6" s="152"/>
      <c r="I6" s="152"/>
      <c r="J6" s="152"/>
      <c r="K6" s="148"/>
    </row>
    <row r="7" spans="1:11" ht="14.25">
      <c r="A7" s="126"/>
      <c r="B7" s="127"/>
      <c r="C7" s="128">
        <v>590</v>
      </c>
      <c r="D7" s="129" t="s">
        <v>44</v>
      </c>
      <c r="E7" s="130" t="s">
        <v>30</v>
      </c>
      <c r="F7" s="131">
        <v>803</v>
      </c>
      <c r="G7" s="132">
        <v>5</v>
      </c>
      <c r="H7" s="153"/>
      <c r="I7" s="153"/>
      <c r="J7" s="153"/>
      <c r="K7" s="149"/>
    </row>
    <row r="8" spans="1:11" ht="15.75">
      <c r="A8" s="126">
        <v>1</v>
      </c>
      <c r="B8" s="127" t="s">
        <v>43</v>
      </c>
      <c r="C8" s="128">
        <v>591</v>
      </c>
      <c r="D8" s="129" t="s">
        <v>45</v>
      </c>
      <c r="E8" s="130" t="s">
        <v>30</v>
      </c>
      <c r="F8" s="131">
        <v>821</v>
      </c>
      <c r="G8" s="132">
        <v>7</v>
      </c>
      <c r="H8" s="141">
        <v>0</v>
      </c>
      <c r="I8" s="141">
        <v>15.0009</v>
      </c>
      <c r="J8" s="110">
        <v>15.0007</v>
      </c>
      <c r="K8" s="141">
        <v>30.0016</v>
      </c>
    </row>
    <row r="9" spans="1:11" ht="14.25">
      <c r="A9" s="126"/>
      <c r="B9" s="127"/>
      <c r="C9" s="128">
        <v>592</v>
      </c>
      <c r="D9" s="129" t="s">
        <v>48</v>
      </c>
      <c r="E9" s="130" t="s">
        <v>30</v>
      </c>
      <c r="F9" s="131" t="s">
        <v>61</v>
      </c>
      <c r="G9" s="132" t="s">
        <v>63</v>
      </c>
      <c r="H9" s="153"/>
      <c r="I9" s="153"/>
      <c r="J9" s="153"/>
      <c r="K9" s="149"/>
    </row>
    <row r="10" spans="1:11" ht="14.25">
      <c r="A10" s="119"/>
      <c r="B10" s="120"/>
      <c r="C10" s="121">
        <v>581</v>
      </c>
      <c r="D10" s="122" t="s">
        <v>32</v>
      </c>
      <c r="E10" s="123" t="s">
        <v>30</v>
      </c>
      <c r="F10" s="124">
        <v>733</v>
      </c>
      <c r="G10" s="125">
        <v>1</v>
      </c>
      <c r="H10" s="152"/>
      <c r="I10" s="152"/>
      <c r="J10" s="152"/>
      <c r="K10" s="148"/>
    </row>
    <row r="11" spans="1:11" ht="14.25">
      <c r="A11" s="126"/>
      <c r="B11" s="127"/>
      <c r="C11" s="128">
        <v>582</v>
      </c>
      <c r="D11" s="129" t="s">
        <v>34</v>
      </c>
      <c r="E11" s="130" t="s">
        <v>30</v>
      </c>
      <c r="F11" s="131">
        <v>840</v>
      </c>
      <c r="G11" s="132">
        <v>11</v>
      </c>
      <c r="H11" s="153"/>
      <c r="I11" s="153"/>
      <c r="J11" s="153"/>
      <c r="K11" s="149"/>
    </row>
    <row r="12" spans="1:11" ht="15.75">
      <c r="A12" s="197">
        <v>2</v>
      </c>
      <c r="B12" s="127" t="s">
        <v>33</v>
      </c>
      <c r="C12" s="128">
        <v>583</v>
      </c>
      <c r="D12" s="129" t="s">
        <v>35</v>
      </c>
      <c r="E12" s="130" t="s">
        <v>30</v>
      </c>
      <c r="F12" s="131">
        <v>838</v>
      </c>
      <c r="G12" s="132">
        <v>9</v>
      </c>
      <c r="H12" s="141">
        <v>0</v>
      </c>
      <c r="I12" s="141">
        <v>23.0012</v>
      </c>
      <c r="J12" s="110">
        <v>21.0011</v>
      </c>
      <c r="K12" s="141">
        <v>44.002300000000005</v>
      </c>
    </row>
    <row r="13" spans="1:11" ht="14.25">
      <c r="A13" s="126"/>
      <c r="B13" s="127"/>
      <c r="C13" s="128">
        <v>584</v>
      </c>
      <c r="D13" s="129" t="s">
        <v>36</v>
      </c>
      <c r="E13" s="130" t="s">
        <v>30</v>
      </c>
      <c r="F13" s="131" t="s">
        <v>62</v>
      </c>
      <c r="G13" s="132" t="s">
        <v>63</v>
      </c>
      <c r="H13" s="153"/>
      <c r="I13" s="153"/>
      <c r="J13" s="153"/>
      <c r="K13" s="149"/>
    </row>
    <row r="14" spans="1:11" ht="14.25">
      <c r="A14" s="119"/>
      <c r="B14" s="120"/>
      <c r="C14" s="121">
        <v>585</v>
      </c>
      <c r="D14" s="122" t="s">
        <v>37</v>
      </c>
      <c r="E14" s="123" t="s">
        <v>30</v>
      </c>
      <c r="F14" s="124">
        <v>735</v>
      </c>
      <c r="G14" s="125">
        <v>2</v>
      </c>
      <c r="H14" s="152"/>
      <c r="I14" s="152"/>
      <c r="J14" s="152"/>
      <c r="K14" s="148"/>
    </row>
    <row r="15" spans="1:11" ht="14.25">
      <c r="A15" s="126"/>
      <c r="B15" s="127"/>
      <c r="C15" s="128">
        <v>586</v>
      </c>
      <c r="D15" s="129" t="s">
        <v>39</v>
      </c>
      <c r="E15" s="130" t="s">
        <v>30</v>
      </c>
      <c r="F15" s="131">
        <v>905</v>
      </c>
      <c r="G15" s="132">
        <v>15</v>
      </c>
      <c r="H15" s="153"/>
      <c r="I15" s="153"/>
      <c r="J15" s="153"/>
      <c r="K15" s="149"/>
    </row>
    <row r="16" spans="1:11" ht="15.75">
      <c r="A16" s="197">
        <v>2</v>
      </c>
      <c r="B16" s="127" t="s">
        <v>38</v>
      </c>
      <c r="C16" s="128">
        <v>587</v>
      </c>
      <c r="D16" s="129" t="s">
        <v>40</v>
      </c>
      <c r="E16" s="130" t="s">
        <v>30</v>
      </c>
      <c r="F16" s="131">
        <v>746</v>
      </c>
      <c r="G16" s="132">
        <v>4</v>
      </c>
      <c r="H16" s="141">
        <v>0</v>
      </c>
      <c r="I16" s="141">
        <v>23.0015</v>
      </c>
      <c r="J16" s="110">
        <v>21.0015</v>
      </c>
      <c r="K16" s="141">
        <v>44.003</v>
      </c>
    </row>
    <row r="17" spans="1:11" ht="14.25">
      <c r="A17" s="126"/>
      <c r="B17" s="127"/>
      <c r="C17" s="128">
        <v>588</v>
      </c>
      <c r="D17" s="129" t="s">
        <v>41</v>
      </c>
      <c r="E17" s="130" t="s">
        <v>30</v>
      </c>
      <c r="F17" s="131">
        <v>920</v>
      </c>
      <c r="G17" s="132">
        <v>16</v>
      </c>
      <c r="H17" s="153"/>
      <c r="I17" s="153"/>
      <c r="J17" s="153"/>
      <c r="K17" s="149"/>
    </row>
    <row r="18" spans="1:11" ht="14.25">
      <c r="A18" s="119"/>
      <c r="B18" s="120"/>
      <c r="C18" s="121">
        <v>593</v>
      </c>
      <c r="D18" s="122" t="s">
        <v>46</v>
      </c>
      <c r="E18" s="123" t="s">
        <v>30</v>
      </c>
      <c r="F18" s="124">
        <v>817</v>
      </c>
      <c r="G18" s="125">
        <v>6</v>
      </c>
      <c r="H18" s="152"/>
      <c r="I18" s="152"/>
      <c r="J18" s="152"/>
      <c r="K18" s="148"/>
    </row>
    <row r="19" spans="1:11" ht="14.25">
      <c r="A19" s="126"/>
      <c r="B19" s="127"/>
      <c r="C19" s="128">
        <v>594</v>
      </c>
      <c r="D19" s="129" t="s">
        <v>59</v>
      </c>
      <c r="E19" s="130" t="s">
        <v>30</v>
      </c>
      <c r="F19" s="131">
        <v>830</v>
      </c>
      <c r="G19" s="132">
        <v>8</v>
      </c>
      <c r="H19" s="153"/>
      <c r="I19" s="153"/>
      <c r="J19" s="153"/>
      <c r="K19" s="149"/>
    </row>
    <row r="20" spans="1:11" ht="15.75">
      <c r="A20" s="126">
        <v>4</v>
      </c>
      <c r="B20" s="127" t="s">
        <v>47</v>
      </c>
      <c r="C20" s="128">
        <v>595</v>
      </c>
      <c r="D20" s="129" t="s">
        <v>49</v>
      </c>
      <c r="E20" s="130" t="s">
        <v>30</v>
      </c>
      <c r="F20" s="131">
        <v>840</v>
      </c>
      <c r="G20" s="132">
        <v>12</v>
      </c>
      <c r="H20" s="141">
        <v>0</v>
      </c>
      <c r="I20" s="141">
        <v>35.0017</v>
      </c>
      <c r="J20" s="110">
        <v>26.0012</v>
      </c>
      <c r="K20" s="141">
        <v>61.0029</v>
      </c>
    </row>
    <row r="21" spans="1:11" ht="14.25">
      <c r="A21" s="126"/>
      <c r="B21" s="127"/>
      <c r="C21" s="128">
        <v>596</v>
      </c>
      <c r="D21" s="129" t="s">
        <v>60</v>
      </c>
      <c r="E21" s="130" t="s">
        <v>30</v>
      </c>
      <c r="F21" s="131">
        <v>1030</v>
      </c>
      <c r="G21" s="132">
        <v>18</v>
      </c>
      <c r="H21" s="153"/>
      <c r="I21" s="153"/>
      <c r="J21" s="153"/>
      <c r="K21" s="149"/>
    </row>
    <row r="22" spans="1:11" ht="14.25">
      <c r="A22" s="119"/>
      <c r="B22" s="120"/>
      <c r="C22" s="121">
        <v>577</v>
      </c>
      <c r="D22" s="122" t="s">
        <v>28</v>
      </c>
      <c r="E22" s="123" t="s">
        <v>30</v>
      </c>
      <c r="F22" s="124">
        <v>855</v>
      </c>
      <c r="G22" s="125">
        <v>13</v>
      </c>
      <c r="H22" s="152"/>
      <c r="I22" s="152"/>
      <c r="J22" s="152"/>
      <c r="K22" s="148"/>
    </row>
    <row r="23" spans="1:11" ht="14.25">
      <c r="A23" s="126"/>
      <c r="B23" s="127"/>
      <c r="C23" s="128">
        <v>578</v>
      </c>
      <c r="D23" s="129" t="s">
        <v>57</v>
      </c>
      <c r="E23" s="130" t="s">
        <v>30</v>
      </c>
      <c r="F23" s="131">
        <v>931</v>
      </c>
      <c r="G23" s="132">
        <v>17</v>
      </c>
      <c r="H23" s="153"/>
      <c r="I23" s="153"/>
      <c r="J23" s="153"/>
      <c r="K23" s="149"/>
    </row>
    <row r="24" spans="1:11" ht="15.75">
      <c r="A24" s="126">
        <v>5</v>
      </c>
      <c r="B24" s="127" t="s">
        <v>29</v>
      </c>
      <c r="C24" s="128">
        <v>579</v>
      </c>
      <c r="D24" s="129" t="s">
        <v>31</v>
      </c>
      <c r="E24" s="130" t="s">
        <v>30</v>
      </c>
      <c r="F24" s="131">
        <v>839</v>
      </c>
      <c r="G24" s="132">
        <v>10</v>
      </c>
      <c r="H24" s="141">
        <v>0</v>
      </c>
      <c r="I24" s="141">
        <v>28.0014</v>
      </c>
      <c r="J24" s="110">
        <v>37.0014</v>
      </c>
      <c r="K24" s="141">
        <v>65.0028</v>
      </c>
    </row>
    <row r="25" spans="1:11" ht="14.25">
      <c r="A25" s="126"/>
      <c r="B25" s="127"/>
      <c r="C25" s="128">
        <v>580</v>
      </c>
      <c r="D25" s="129" t="s">
        <v>58</v>
      </c>
      <c r="E25" s="130" t="s">
        <v>30</v>
      </c>
      <c r="F25" s="131">
        <v>901</v>
      </c>
      <c r="G25" s="132">
        <v>14</v>
      </c>
      <c r="H25" s="153"/>
      <c r="I25" s="153"/>
      <c r="J25" s="153"/>
      <c r="K25" s="149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42" stopIfTrue="1">
      <formula>AND(COUNTIF($B$5:$B$5,B5)&gt;1,NOT(ISBLANK(B5)))</formula>
    </cfRule>
  </conditionalFormatting>
  <conditionalFormatting sqref="A6:A7 A9:A25">
    <cfRule type="cellIs" priority="134" dxfId="643" operator="greaterThan">
      <formula>1000</formula>
    </cfRule>
    <cfRule type="cellIs" priority="135" dxfId="642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643" operator="greaterThan">
      <formula>1000</formula>
    </cfRule>
    <cfRule type="cellIs" priority="31" dxfId="642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K6:K11 K13:K15 K17:K19 K21:K23 K25">
    <cfRule type="duplicateValues" priority="652" dxfId="0" stopIfTrue="1">
      <formula>AND(COUNTIF($K$6:$K$11,K6)+COUNTIF($K$13:$K$15,K6)+COUNTIF($K$17:$K$19,K6)+COUNTIF($K$21:$K$23,K6)+COUNTIF($K$25:$K$25,K6)&gt;1,NOT(ISBLANK(K6)))</formula>
    </cfRule>
  </conditionalFormatting>
  <conditionalFormatting sqref="H24">
    <cfRule type="duplicateValues" priority="657" dxfId="0" stopIfTrue="1">
      <formula>AND(COUNTIF($H$24:$H$24,H24)&gt;1,NOT(ISBLANK(H24)))</formula>
    </cfRule>
  </conditionalFormatting>
  <conditionalFormatting sqref="I24">
    <cfRule type="duplicateValues" priority="658" dxfId="0" stopIfTrue="1">
      <formula>AND(COUNTIF($I$24:$I$24,I24)&gt;1,NOT(ISBLANK(I24)))</formula>
    </cfRule>
  </conditionalFormatting>
  <conditionalFormatting sqref="J24">
    <cfRule type="duplicateValues" priority="659" dxfId="0" stopIfTrue="1">
      <formula>AND(COUNTIF($J$24:$J$24,J24)&gt;1,NOT(ISBLANK(J24)))</formula>
    </cfRule>
  </conditionalFormatting>
  <conditionalFormatting sqref="K24">
    <cfRule type="duplicateValues" priority="660" dxfId="0" stopIfTrue="1">
      <formula>AND(COUNTIF($K$24:$K$24,K24)&gt;1,NOT(ISBLANK(K24)))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2014-11-16T09:32:53Z</cp:lastPrinted>
  <dcterms:created xsi:type="dcterms:W3CDTF">2008-08-11T14:10:37Z</dcterms:created>
  <dcterms:modified xsi:type="dcterms:W3CDTF">2014-11-16T14:35:04Z</dcterms:modified>
  <cp:category/>
  <cp:version/>
  <cp:contentType/>
  <cp:contentStatus/>
</cp:coreProperties>
</file>