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drawings/drawing12.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drawings/drawing1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1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60" windowWidth="11355" windowHeight="9210" tabRatio="952" firstSheet="23" activeTab="32"/>
  </bookViews>
  <sheets>
    <sheet name="B.ERKEK" sheetId="1" r:id="rId1"/>
    <sheet name="B.ERKEK START LİSTE" sheetId="2" r:id="rId2"/>
    <sheet name="B.ERKEK FERDİ SONUÇ" sheetId="3" r:id="rId3"/>
    <sheet name="B.BAYAN" sheetId="4" r:id="rId4"/>
    <sheet name="B.BAYAN START LİSTE" sheetId="5" r:id="rId5"/>
    <sheet name="B.BAYAN FERDİ SONUÇ" sheetId="6" r:id="rId6"/>
    <sheet name="GENÇ ERKEK" sheetId="7" r:id="rId7"/>
    <sheet name="GENÇ ERKEK START LİSTE" sheetId="8" r:id="rId8"/>
    <sheet name="GENÇ ERKEK FERDİ SONUÇ" sheetId="9" r:id="rId9"/>
    <sheet name="GENÇ KIZLAR" sheetId="10" r:id="rId10"/>
    <sheet name="GENÇ KIZLAR START LİSTE" sheetId="11" r:id="rId11"/>
    <sheet name="GENÇ KIZLAR FERDİ SONUÇ" sheetId="12" r:id="rId12"/>
    <sheet name="YILDIZ ERKEK" sheetId="13" r:id="rId13"/>
    <sheet name="YILDIZ ERKEK START LİSTE" sheetId="14" r:id="rId14"/>
    <sheet name="YILDIZ ERKEK FERDİ SONUÇ" sheetId="15" r:id="rId15"/>
    <sheet name="YILDIZ KIZLAR" sheetId="16" r:id="rId16"/>
    <sheet name="YILDIZ KIZLAR START LİSTE" sheetId="17" r:id="rId17"/>
    <sheet name="YILDIZ KIZLAR FERDİ SONUÇ" sheetId="18" r:id="rId18"/>
    <sheet name="16 YAŞ A ERKEK" sheetId="19" r:id="rId19"/>
    <sheet name="16 YAŞ A ERKEK START LİSTE" sheetId="20" r:id="rId20"/>
    <sheet name="16 YAŞ A ERKEK FERDİ SONUÇ" sheetId="21" r:id="rId21"/>
    <sheet name="16 YAŞ A KIZ" sheetId="22" r:id="rId22"/>
    <sheet name="16 YAŞ A KIZ START LİSTE" sheetId="23" r:id="rId23"/>
    <sheet name="16 YAŞ A KIZ FERDİ SONUÇ" sheetId="24" r:id="rId24"/>
    <sheet name="TAKIM KAYIT" sheetId="25" state="hidden" r:id="rId25"/>
    <sheet name="TAKIM SONUÇ" sheetId="26" state="hidden" r:id="rId26"/>
    <sheet name="KULLANMA BİLGİLERİ" sheetId="27" state="hidden" r:id="rId27"/>
    <sheet name="16 YAŞ B ERKEK" sheetId="28" r:id="rId28"/>
    <sheet name="16 YAŞ B ERKEK START LİSTE" sheetId="29" r:id="rId29"/>
    <sheet name="16 YAŞ B ERKEK FERDİ SONUÇ" sheetId="30" r:id="rId30"/>
    <sheet name="16 YAŞ B KIZ" sheetId="31" r:id="rId31"/>
    <sheet name="16 YAŞ B KIZ START LİSTE" sheetId="32" r:id="rId32"/>
    <sheet name="16 YAŞ B KIZ FERDİ SONUÇ" sheetId="33" r:id="rId33"/>
  </sheets>
  <externalReferences>
    <externalReference r:id="rId36"/>
  </externalReferences>
  <definedNames>
    <definedName name="EsasPuan" localSheetId="18">#REF!</definedName>
    <definedName name="EsasPuan" localSheetId="21">#REF!</definedName>
    <definedName name="EsasPuan" localSheetId="27">#REF!</definedName>
    <definedName name="EsasPuan" localSheetId="29">#REF!</definedName>
    <definedName name="EsasPuan" localSheetId="28">#REF!</definedName>
    <definedName name="EsasPuan" localSheetId="30">#REF!</definedName>
    <definedName name="EsasPuan" localSheetId="32">#REF!</definedName>
    <definedName name="EsasPuan" localSheetId="31">#REF!</definedName>
    <definedName name="EsasPuan" localSheetId="3">#REF!</definedName>
    <definedName name="EsasPuan" localSheetId="0">#REF!</definedName>
    <definedName name="EsasPuan" localSheetId="6">#REF!</definedName>
    <definedName name="EsasPuan" localSheetId="9">#REF!</definedName>
    <definedName name="EsasPuan" localSheetId="26">#REF!</definedName>
    <definedName name="EsasPuan" localSheetId="12">#REF!</definedName>
    <definedName name="EsasPuan" localSheetId="15">#REF!</definedName>
    <definedName name="EsasPuan">#REF!</definedName>
    <definedName name="Kodlama" localSheetId="18">#REF!</definedName>
    <definedName name="Kodlama" localSheetId="21">#REF!</definedName>
    <definedName name="Kodlama" localSheetId="27">#REF!</definedName>
    <definedName name="Kodlama" localSheetId="29">#REF!</definedName>
    <definedName name="Kodlama" localSheetId="28">#REF!</definedName>
    <definedName name="Kodlama" localSheetId="30">#REF!</definedName>
    <definedName name="Kodlama" localSheetId="32">#REF!</definedName>
    <definedName name="Kodlama" localSheetId="31">#REF!</definedName>
    <definedName name="Kodlama" localSheetId="3">#REF!</definedName>
    <definedName name="Kodlama" localSheetId="0">#REF!</definedName>
    <definedName name="Kodlama" localSheetId="6">#REF!</definedName>
    <definedName name="Kodlama" localSheetId="9">#REF!</definedName>
    <definedName name="Kodlama" localSheetId="26">#REF!</definedName>
    <definedName name="Kodlama" localSheetId="12">#REF!</definedName>
    <definedName name="Kodlama" localSheetId="15">#REF!</definedName>
    <definedName name="Kodlama">#REF!</definedName>
    <definedName name="Puanlama" localSheetId="18">#REF!</definedName>
    <definedName name="Puanlama" localSheetId="21">#REF!</definedName>
    <definedName name="Puanlama" localSheetId="27">#REF!</definedName>
    <definedName name="Puanlama" localSheetId="29">#REF!</definedName>
    <definedName name="Puanlama" localSheetId="28">#REF!</definedName>
    <definedName name="Puanlama" localSheetId="30">#REF!</definedName>
    <definedName name="Puanlama" localSheetId="32">#REF!</definedName>
    <definedName name="Puanlama" localSheetId="31">#REF!</definedName>
    <definedName name="Puanlama" localSheetId="3">#REF!</definedName>
    <definedName name="Puanlama" localSheetId="0">#REF!</definedName>
    <definedName name="Puanlama" localSheetId="6">#REF!</definedName>
    <definedName name="Puanlama" localSheetId="9">#REF!</definedName>
    <definedName name="Puanlama" localSheetId="26">#REF!</definedName>
    <definedName name="Puanlama" localSheetId="12">#REF!</definedName>
    <definedName name="Puanlama" localSheetId="15">#REF!</definedName>
    <definedName name="Puanlama">#REF!</definedName>
    <definedName name="Sonuc" localSheetId="18">#REF!</definedName>
    <definedName name="Sonuc" localSheetId="21">#REF!</definedName>
    <definedName name="Sonuc" localSheetId="27">#REF!</definedName>
    <definedName name="Sonuc" localSheetId="29">#REF!</definedName>
    <definedName name="Sonuc" localSheetId="28">#REF!</definedName>
    <definedName name="Sonuc" localSheetId="30">#REF!</definedName>
    <definedName name="Sonuc" localSheetId="32">#REF!</definedName>
    <definedName name="Sonuc" localSheetId="31">#REF!</definedName>
    <definedName name="Sonuc" localSheetId="3">#REF!</definedName>
    <definedName name="Sonuc" localSheetId="0">#REF!</definedName>
    <definedName name="Sonuc" localSheetId="6">#REF!</definedName>
    <definedName name="Sonuc" localSheetId="9">#REF!</definedName>
    <definedName name="Sonuc" localSheetId="26">#REF!</definedName>
    <definedName name="Sonuc" localSheetId="12">#REF!</definedName>
    <definedName name="Sonuc" localSheetId="15">#REF!</definedName>
    <definedName name="Sonuc">#REF!</definedName>
    <definedName name="Sporcular" localSheetId="18">#REF!</definedName>
    <definedName name="Sporcular" localSheetId="21">#REF!</definedName>
    <definedName name="Sporcular" localSheetId="27">#REF!</definedName>
    <definedName name="Sporcular" localSheetId="29">#REF!</definedName>
    <definedName name="Sporcular" localSheetId="28">#REF!</definedName>
    <definedName name="Sporcular" localSheetId="30">#REF!</definedName>
    <definedName name="Sporcular" localSheetId="32">#REF!</definedName>
    <definedName name="Sporcular" localSheetId="31">#REF!</definedName>
    <definedName name="Sporcular" localSheetId="3">#REF!</definedName>
    <definedName name="Sporcular" localSheetId="0">#REF!</definedName>
    <definedName name="Sporcular" localSheetId="6">#REF!</definedName>
    <definedName name="Sporcular" localSheetId="9">#REF!</definedName>
    <definedName name="Sporcular" localSheetId="26">#REF!</definedName>
    <definedName name="Sporcular" localSheetId="12">#REF!</definedName>
    <definedName name="Sporcular" localSheetId="15">#REF!</definedName>
    <definedName name="Sporcular">#REF!</definedName>
    <definedName name="TakımData" localSheetId="18">#REF!</definedName>
    <definedName name="TakımData" localSheetId="21">#REF!</definedName>
    <definedName name="TakımData" localSheetId="27">#REF!</definedName>
    <definedName name="TakımData" localSheetId="29">#REF!</definedName>
    <definedName name="TakımData" localSheetId="28">#REF!</definedName>
    <definedName name="TakımData" localSheetId="30">#REF!</definedName>
    <definedName name="TakımData" localSheetId="32">#REF!</definedName>
    <definedName name="TakımData" localSheetId="31">#REF!</definedName>
    <definedName name="TakımData" localSheetId="3">#REF!</definedName>
    <definedName name="TakımData" localSheetId="0">#REF!</definedName>
    <definedName name="TakımData" localSheetId="6">#REF!</definedName>
    <definedName name="TakımData" localSheetId="9">#REF!</definedName>
    <definedName name="TakımData" localSheetId="26">#REF!</definedName>
    <definedName name="TakımData" localSheetId="12">#REF!</definedName>
    <definedName name="TakımData" localSheetId="15">#REF!</definedName>
    <definedName name="TakımData">#REF!</definedName>
    <definedName name="TakımKod" localSheetId="18">#REF!</definedName>
    <definedName name="TakımKod" localSheetId="21">#REF!</definedName>
    <definedName name="TakımKod" localSheetId="27">#REF!</definedName>
    <definedName name="TakımKod" localSheetId="29">#REF!</definedName>
    <definedName name="TakımKod" localSheetId="28">#REF!</definedName>
    <definedName name="TakımKod" localSheetId="30">#REF!</definedName>
    <definedName name="TakımKod" localSheetId="32">#REF!</definedName>
    <definedName name="TakımKod" localSheetId="31">#REF!</definedName>
    <definedName name="TakımKod" localSheetId="3">#REF!</definedName>
    <definedName name="TakımKod" localSheetId="0">#REF!</definedName>
    <definedName name="TakımKod" localSheetId="6">#REF!</definedName>
    <definedName name="TakımKod" localSheetId="9">#REF!</definedName>
    <definedName name="TakımKod" localSheetId="26">#REF!</definedName>
    <definedName name="TakımKod" localSheetId="12">#REF!</definedName>
    <definedName name="TakımKod" localSheetId="15">#REF!</definedName>
    <definedName name="TakımKod">#REF!</definedName>
    <definedName name="TakımKod2" localSheetId="18">#REF!</definedName>
    <definedName name="TakımKod2" localSheetId="21">#REF!</definedName>
    <definedName name="TakımKod2" localSheetId="27">#REF!</definedName>
    <definedName name="TakımKod2" localSheetId="29">#REF!</definedName>
    <definedName name="TakımKod2" localSheetId="28">#REF!</definedName>
    <definedName name="TakımKod2" localSheetId="30">#REF!</definedName>
    <definedName name="TakımKod2" localSheetId="32">#REF!</definedName>
    <definedName name="TakımKod2" localSheetId="31">#REF!</definedName>
    <definedName name="TakımKod2" localSheetId="3">#REF!</definedName>
    <definedName name="TakımKod2" localSheetId="0">#REF!</definedName>
    <definedName name="TakımKod2" localSheetId="6">#REF!</definedName>
    <definedName name="TakımKod2" localSheetId="9">#REF!</definedName>
    <definedName name="TakımKod2" localSheetId="26">#REF!</definedName>
    <definedName name="TakımKod2" localSheetId="12">#REF!</definedName>
    <definedName name="TakımKod2" localSheetId="15">#REF!</definedName>
    <definedName name="TakımKod2">#REF!</definedName>
    <definedName name="TakımPuan" localSheetId="18">#REF!</definedName>
    <definedName name="TakımPuan" localSheetId="21">#REF!</definedName>
    <definedName name="TakımPuan" localSheetId="27">#REF!</definedName>
    <definedName name="TakımPuan" localSheetId="29">#REF!</definedName>
    <definedName name="TakımPuan" localSheetId="28">#REF!</definedName>
    <definedName name="TakımPuan" localSheetId="30">#REF!</definedName>
    <definedName name="TakımPuan" localSheetId="32">#REF!</definedName>
    <definedName name="TakımPuan" localSheetId="31">#REF!</definedName>
    <definedName name="TakımPuan" localSheetId="3">#REF!</definedName>
    <definedName name="TakımPuan" localSheetId="0">#REF!</definedName>
    <definedName name="TakımPuan" localSheetId="6">#REF!</definedName>
    <definedName name="TakımPuan" localSheetId="9">#REF!</definedName>
    <definedName name="TakımPuan" localSheetId="26">#REF!</definedName>
    <definedName name="TakımPuan" localSheetId="12">#REF!</definedName>
    <definedName name="TakımPuan" localSheetId="15">#REF!</definedName>
    <definedName name="TakımPuan">#REF!</definedName>
    <definedName name="ToplamPuanlar" localSheetId="18">#REF!</definedName>
    <definedName name="ToplamPuanlar" localSheetId="21">#REF!</definedName>
    <definedName name="ToplamPuanlar" localSheetId="27">#REF!</definedName>
    <definedName name="ToplamPuanlar" localSheetId="29">#REF!</definedName>
    <definedName name="ToplamPuanlar" localSheetId="28">#REF!</definedName>
    <definedName name="ToplamPuanlar" localSheetId="30">#REF!</definedName>
    <definedName name="ToplamPuanlar" localSheetId="32">#REF!</definedName>
    <definedName name="ToplamPuanlar" localSheetId="31">#REF!</definedName>
    <definedName name="ToplamPuanlar" localSheetId="3">#REF!</definedName>
    <definedName name="ToplamPuanlar" localSheetId="0">#REF!</definedName>
    <definedName name="ToplamPuanlar" localSheetId="6">#REF!</definedName>
    <definedName name="ToplamPuanlar" localSheetId="9">#REF!</definedName>
    <definedName name="ToplamPuanlar" localSheetId="26">#REF!</definedName>
    <definedName name="ToplamPuanlar" localSheetId="12">#REF!</definedName>
    <definedName name="ToplamPuanlar" localSheetId="15">#REF!</definedName>
    <definedName name="ToplamPuanlar">#REF!</definedName>
    <definedName name="_xlnm.Print_Area" localSheetId="20">'16 YAŞ A ERKEK FERDİ SONUÇ'!$A$1:$H$25</definedName>
    <definedName name="_xlnm.Print_Area" localSheetId="19">'16 YAŞ A ERKEK START LİSTE'!$A$1:$F$25</definedName>
    <definedName name="_xlnm.Print_Area" localSheetId="23">'16 YAŞ A KIZ FERDİ SONUÇ'!$A$1:$H$27</definedName>
    <definedName name="_xlnm.Print_Area" localSheetId="22">'16 YAŞ A KIZ START LİSTE'!$A$1:$F$27</definedName>
    <definedName name="_xlnm.Print_Area" localSheetId="29">'16 YAŞ B ERKEK FERDİ SONUÇ'!$A$1:$H$12</definedName>
    <definedName name="_xlnm.Print_Area" localSheetId="28">'16 YAŞ B ERKEK START LİSTE'!$A$1:$F$12</definedName>
    <definedName name="_xlnm.Print_Area" localSheetId="32">'16 YAŞ B KIZ FERDİ SONUÇ'!$A$1:$H$17</definedName>
    <definedName name="_xlnm.Print_Area" localSheetId="31">'16 YAŞ B KIZ START LİSTE'!$A$1:$F$17</definedName>
    <definedName name="_xlnm.Print_Area" localSheetId="5">'B.BAYAN FERDİ SONUÇ'!$A$1:$H$13</definedName>
    <definedName name="_xlnm.Print_Area" localSheetId="4">'B.BAYAN START LİSTE'!$A$1:$F$13</definedName>
    <definedName name="_xlnm.Print_Area" localSheetId="2">'B.ERKEK FERDİ SONUÇ'!$A$1:$H$12</definedName>
    <definedName name="_xlnm.Print_Area" localSheetId="1">'B.ERKEK START LİSTE'!$A$1:$F$12</definedName>
    <definedName name="_xlnm.Print_Area" localSheetId="8">'GENÇ ERKEK FERDİ SONUÇ'!$A$1:$I$18</definedName>
    <definedName name="_xlnm.Print_Area" localSheetId="7">'GENÇ ERKEK START LİSTE'!$A$1:$F$18</definedName>
    <definedName name="_xlnm.Print_Area" localSheetId="11">'GENÇ KIZLAR FERDİ SONUÇ'!$A$1:$H$15</definedName>
    <definedName name="_xlnm.Print_Area" localSheetId="10">'GENÇ KIZLAR START LİSTE'!$A$1:$F$15</definedName>
    <definedName name="_xlnm.Print_Area" localSheetId="24">'TAKIM KAYIT'!$A$1:$J$125</definedName>
    <definedName name="_xlnm.Print_Area" localSheetId="25">'TAKIM SONUÇ'!$A$1:$H$125</definedName>
    <definedName name="_xlnm.Print_Area" localSheetId="14">'YILDIZ ERKEK FERDİ SONUÇ'!$A$1:$H$20</definedName>
    <definedName name="_xlnm.Print_Area" localSheetId="13">'YILDIZ ERKEK START LİSTE'!$A$1:$F$20</definedName>
    <definedName name="_xlnm.Print_Area" localSheetId="17">'YILDIZ KIZLAR FERDİ SONUÇ'!$A$1:$I$21</definedName>
    <definedName name="_xlnm.Print_Area" localSheetId="16">'YILDIZ KIZLAR START LİSTE'!$A$1:$F$21</definedName>
    <definedName name="_xlnm.Print_Titles" localSheetId="20">'16 YAŞ A ERKEK FERDİ SONUÇ'!$4:$5</definedName>
    <definedName name="_xlnm.Print_Titles" localSheetId="19">'16 YAŞ A ERKEK START LİSTE'!$4:$5</definedName>
    <definedName name="_xlnm.Print_Titles" localSheetId="23">'16 YAŞ A KIZ FERDİ SONUÇ'!$4:$5</definedName>
    <definedName name="_xlnm.Print_Titles" localSheetId="22">'16 YAŞ A KIZ START LİSTE'!$4:$5</definedName>
    <definedName name="_xlnm.Print_Titles" localSheetId="29">'16 YAŞ B ERKEK FERDİ SONUÇ'!$4:$5</definedName>
    <definedName name="_xlnm.Print_Titles" localSheetId="28">'16 YAŞ B ERKEK START LİSTE'!$4:$5</definedName>
    <definedName name="_xlnm.Print_Titles" localSheetId="32">'16 YAŞ B KIZ FERDİ SONUÇ'!$4:$5</definedName>
    <definedName name="_xlnm.Print_Titles" localSheetId="31">'16 YAŞ B KIZ START LİSTE'!$4:$5</definedName>
    <definedName name="_xlnm.Print_Titles" localSheetId="5">'B.BAYAN FERDİ SONUÇ'!$4:$5</definedName>
    <definedName name="_xlnm.Print_Titles" localSheetId="4">'B.BAYAN START LİSTE'!$4:$5</definedName>
    <definedName name="_xlnm.Print_Titles" localSheetId="2">'B.ERKEK FERDİ SONUÇ'!$4:$5</definedName>
    <definedName name="_xlnm.Print_Titles" localSheetId="1">'B.ERKEK START LİSTE'!$4:$5</definedName>
    <definedName name="_xlnm.Print_Titles" localSheetId="8">'GENÇ ERKEK FERDİ SONUÇ'!$4:$5</definedName>
    <definedName name="_xlnm.Print_Titles" localSheetId="7">'GENÇ ERKEK START LİSTE'!$4:$5</definedName>
    <definedName name="_xlnm.Print_Titles" localSheetId="11">'GENÇ KIZLAR FERDİ SONUÇ'!$4:$5</definedName>
    <definedName name="_xlnm.Print_Titles" localSheetId="10">'GENÇ KIZLAR START LİSTE'!$4:$5</definedName>
    <definedName name="_xlnm.Print_Titles" localSheetId="24">'TAKIM KAYIT'!$4:$5</definedName>
    <definedName name="_xlnm.Print_Titles" localSheetId="25">'TAKIM SONUÇ'!$4:$5</definedName>
    <definedName name="_xlnm.Print_Titles" localSheetId="14">'YILDIZ ERKEK FERDİ SONUÇ'!$4:$5</definedName>
    <definedName name="_xlnm.Print_Titles" localSheetId="13">'YILDIZ ERKEK START LİSTE'!$4:$5</definedName>
    <definedName name="_xlnm.Print_Titles" localSheetId="17">'YILDIZ KIZLAR FERDİ SONUÇ'!$4:$5</definedName>
    <definedName name="_xlnm.Print_Titles" localSheetId="16">'YILDIZ KIZLAR START LİSTE'!$4:$5</definedName>
  </definedNames>
  <calcPr fullCalcOnLoad="1"/>
</workbook>
</file>

<file path=xl/sharedStrings.xml><?xml version="1.0" encoding="utf-8"?>
<sst xmlns="http://schemas.openxmlformats.org/spreadsheetml/2006/main" count="1264" uniqueCount="206">
  <si>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</si>
  <si>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</si>
  <si>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</si>
  <si>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</si>
  <si>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</si>
  <si>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</si>
  <si>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</si>
  <si>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</si>
  <si>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</si>
  <si>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</si>
  <si>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</si>
  <si>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</si>
  <si>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</si>
  <si>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</si>
  <si>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</si>
  <si>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</si>
  <si>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</si>
  <si>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</si>
  <si>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</si>
  <si>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t>KROS KAYIT PROGRAMINI KULLANMA BİLGİLERİ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</si>
  <si>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</si>
  <si>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</si>
  <si>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</si>
  <si>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</si>
  <si>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</si>
  <si>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</si>
  <si>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</si>
  <si>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t>İli - Kulüp/Okul Adı</t>
  </si>
  <si>
    <t>Büyük Erkekler</t>
  </si>
  <si>
    <t>Büyük Bayanlar</t>
  </si>
  <si>
    <t>Genç Erkekler</t>
  </si>
  <si>
    <t>Genç Kızlar</t>
  </si>
  <si>
    <t>Yıldız Erkekler</t>
  </si>
  <si>
    <t>Yıldız Kızlar</t>
  </si>
  <si>
    <t>Türkiye Yürüyüş Şampiyonası</t>
  </si>
  <si>
    <t>Ayvalık-Balıkesir</t>
  </si>
  <si>
    <r>
      <rPr>
        <b/>
        <i/>
        <sz val="14"/>
        <color indexed="8"/>
        <rFont val="Cambria"/>
        <family val="1"/>
      </rPr>
      <t>Türkiye Atletizm Federasyonu
Balıkesir</t>
    </r>
    <r>
      <rPr>
        <b/>
        <i/>
        <sz val="12"/>
        <color indexed="10"/>
        <rFont val="Cambria"/>
        <family val="1"/>
      </rPr>
      <t xml:space="preserve"> Atletizm İl Temsilciliği</t>
    </r>
  </si>
  <si>
    <t>20 km.</t>
  </si>
  <si>
    <t>16 Yaş A Kızlar</t>
  </si>
  <si>
    <t>16 Yaş A Erkek</t>
  </si>
  <si>
    <t>16 Yaş B Erkek</t>
  </si>
  <si>
    <t>16 Yaş B Kızlar</t>
  </si>
  <si>
    <t>F</t>
  </si>
  <si>
    <t>Katılan Sporcu Sayısı :</t>
  </si>
  <si>
    <t>10 Km.</t>
  </si>
  <si>
    <t>5  Km.</t>
  </si>
  <si>
    <t>3 Km.</t>
  </si>
  <si>
    <t>2 Km.</t>
  </si>
  <si>
    <t>10 km.</t>
  </si>
  <si>
    <t>10  Km.</t>
  </si>
  <si>
    <t>SELMAN İLHAN</t>
  </si>
  <si>
    <t>BATMAN</t>
  </si>
  <si>
    <t>MEHMET ORHAN</t>
  </si>
  <si>
    <t>HAYRULLAH UTKU SOLMAZ</t>
  </si>
  <si>
    <t>İZMİR</t>
  </si>
  <si>
    <t>BERKAY DURAN</t>
  </si>
  <si>
    <t>BERKAY KIRILMAZ</t>
  </si>
  <si>
    <t>ALİ AKDEMİR</t>
  </si>
  <si>
    <t>AKSARAY</t>
  </si>
  <si>
    <t>ALİ RIZA SARI</t>
  </si>
  <si>
    <t>SİDAR ASLAN</t>
  </si>
  <si>
    <t>DİYARBAKIR</t>
  </si>
  <si>
    <t>UGUR TARUK</t>
  </si>
  <si>
    <t>MAHSUN ÇAN</t>
  </si>
  <si>
    <t>MALATYA</t>
  </si>
  <si>
    <t>MEHMET ŞAHİN</t>
  </si>
  <si>
    <t>UMUT ŞİMŞEK</t>
  </si>
  <si>
    <t>RAMAZAN SAK</t>
  </si>
  <si>
    <t>MERİÇ ATLI</t>
  </si>
  <si>
    <t>BALIKESİR</t>
  </si>
  <si>
    <t>EMİRKAN DENİZ</t>
  </si>
  <si>
    <t>SERHAT BÜRÜKS BABA</t>
  </si>
  <si>
    <t>ALİ CAN KERELTİ</t>
  </si>
  <si>
    <t>MARDİN</t>
  </si>
  <si>
    <t>MEHMET ALİ KERELTİ</t>
  </si>
  <si>
    <t>UMUT TEMEL</t>
  </si>
  <si>
    <t>AZAD ERTAŞ</t>
  </si>
  <si>
    <t>KADER DOST</t>
  </si>
  <si>
    <t>ADIYAMAN</t>
  </si>
  <si>
    <t>NURCAN AKÜREN</t>
  </si>
  <si>
    <t>YAĞMUR KOÇ</t>
  </si>
  <si>
    <t>NİĞDE</t>
  </si>
  <si>
    <t>ZEHRA BAYRAM</t>
  </si>
  <si>
    <t>GAMZE CINAR</t>
  </si>
  <si>
    <t>SİMGE DOĞRUER</t>
  </si>
  <si>
    <t>MELİSA DOĞANAY</t>
  </si>
  <si>
    <t>SEVAL YAVUZ</t>
  </si>
  <si>
    <t>ŞEYMA MELİSA ŞENER</t>
  </si>
  <si>
    <t>DÜRDANE ERÇIKTI</t>
  </si>
  <si>
    <t>RABİA CEVİK</t>
  </si>
  <si>
    <t>NEZAKET ALTAN</t>
  </si>
  <si>
    <t>SONGÜL KARTAL</t>
  </si>
  <si>
    <t>MELİKE GÜVEN</t>
  </si>
  <si>
    <t>BERİVAN KAYA</t>
  </si>
  <si>
    <t>ZEHRA TUNÇ</t>
  </si>
  <si>
    <t>FEYZA AŞÇI</t>
  </si>
  <si>
    <t>AYŞEGÜL BİRCAN</t>
  </si>
  <si>
    <t>AYŞEN KALİ</t>
  </si>
  <si>
    <t>VEYSİ AKÜREN</t>
  </si>
  <si>
    <t>İBRAHİM SALIK</t>
  </si>
  <si>
    <t>SERKAN TERDİ</t>
  </si>
  <si>
    <t>BİLAL ÜRGEN</t>
  </si>
  <si>
    <t>SAMET ÜRGEN</t>
  </si>
  <si>
    <t>İSA ARSLAN</t>
  </si>
  <si>
    <t>MERT ARSLAN</t>
  </si>
  <si>
    <t>MERAL ARSLAN</t>
  </si>
  <si>
    <t>SAMSUN</t>
  </si>
  <si>
    <t>BUSE KARAGÜZEL</t>
  </si>
  <si>
    <t>PINAR TUTAL</t>
  </si>
  <si>
    <t>AYŞE NUR KARAMAN</t>
  </si>
  <si>
    <t>BEYZA KARACA</t>
  </si>
  <si>
    <t>FİRDEVS BEKTAŞ</t>
  </si>
  <si>
    <t>GÜLPERİ BAŞTUĞ</t>
  </si>
  <si>
    <t>AYSE NUR ÇITAK</t>
  </si>
  <si>
    <t>HELİN KILINÇ</t>
  </si>
  <si>
    <t>ESRA SÜZÜK</t>
  </si>
  <si>
    <t>MELEK SAVCI</t>
  </si>
  <si>
    <t>PELİN BOZDEMİR</t>
  </si>
  <si>
    <t>RECEP ÇELİK</t>
  </si>
  <si>
    <t>SERKAN DOĞAN</t>
  </si>
  <si>
    <t>ŞAHİN ŞENODUNCU</t>
  </si>
  <si>
    <t>ÖZGÜR OZAN PAMUK</t>
  </si>
  <si>
    <t>GÜLŞEN KILINÇ</t>
  </si>
  <si>
    <t>NERGİZ ADAŞ</t>
  </si>
  <si>
    <t>SARİYE AKÜREN</t>
  </si>
  <si>
    <t>SABAHAT AKPINAR</t>
  </si>
  <si>
    <t>HATAY</t>
  </si>
  <si>
    <t>GAMZE ÖZGÖR</t>
  </si>
  <si>
    <t>SULTAN SELÇIK</t>
  </si>
  <si>
    <t>HİCRAN ŞENTÜRK</t>
  </si>
  <si>
    <t>OSMAN KÜÇÜK</t>
  </si>
  <si>
    <t>EMRAH POLAT</t>
  </si>
  <si>
    <t>NESİM KURT</t>
  </si>
  <si>
    <t>ÖMER GÜL</t>
  </si>
  <si>
    <t>YAKUP MERCAN</t>
  </si>
  <si>
    <t>GAZİANTEP</t>
  </si>
  <si>
    <t>SALİH KORKMAZ</t>
  </si>
  <si>
    <t>MEHMET HAN</t>
  </si>
  <si>
    <t>MUSTAFA ÖZBEK</t>
  </si>
  <si>
    <t>HAKAN ERGİN</t>
  </si>
  <si>
    <t>VAN</t>
  </si>
  <si>
    <t>ABDULLAH ŞAY</t>
  </si>
  <si>
    <t>BAYRAM İZCİAK</t>
  </si>
  <si>
    <t>MURATCAN KARAPINAR</t>
  </si>
  <si>
    <t>SÜLEYMAN GÜL</t>
  </si>
  <si>
    <t>YASEMİN FANSA</t>
  </si>
  <si>
    <t>HATİCE DEDE</t>
  </si>
  <si>
    <t>MERAL KURT</t>
  </si>
  <si>
    <t>DERYA KARAKURT</t>
  </si>
  <si>
    <t>GÖZDE ELBİR</t>
  </si>
  <si>
    <t>SAİME HUY</t>
  </si>
  <si>
    <t>AYŞE SENA ŞAFAK</t>
  </si>
  <si>
    <t>ÖZGE SERİN</t>
  </si>
  <si>
    <t>TOKAT</t>
  </si>
  <si>
    <t>SİNAN ASLAN</t>
  </si>
  <si>
    <t>BARIŞ ADIGÜZEL</t>
  </si>
  <si>
    <t>H.NURULLAH KARA</t>
  </si>
  <si>
    <t>HASAN AY</t>
  </si>
  <si>
    <t>BARIŞ KOYUNCU</t>
  </si>
  <si>
    <t>CİHAN ŞAY</t>
  </si>
  <si>
    <t>MEHMET BAHŞİ</t>
  </si>
  <si>
    <t>UMUT KAÇAR</t>
  </si>
  <si>
    <t>YİĞİTHAN RÜZGAR</t>
  </si>
  <si>
    <t>HASAN BARAN TATAR</t>
  </si>
  <si>
    <t>MERT KERELTİ</t>
  </si>
  <si>
    <t>SELİM SEVEN</t>
  </si>
  <si>
    <t>FIRAT KERELTİ</t>
  </si>
  <si>
    <t>ABDULAZİZ DANIŞ</t>
  </si>
  <si>
    <t>YAZAR AKKAYA</t>
  </si>
  <si>
    <t>ŞÜKRAN AKÜREN</t>
  </si>
  <si>
    <t>20..11.1998</t>
  </si>
  <si>
    <t>SEÇİL AKPINAR</t>
  </si>
  <si>
    <t>SEMANUR ŞAHİN</t>
  </si>
  <si>
    <t>ÖZLEM CEYHAN</t>
  </si>
  <si>
    <t>TUGBA KAYNAK</t>
  </si>
  <si>
    <t>ÖZGE KARTAL</t>
  </si>
  <si>
    <t>SEMA KÖKSAL</t>
  </si>
  <si>
    <t>AYŞE TEKDAL</t>
  </si>
  <si>
    <t>MERYEM BEKMEZ</t>
  </si>
  <si>
    <t>SARA AKKOYUN</t>
  </si>
  <si>
    <t>SEVİM BATURAY</t>
  </si>
  <si>
    <t>FEYZA KAYRANCIOĞLU</t>
  </si>
  <si>
    <t>BOLU</t>
  </si>
  <si>
    <t>KADRİYE ÇARIKDİKEN</t>
  </si>
  <si>
    <t>GÜRCAN KARDELEN ERDİNÇ</t>
  </si>
  <si>
    <t xml:space="preserve">GÜLİSTAN ÖZCAN </t>
  </si>
  <si>
    <t>YAREN ALGIN</t>
  </si>
  <si>
    <t>ESRA SULTAN YEŞİKBOL</t>
  </si>
  <si>
    <t>KONYA</t>
  </si>
  <si>
    <t>FATMA KORKUT</t>
  </si>
  <si>
    <t>GAMZE BOZKURT</t>
  </si>
  <si>
    <t>İREM DUBA</t>
  </si>
  <si>
    <t>ELİF NUR KARAR</t>
  </si>
  <si>
    <t>GÜLİSTAN ERYILMAZ</t>
  </si>
  <si>
    <t>MERT ATLI</t>
  </si>
  <si>
    <t>ERSİN TACİR</t>
  </si>
  <si>
    <t>RUSLAN DWYTRENKE</t>
  </si>
  <si>
    <t>İli</t>
  </si>
  <si>
    <t>DNF</t>
  </si>
  <si>
    <t>DNS</t>
  </si>
  <si>
    <t>-</t>
  </si>
  <si>
    <t>UKRAYNA(TASNİF DIŞI)</t>
  </si>
  <si>
    <t>Türkiye Atletizm Federasyonu
Balıkesir Atletizm İl Temsilciliği</t>
  </si>
  <si>
    <t>YTR</t>
  </si>
  <si>
    <t>GTR</t>
  </si>
  <si>
    <t>DQ 230.6.A</t>
  </si>
</sst>
</file>

<file path=xl/styles.xml><?xml version="1.0" encoding="utf-8"?>
<styleSheet xmlns="http://schemas.openxmlformats.org/spreadsheetml/2006/main">
  <numFmts count="3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00\:00"/>
    <numFmt numFmtId="187" formatCode="mmm/yyyy"/>
    <numFmt numFmtId="188" formatCode="0\:00\:00"/>
    <numFmt numFmtId="189" formatCode="0\:00"/>
  </numFmts>
  <fonts count="67">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14"/>
      <color indexed="8"/>
      <name val="Cambria"/>
      <family val="1"/>
    </font>
    <font>
      <b/>
      <i/>
      <sz val="9"/>
      <name val="Cambria"/>
      <family val="1"/>
    </font>
    <font>
      <b/>
      <i/>
      <sz val="8"/>
      <name val="Cambria"/>
      <family val="1"/>
    </font>
    <font>
      <b/>
      <sz val="10"/>
      <name val="Arial Tur"/>
      <family val="0"/>
    </font>
    <font>
      <b/>
      <u val="single"/>
      <sz val="10"/>
      <name val="Arial Tur"/>
      <family val="0"/>
    </font>
    <font>
      <b/>
      <sz val="14"/>
      <name val="Arial Tur"/>
      <family val="0"/>
    </font>
    <font>
      <b/>
      <sz val="16"/>
      <name val="Arial Tur"/>
      <family val="0"/>
    </font>
    <font>
      <u val="single"/>
      <sz val="10"/>
      <name val="Arial Tur"/>
      <family val="0"/>
    </font>
    <font>
      <b/>
      <i/>
      <sz val="12"/>
      <color indexed="10"/>
      <name val="Cambria"/>
      <family val="1"/>
    </font>
    <font>
      <sz val="10"/>
      <name val="Cambria"/>
      <family val="1"/>
    </font>
    <font>
      <sz val="10"/>
      <color indexed="9"/>
      <name val="Cambria"/>
      <family val="1"/>
    </font>
    <font>
      <b/>
      <sz val="10"/>
      <name val="Cambria"/>
      <family val="1"/>
    </font>
    <font>
      <b/>
      <sz val="12"/>
      <name val="Cambria"/>
      <family val="1"/>
    </font>
    <font>
      <b/>
      <sz val="10"/>
      <color indexed="10"/>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1"/>
      <color indexed="8"/>
      <name val="Cambria"/>
      <family val="1"/>
    </font>
    <font>
      <sz val="11"/>
      <name val="Cambria"/>
      <family val="1"/>
    </font>
    <font>
      <sz val="11"/>
      <color indexed="8"/>
      <name val="Cambria"/>
      <family val="1"/>
    </font>
    <font>
      <b/>
      <sz val="11"/>
      <color indexed="10"/>
      <name val="Cambria"/>
      <family val="1"/>
    </font>
    <font>
      <b/>
      <sz val="12"/>
      <color indexed="10"/>
      <name val="Cambria"/>
      <family val="1"/>
    </font>
    <font>
      <b/>
      <i/>
      <sz val="11"/>
      <color indexed="30"/>
      <name val="Cambria"/>
      <family val="1"/>
    </font>
    <font>
      <b/>
      <i/>
      <sz val="16"/>
      <color indexed="30"/>
      <name val="Cambria"/>
      <family val="1"/>
    </font>
    <font>
      <b/>
      <i/>
      <sz val="12"/>
      <color indexed="30"/>
      <name val="Cambria"/>
      <family val="1"/>
    </font>
    <font>
      <b/>
      <i/>
      <sz val="12"/>
      <color indexed="8"/>
      <name val="Cambria"/>
      <family val="1"/>
    </font>
    <font>
      <b/>
      <sz val="14"/>
      <color indexed="10"/>
      <name val="Cambria"/>
      <family val="1"/>
    </font>
    <font>
      <b/>
      <sz val="12"/>
      <color indexed="8"/>
      <name val="Cambria"/>
      <family val="1"/>
    </font>
    <font>
      <b/>
      <sz val="11"/>
      <color indexed="8"/>
      <name val="Cambria"/>
      <family val="1"/>
    </font>
    <font>
      <sz val="10"/>
      <color theme="0"/>
      <name val="Cambria"/>
      <family val="1"/>
    </font>
    <font>
      <b/>
      <sz val="10"/>
      <color rgb="FFFF000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sz val="11"/>
      <color rgb="FFFF0000"/>
      <name val="Cambria"/>
      <family val="1"/>
    </font>
    <font>
      <b/>
      <sz val="12"/>
      <color rgb="FFFF0000"/>
      <name val="Cambria"/>
      <family val="1"/>
    </font>
    <font>
      <b/>
      <i/>
      <sz val="11"/>
      <color rgb="FF0070C0"/>
      <name val="Cambria"/>
      <family val="1"/>
    </font>
    <font>
      <b/>
      <i/>
      <sz val="16"/>
      <color rgb="FF0070C0"/>
      <name val="Cambria"/>
      <family val="1"/>
    </font>
    <font>
      <b/>
      <i/>
      <sz val="12"/>
      <color rgb="FF0070C0"/>
      <name val="Cambria"/>
      <family val="1"/>
    </font>
    <font>
      <b/>
      <i/>
      <sz val="12"/>
      <color theme="1"/>
      <name val="Cambria"/>
      <family val="1"/>
    </font>
    <font>
      <b/>
      <sz val="12"/>
      <color theme="1"/>
      <name val="Cambria"/>
      <family val="1"/>
    </font>
    <font>
      <b/>
      <sz val="11"/>
      <color theme="1"/>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E1FF"/>
        <bgColor indexed="64"/>
      </patternFill>
    </fill>
    <fill>
      <patternFill patternType="solid">
        <fgColor rgb="FFCCFFFF"/>
        <bgColor indexed="64"/>
      </patternFill>
    </fill>
    <fill>
      <patternFill patternType="solid">
        <fgColor theme="9" tint="0.7999799847602844"/>
        <bgColor indexed="64"/>
      </patternFill>
    </fill>
    <fill>
      <patternFill patternType="solid">
        <fgColor rgb="FFD9FFFF"/>
        <bgColor indexed="64"/>
      </patternFill>
    </fill>
    <fill>
      <patternFill patternType="solid">
        <fgColor rgb="FFC1FFFF"/>
        <bgColor indexed="64"/>
      </patternFill>
    </fill>
    <fill>
      <patternFill patternType="solid">
        <fgColor rgb="FFFFFFCC"/>
        <bgColor indexed="64"/>
      </patternFill>
    </fill>
  </fills>
  <borders count="46">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thin"/>
      <bottom style="thin"/>
    </border>
    <border>
      <left/>
      <right/>
      <top/>
      <bottom style="thin"/>
    </border>
    <border>
      <left style="hair"/>
      <right style="hair"/>
      <top style="thin"/>
      <bottom style="thin"/>
    </border>
    <border>
      <left style="thin"/>
      <right style="hair"/>
      <top style="thin"/>
      <bottom style="thin"/>
    </border>
    <border>
      <left style="hair"/>
      <right style="thin"/>
      <top style="thin"/>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right/>
      <top style="thin"/>
      <bottom style="thin"/>
    </border>
    <border>
      <left/>
      <right style="medium"/>
      <top style="dashDot"/>
      <bottom style="dashDot"/>
    </border>
    <border>
      <left style="dashDot"/>
      <right/>
      <top style="dashDot"/>
      <bottom style="dashDot"/>
    </border>
    <border>
      <left style="thin"/>
      <right style="thin"/>
      <top>
        <color indexed="63"/>
      </top>
      <bottom style="thin"/>
    </border>
    <border>
      <left style="thin"/>
      <right style="thin"/>
      <top style="thin"/>
      <bottom style="thick"/>
    </border>
    <border>
      <left style="thin"/>
      <right>
        <color indexed="63"/>
      </right>
      <top style="thin"/>
      <bottom style="thin"/>
    </border>
    <border>
      <left style="thin">
        <color theme="0"/>
      </left>
      <right>
        <color indexed="63"/>
      </right>
      <top style="thin">
        <color theme="0"/>
      </top>
      <bottom style="thin">
        <color theme="0"/>
      </bottom>
    </border>
    <border>
      <left style="thin"/>
      <right>
        <color indexed="63"/>
      </right>
      <top style="thin">
        <color theme="0"/>
      </top>
      <bottom style="thin">
        <color theme="0"/>
      </bottom>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9" fontId="0" fillId="0" borderId="0" applyFon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83">
    <xf numFmtId="0" fontId="0" fillId="0" borderId="0" xfId="0" applyAlignment="1">
      <alignment/>
    </xf>
    <xf numFmtId="0" fontId="31" fillId="0" borderId="0" xfId="0" applyFont="1" applyAlignment="1" applyProtection="1">
      <alignment horizontal="center" vertical="center"/>
      <protection hidden="1"/>
    </xf>
    <xf numFmtId="0" fontId="52" fillId="0" borderId="0" xfId="0" applyFont="1" applyAlignment="1" applyProtection="1">
      <alignment horizontal="center" vertical="center"/>
      <protection hidden="1"/>
    </xf>
    <xf numFmtId="0" fontId="31" fillId="0" borderId="0" xfId="0" applyFont="1" applyBorder="1" applyAlignment="1" applyProtection="1">
      <alignment horizontal="center" vertical="center"/>
      <protection hidden="1"/>
    </xf>
    <xf numFmtId="0" fontId="31" fillId="0" borderId="0" xfId="0" applyFont="1" applyBorder="1" applyAlignment="1" applyProtection="1">
      <alignment horizontal="center" vertical="center" wrapText="1"/>
      <protection hidden="1"/>
    </xf>
    <xf numFmtId="0" fontId="52" fillId="0" borderId="0" xfId="0" applyFont="1" applyBorder="1" applyAlignment="1" applyProtection="1">
      <alignment horizontal="center" vertical="center" wrapText="1"/>
      <protection hidden="1"/>
    </xf>
    <xf numFmtId="0" fontId="33" fillId="24" borderId="10" xfId="0" applyFont="1" applyFill="1" applyBorder="1" applyAlignment="1" applyProtection="1">
      <alignment horizontal="center" vertical="center"/>
      <protection hidden="1"/>
    </xf>
    <xf numFmtId="0" fontId="31" fillId="25" borderId="11" xfId="0" applyFont="1" applyFill="1" applyBorder="1" applyAlignment="1" applyProtection="1">
      <alignment horizontal="left" vertical="center" shrinkToFit="1"/>
      <protection hidden="1"/>
    </xf>
    <xf numFmtId="0" fontId="31" fillId="24" borderId="12" xfId="0" applyFont="1" applyFill="1" applyBorder="1" applyAlignment="1" applyProtection="1">
      <alignment horizontal="left" vertical="center" shrinkToFit="1"/>
      <protection hidden="1"/>
    </xf>
    <xf numFmtId="0" fontId="31" fillId="24" borderId="12" xfId="0" applyFont="1" applyFill="1" applyBorder="1" applyAlignment="1" applyProtection="1">
      <alignment horizontal="center" vertical="center"/>
      <protection hidden="1"/>
    </xf>
    <xf numFmtId="182" fontId="31" fillId="24" borderId="12" xfId="0" applyNumberFormat="1" applyFont="1" applyFill="1" applyBorder="1" applyAlignment="1" applyProtection="1">
      <alignment horizontal="center" vertical="center"/>
      <protection hidden="1"/>
    </xf>
    <xf numFmtId="0" fontId="31" fillId="24" borderId="12" xfId="0" applyNumberFormat="1" applyFont="1" applyFill="1" applyBorder="1" applyAlignment="1" applyProtection="1">
      <alignment horizontal="center" vertical="center"/>
      <protection hidden="1"/>
    </xf>
    <xf numFmtId="0" fontId="31" fillId="24" borderId="13" xfId="0" applyFont="1" applyFill="1" applyBorder="1" applyAlignment="1" applyProtection="1">
      <alignment horizontal="center" vertical="center"/>
      <protection hidden="1"/>
    </xf>
    <xf numFmtId="0" fontId="33" fillId="24" borderId="11" xfId="0" applyFont="1" applyFill="1" applyBorder="1" applyAlignment="1" applyProtection="1">
      <alignment horizontal="center" vertical="center"/>
      <protection hidden="1"/>
    </xf>
    <xf numFmtId="0" fontId="33" fillId="24" borderId="14" xfId="0" applyFont="1" applyFill="1" applyBorder="1" applyAlignment="1" applyProtection="1">
      <alignment horizontal="center" vertical="center"/>
      <protection hidden="1"/>
    </xf>
    <xf numFmtId="0" fontId="31" fillId="25" borderId="15" xfId="0" applyFont="1" applyFill="1" applyBorder="1" applyAlignment="1" applyProtection="1">
      <alignment horizontal="left" vertical="center" shrinkToFit="1"/>
      <protection hidden="1"/>
    </xf>
    <xf numFmtId="0" fontId="31" fillId="24" borderId="16" xfId="0" applyFont="1" applyFill="1" applyBorder="1" applyAlignment="1" applyProtection="1">
      <alignment horizontal="left" vertical="center" shrinkToFit="1"/>
      <protection hidden="1"/>
    </xf>
    <xf numFmtId="0" fontId="31" fillId="24" borderId="16" xfId="0" applyFont="1" applyFill="1" applyBorder="1" applyAlignment="1" applyProtection="1">
      <alignment horizontal="center" vertical="center"/>
      <protection hidden="1"/>
    </xf>
    <xf numFmtId="182" fontId="31" fillId="24" borderId="16" xfId="0" applyNumberFormat="1" applyFont="1" applyFill="1" applyBorder="1" applyAlignment="1" applyProtection="1">
      <alignment horizontal="center" vertical="center"/>
      <protection hidden="1"/>
    </xf>
    <xf numFmtId="0" fontId="31" fillId="24" borderId="16" xfId="0" applyNumberFormat="1" applyFont="1" applyFill="1" applyBorder="1" applyAlignment="1" applyProtection="1">
      <alignment horizontal="center" vertical="center"/>
      <protection hidden="1"/>
    </xf>
    <xf numFmtId="0" fontId="31" fillId="24" borderId="17" xfId="0" applyFont="1" applyFill="1" applyBorder="1" applyAlignment="1" applyProtection="1">
      <alignment horizontal="center" vertical="center"/>
      <protection hidden="1"/>
    </xf>
    <xf numFmtId="0" fontId="33" fillId="24" borderId="15" xfId="0" applyFont="1" applyFill="1" applyBorder="1" applyAlignment="1" applyProtection="1">
      <alignment horizontal="center" vertical="center"/>
      <protection hidden="1"/>
    </xf>
    <xf numFmtId="0" fontId="34" fillId="24" borderId="15" xfId="0" applyFont="1" applyFill="1" applyBorder="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33" fillId="24" borderId="18" xfId="0" applyFont="1" applyFill="1" applyBorder="1" applyAlignment="1" applyProtection="1">
      <alignment horizontal="center" vertical="center"/>
      <protection hidden="1"/>
    </xf>
    <xf numFmtId="0" fontId="31" fillId="25" borderId="19" xfId="0" applyFont="1" applyFill="1" applyBorder="1" applyAlignment="1" applyProtection="1">
      <alignment horizontal="left" vertical="center" shrinkToFit="1"/>
      <protection hidden="1"/>
    </xf>
    <xf numFmtId="0" fontId="31" fillId="24" borderId="20" xfId="0" applyFont="1" applyFill="1" applyBorder="1" applyAlignment="1" applyProtection="1">
      <alignment horizontal="left" vertical="center" shrinkToFit="1"/>
      <protection hidden="1"/>
    </xf>
    <xf numFmtId="0" fontId="31" fillId="24" borderId="20" xfId="0" applyFont="1" applyFill="1" applyBorder="1" applyAlignment="1" applyProtection="1">
      <alignment horizontal="center" vertical="center"/>
      <protection hidden="1"/>
    </xf>
    <xf numFmtId="182" fontId="31" fillId="24" borderId="20" xfId="0" applyNumberFormat="1" applyFont="1" applyFill="1" applyBorder="1" applyAlignment="1" applyProtection="1">
      <alignment horizontal="center" vertical="center"/>
      <protection hidden="1"/>
    </xf>
    <xf numFmtId="0" fontId="31" fillId="24" borderId="21" xfId="0" applyFont="1" applyFill="1" applyBorder="1" applyAlignment="1" applyProtection="1">
      <alignment horizontal="center" vertical="center"/>
      <protection hidden="1"/>
    </xf>
    <xf numFmtId="0" fontId="33" fillId="24" borderId="19" xfId="0" applyFont="1" applyFill="1" applyBorder="1" applyAlignment="1" applyProtection="1">
      <alignment horizontal="center" vertical="center"/>
      <protection hidden="1"/>
    </xf>
    <xf numFmtId="0" fontId="33" fillId="0" borderId="0" xfId="0" applyFont="1" applyAlignment="1" applyProtection="1">
      <alignment horizontal="center" vertical="center" wrapText="1"/>
      <protection hidden="1"/>
    </xf>
    <xf numFmtId="0" fontId="52" fillId="0" borderId="0" xfId="0" applyFont="1" applyAlignment="1" applyProtection="1">
      <alignment horizontal="center" vertical="center" wrapText="1"/>
      <protection hidden="1"/>
    </xf>
    <xf numFmtId="1" fontId="31" fillId="26" borderId="12" xfId="0" applyNumberFormat="1" applyFont="1" applyFill="1" applyBorder="1" applyAlignment="1" applyProtection="1">
      <alignment horizontal="center" vertical="center"/>
      <protection locked="0"/>
    </xf>
    <xf numFmtId="1" fontId="31" fillId="26" borderId="16" xfId="0" applyNumberFormat="1" applyFont="1" applyFill="1" applyBorder="1" applyAlignment="1" applyProtection="1">
      <alignment horizontal="center" vertical="center"/>
      <protection locked="0"/>
    </xf>
    <xf numFmtId="0" fontId="34" fillId="26" borderId="14" xfId="0" applyFont="1" applyFill="1" applyBorder="1" applyAlignment="1" applyProtection="1">
      <alignment horizontal="center" vertical="center"/>
      <protection locked="0"/>
    </xf>
    <xf numFmtId="0" fontId="31" fillId="0" borderId="0" xfId="0" applyFont="1" applyAlignment="1">
      <alignment vertical="center"/>
    </xf>
    <xf numFmtId="0" fontId="31" fillId="0" borderId="0" xfId="0" applyFont="1" applyAlignment="1">
      <alignment horizontal="center" vertical="center"/>
    </xf>
    <xf numFmtId="180" fontId="31" fillId="0" borderId="0" xfId="0" applyNumberFormat="1" applyFont="1" applyAlignment="1">
      <alignment vertical="center"/>
    </xf>
    <xf numFmtId="0" fontId="33" fillId="27" borderId="22" xfId="0" applyFont="1" applyFill="1" applyBorder="1" applyAlignment="1">
      <alignment horizontal="center" vertical="center" wrapText="1"/>
    </xf>
    <xf numFmtId="0" fontId="31" fillId="0" borderId="0" xfId="0" applyFont="1" applyBorder="1" applyAlignment="1">
      <alignment vertical="center" wrapText="1"/>
    </xf>
    <xf numFmtId="0" fontId="31" fillId="0" borderId="0" xfId="0" applyFont="1" applyBorder="1" applyAlignment="1">
      <alignment/>
    </xf>
    <xf numFmtId="0" fontId="31" fillId="0" borderId="0" xfId="0" applyFont="1" applyAlignment="1">
      <alignment horizontal="left" vertical="center"/>
    </xf>
    <xf numFmtId="181" fontId="53" fillId="28" borderId="23" xfId="0" applyNumberFormat="1" applyFont="1" applyFill="1" applyBorder="1" applyAlignment="1" applyProtection="1">
      <alignment vertical="center"/>
      <protection hidden="1"/>
    </xf>
    <xf numFmtId="0" fontId="33" fillId="27" borderId="24" xfId="0" applyFont="1" applyFill="1" applyBorder="1" applyAlignment="1" applyProtection="1">
      <alignment horizontal="center" vertical="center" wrapText="1"/>
      <protection hidden="1"/>
    </xf>
    <xf numFmtId="1" fontId="31" fillId="24" borderId="12" xfId="0" applyNumberFormat="1" applyFont="1" applyFill="1" applyBorder="1" applyAlignment="1" applyProtection="1">
      <alignment horizontal="center" vertical="center"/>
      <protection hidden="1"/>
    </xf>
    <xf numFmtId="0" fontId="31" fillId="24" borderId="13" xfId="0" applyNumberFormat="1" applyFont="1" applyFill="1" applyBorder="1" applyAlignment="1" applyProtection="1">
      <alignment horizontal="center" vertical="center"/>
      <protection hidden="1"/>
    </xf>
    <xf numFmtId="1" fontId="31" fillId="24" borderId="16" xfId="0" applyNumberFormat="1" applyFont="1" applyFill="1" applyBorder="1" applyAlignment="1" applyProtection="1">
      <alignment horizontal="center" vertical="center"/>
      <protection hidden="1"/>
    </xf>
    <xf numFmtId="0" fontId="31" fillId="24" borderId="17" xfId="0" applyNumberFormat="1" applyFont="1" applyFill="1" applyBorder="1" applyAlignment="1" applyProtection="1">
      <alignment horizontal="center" vertical="center"/>
      <protection hidden="1"/>
    </xf>
    <xf numFmtId="1" fontId="31" fillId="24" borderId="20" xfId="0" applyNumberFormat="1" applyFont="1" applyFill="1" applyBorder="1" applyAlignment="1" applyProtection="1">
      <alignment horizontal="center" vertical="center"/>
      <protection hidden="1"/>
    </xf>
    <xf numFmtId="0" fontId="34" fillId="24" borderId="14" xfId="0" applyFont="1" applyFill="1" applyBorder="1" applyAlignment="1" applyProtection="1">
      <alignment horizontal="center" vertical="center"/>
      <protection hidden="1"/>
    </xf>
    <xf numFmtId="0" fontId="33" fillId="27" borderId="25" xfId="0" applyFont="1" applyFill="1" applyBorder="1" applyAlignment="1" applyProtection="1">
      <alignment horizontal="center" vertical="center" wrapText="1"/>
      <protection hidden="1"/>
    </xf>
    <xf numFmtId="14" fontId="33" fillId="27" borderId="24" xfId="0" applyNumberFormat="1" applyFont="1" applyFill="1" applyBorder="1" applyAlignment="1" applyProtection="1">
      <alignment horizontal="center" vertical="center" wrapText="1"/>
      <protection hidden="1"/>
    </xf>
    <xf numFmtId="0" fontId="33" fillId="27" borderId="26" xfId="0" applyFont="1" applyFill="1" applyBorder="1" applyAlignment="1" applyProtection="1">
      <alignment horizontal="center" vertical="center" wrapText="1"/>
      <protection hidden="1"/>
    </xf>
    <xf numFmtId="0" fontId="31" fillId="0" borderId="0" xfId="0" applyFont="1" applyFill="1" applyAlignment="1">
      <alignment vertical="center"/>
    </xf>
    <xf numFmtId="0" fontId="31" fillId="0" borderId="0" xfId="0" applyFont="1" applyFill="1" applyBorder="1" applyAlignment="1">
      <alignment vertical="center" wrapText="1"/>
    </xf>
    <xf numFmtId="0" fontId="31" fillId="0" borderId="0" xfId="0" applyFont="1" applyFill="1" applyBorder="1" applyAlignment="1">
      <alignment vertical="center"/>
    </xf>
    <xf numFmtId="0" fontId="31" fillId="0" borderId="0" xfId="0" applyFont="1" applyFill="1" applyAlignment="1">
      <alignment horizontal="center" vertical="center"/>
    </xf>
    <xf numFmtId="0" fontId="31" fillId="0" borderId="0" xfId="0" applyFont="1" applyFill="1" applyAlignment="1">
      <alignment horizontal="left" vertical="center"/>
    </xf>
    <xf numFmtId="14" fontId="31" fillId="0" borderId="0" xfId="0" applyNumberFormat="1" applyFont="1" applyFill="1" applyAlignment="1">
      <alignment horizontal="center" vertical="center"/>
    </xf>
    <xf numFmtId="0" fontId="34" fillId="25" borderId="14" xfId="0" applyFont="1" applyFill="1" applyBorder="1" applyAlignment="1" applyProtection="1">
      <alignment horizontal="center" vertical="center"/>
      <protection hidden="1"/>
    </xf>
    <xf numFmtId="0" fontId="33" fillId="25" borderId="14" xfId="0" applyFont="1" applyFill="1" applyBorder="1" applyAlignment="1" applyProtection="1">
      <alignment horizontal="center" vertical="center"/>
      <protection hidden="1"/>
    </xf>
    <xf numFmtId="0" fontId="36" fillId="25" borderId="14" xfId="0" applyFont="1" applyFill="1" applyBorder="1" applyAlignment="1" applyProtection="1">
      <alignment horizontal="center" vertical="center"/>
      <protection hidden="1"/>
    </xf>
    <xf numFmtId="182" fontId="31" fillId="0" borderId="0" xfId="0" applyNumberFormat="1" applyFont="1" applyAlignment="1">
      <alignment horizontal="center" vertical="center"/>
    </xf>
    <xf numFmtId="0" fontId="27" fillId="29" borderId="2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2"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22" xfId="0" applyBorder="1" applyAlignment="1" applyProtection="1">
      <alignment horizontal="center" vertical="center" wrapText="1"/>
      <protection hidden="1"/>
    </xf>
    <xf numFmtId="0" fontId="25" fillId="0" borderId="22" xfId="0" applyFont="1" applyBorder="1" applyAlignment="1" applyProtection="1">
      <alignment horizontal="center" wrapText="1"/>
      <protection hidden="1"/>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81" fontId="20" fillId="0" borderId="0" xfId="0" applyNumberFormat="1" applyFont="1" applyFill="1" applyAlignment="1" applyProtection="1">
      <alignment/>
      <protection hidden="1"/>
    </xf>
    <xf numFmtId="0" fontId="21" fillId="30" borderId="27" xfId="0" applyFont="1" applyFill="1" applyBorder="1" applyAlignment="1" applyProtection="1">
      <alignment vertical="center"/>
      <protection hidden="1"/>
    </xf>
    <xf numFmtId="0" fontId="21" fillId="30" borderId="0" xfId="0" applyFont="1" applyFill="1" applyBorder="1" applyAlignment="1" applyProtection="1">
      <alignment vertical="center"/>
      <protection hidden="1"/>
    </xf>
    <xf numFmtId="0" fontId="21" fillId="30" borderId="28"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54" fillId="30" borderId="27" xfId="0" applyFont="1" applyFill="1" applyBorder="1" applyAlignment="1" applyProtection="1">
      <alignment vertical="center"/>
      <protection hidden="1"/>
    </xf>
    <xf numFmtId="0" fontId="55" fillId="30" borderId="0" xfId="0" applyFont="1" applyFill="1" applyBorder="1" applyAlignment="1" applyProtection="1">
      <alignment horizontal="center" vertical="center"/>
      <protection hidden="1"/>
    </xf>
    <xf numFmtId="0" fontId="54" fillId="30" borderId="28" xfId="0" applyFont="1" applyFill="1" applyBorder="1" applyAlignment="1" applyProtection="1">
      <alignment vertical="center"/>
      <protection hidden="1"/>
    </xf>
    <xf numFmtId="0" fontId="21" fillId="30" borderId="0" xfId="0" applyFont="1" applyFill="1" applyBorder="1" applyAlignment="1" applyProtection="1">
      <alignment horizontal="center" vertical="center"/>
      <protection hidden="1"/>
    </xf>
    <xf numFmtId="0" fontId="21" fillId="30" borderId="29" xfId="0" applyFont="1" applyFill="1" applyBorder="1" applyAlignment="1" applyProtection="1">
      <alignment vertical="center"/>
      <protection hidden="1"/>
    </xf>
    <xf numFmtId="0" fontId="21" fillId="30" borderId="30" xfId="0" applyFont="1" applyFill="1" applyBorder="1" applyAlignment="1" applyProtection="1">
      <alignment vertical="center"/>
      <protection hidden="1"/>
    </xf>
    <xf numFmtId="0" fontId="21" fillId="30" borderId="31" xfId="0" applyFont="1" applyFill="1" applyBorder="1" applyAlignment="1" applyProtection="1">
      <alignment vertical="center"/>
      <protection hidden="1"/>
    </xf>
    <xf numFmtId="0" fontId="56" fillId="31" borderId="27" xfId="0" applyFont="1" applyFill="1" applyBorder="1" applyAlignment="1" applyProtection="1">
      <alignment horizontal="right" vertical="center" wrapText="1"/>
      <protection hidden="1"/>
    </xf>
    <xf numFmtId="0" fontId="56" fillId="31" borderId="27" xfId="0" applyFont="1" applyFill="1" applyBorder="1" applyAlignment="1" applyProtection="1">
      <alignment horizontal="right" vertical="center"/>
      <protection hidden="1"/>
    </xf>
    <xf numFmtId="0" fontId="56" fillId="31" borderId="29" xfId="0" applyFont="1" applyFill="1" applyBorder="1" applyAlignment="1" applyProtection="1">
      <alignment horizontal="right" vertical="center" wrapText="1"/>
      <protection hidden="1"/>
    </xf>
    <xf numFmtId="0" fontId="57" fillId="30" borderId="27" xfId="0" applyFont="1" applyFill="1" applyBorder="1" applyAlignment="1" applyProtection="1">
      <alignment horizontal="right" vertical="center" wrapText="1"/>
      <protection hidden="1"/>
    </xf>
    <xf numFmtId="181" fontId="58" fillId="30" borderId="0" xfId="0" applyNumberFormat="1" applyFont="1" applyFill="1" applyBorder="1" applyAlignment="1" applyProtection="1">
      <alignment horizontal="left" vertical="center" wrapText="1"/>
      <protection hidden="1"/>
    </xf>
    <xf numFmtId="181" fontId="58" fillId="30" borderId="28" xfId="0" applyNumberFormat="1" applyFont="1" applyFill="1" applyBorder="1" applyAlignment="1" applyProtection="1">
      <alignment horizontal="left" vertical="center" wrapText="1"/>
      <protection hidden="1"/>
    </xf>
    <xf numFmtId="0" fontId="23" fillId="30" borderId="32" xfId="0" applyFont="1" applyFill="1" applyBorder="1" applyAlignment="1" applyProtection="1">
      <alignment horizontal="left" vertical="center"/>
      <protection hidden="1"/>
    </xf>
    <xf numFmtId="0" fontId="23" fillId="30" borderId="33" xfId="0" applyFont="1" applyFill="1" applyBorder="1" applyAlignment="1" applyProtection="1">
      <alignment vertical="center" wrapText="1"/>
      <protection hidden="1"/>
    </xf>
    <xf numFmtId="0" fontId="24" fillId="30" borderId="34" xfId="0" applyFont="1" applyFill="1" applyBorder="1" applyAlignment="1" applyProtection="1">
      <alignment vertical="center"/>
      <protection hidden="1"/>
    </xf>
    <xf numFmtId="0" fontId="31" fillId="24" borderId="22" xfId="0" applyFont="1" applyFill="1" applyBorder="1" applyAlignment="1" applyProtection="1">
      <alignment horizontal="center" vertical="center"/>
      <protection hidden="1"/>
    </xf>
    <xf numFmtId="0" fontId="55" fillId="30" borderId="0" xfId="0" applyFont="1" applyFill="1" applyBorder="1" applyAlignment="1" applyProtection="1">
      <alignment horizontal="center" vertical="center"/>
      <protection hidden="1"/>
    </xf>
    <xf numFmtId="0" fontId="33" fillId="32" borderId="22" xfId="0" applyFont="1" applyFill="1" applyBorder="1" applyAlignment="1">
      <alignment horizontal="center" vertical="center" wrapText="1"/>
    </xf>
    <xf numFmtId="14" fontId="33" fillId="32" borderId="22" xfId="0" applyNumberFormat="1" applyFont="1" applyFill="1" applyBorder="1" applyAlignment="1">
      <alignment horizontal="center" vertical="center" wrapText="1"/>
    </xf>
    <xf numFmtId="182" fontId="33" fillId="32" borderId="22" xfId="0" applyNumberFormat="1" applyFont="1" applyFill="1" applyBorder="1" applyAlignment="1">
      <alignment horizontal="center" vertical="center" wrapText="1"/>
    </xf>
    <xf numFmtId="0" fontId="41" fillId="0" borderId="22" xfId="0" applyFont="1" applyFill="1" applyBorder="1" applyAlignment="1">
      <alignment horizontal="center" vertical="center"/>
    </xf>
    <xf numFmtId="0" fontId="41" fillId="0" borderId="22" xfId="0" applyFont="1" applyFill="1" applyBorder="1" applyAlignment="1">
      <alignment horizontal="left" vertical="center"/>
    </xf>
    <xf numFmtId="0" fontId="41" fillId="0" borderId="22" xfId="0" applyFont="1" applyFill="1" applyBorder="1" applyAlignment="1">
      <alignment horizontal="left" vertical="center" shrinkToFit="1"/>
    </xf>
    <xf numFmtId="0" fontId="41" fillId="0" borderId="22" xfId="0" applyFont="1" applyFill="1" applyBorder="1" applyAlignment="1">
      <alignment horizontal="center" vertical="center" wrapText="1"/>
    </xf>
    <xf numFmtId="14" fontId="41" fillId="0" borderId="22" xfId="0" applyNumberFormat="1" applyFont="1" applyFill="1" applyBorder="1" applyAlignment="1">
      <alignment horizontal="center" vertical="center"/>
    </xf>
    <xf numFmtId="0" fontId="42" fillId="24" borderId="22" xfId="0" applyFont="1" applyFill="1" applyBorder="1" applyAlignment="1" applyProtection="1">
      <alignment horizontal="center" vertical="center"/>
      <protection hidden="1"/>
    </xf>
    <xf numFmtId="0" fontId="41" fillId="32" borderId="22" xfId="0" applyFont="1" applyFill="1" applyBorder="1" applyAlignment="1" applyProtection="1">
      <alignment horizontal="center" vertical="center"/>
      <protection locked="0"/>
    </xf>
    <xf numFmtId="0" fontId="41" fillId="24" borderId="22" xfId="0" applyFont="1" applyFill="1" applyBorder="1" applyAlignment="1" applyProtection="1">
      <alignment horizontal="left" vertical="center" shrinkToFit="1"/>
      <protection hidden="1"/>
    </xf>
    <xf numFmtId="0" fontId="41" fillId="24" borderId="22" xfId="0" applyFont="1" applyFill="1" applyBorder="1" applyAlignment="1" applyProtection="1">
      <alignment horizontal="center" vertical="center"/>
      <protection hidden="1"/>
    </xf>
    <xf numFmtId="14" fontId="41" fillId="24" borderId="22" xfId="0" applyNumberFormat="1" applyFont="1" applyFill="1" applyBorder="1" applyAlignment="1" applyProtection="1">
      <alignment horizontal="center" vertical="center"/>
      <protection hidden="1"/>
    </xf>
    <xf numFmtId="0" fontId="41" fillId="0" borderId="0" xfId="0" applyFont="1" applyAlignment="1">
      <alignment vertical="center"/>
    </xf>
    <xf numFmtId="186" fontId="33" fillId="32" borderId="22" xfId="0" applyNumberFormat="1" applyFont="1" applyFill="1" applyBorder="1" applyAlignment="1">
      <alignment horizontal="center" vertical="center" wrapText="1"/>
    </xf>
    <xf numFmtId="186" fontId="41" fillId="32" borderId="22" xfId="0" applyNumberFormat="1" applyFont="1" applyFill="1" applyBorder="1" applyAlignment="1" applyProtection="1">
      <alignment horizontal="center" vertical="center"/>
      <protection locked="0"/>
    </xf>
    <xf numFmtId="186" fontId="31" fillId="0" borderId="0" xfId="0" applyNumberFormat="1" applyFont="1" applyAlignment="1">
      <alignment horizontal="center" vertical="center"/>
    </xf>
    <xf numFmtId="184" fontId="59" fillId="28" borderId="23" xfId="0" applyNumberFormat="1" applyFont="1" applyFill="1" applyBorder="1" applyAlignment="1">
      <alignment horizontal="center" vertical="center"/>
    </xf>
    <xf numFmtId="184" fontId="59" fillId="28" borderId="23" xfId="0" applyNumberFormat="1" applyFont="1" applyFill="1" applyBorder="1" applyAlignment="1">
      <alignment vertical="center"/>
    </xf>
    <xf numFmtId="184" fontId="60" fillId="28" borderId="23" xfId="0" applyNumberFormat="1" applyFont="1" applyFill="1" applyBorder="1" applyAlignment="1">
      <alignment horizontal="center" vertical="center"/>
    </xf>
    <xf numFmtId="184" fontId="60" fillId="28" borderId="23" xfId="0" applyNumberFormat="1" applyFont="1" applyFill="1" applyBorder="1" applyAlignment="1">
      <alignment vertical="center"/>
    </xf>
    <xf numFmtId="184" fontId="59" fillId="28" borderId="0" xfId="0" applyNumberFormat="1" applyFont="1" applyFill="1" applyBorder="1" applyAlignment="1">
      <alignment horizontal="left" vertical="center"/>
    </xf>
    <xf numFmtId="184" fontId="60" fillId="28" borderId="0" xfId="0" applyNumberFormat="1" applyFont="1" applyFill="1" applyBorder="1" applyAlignment="1">
      <alignment horizontal="left" vertical="center"/>
    </xf>
    <xf numFmtId="0" fontId="33" fillId="32" borderId="35" xfId="0" applyFont="1" applyFill="1" applyBorder="1" applyAlignment="1">
      <alignment horizontal="center" vertical="center" wrapText="1"/>
    </xf>
    <xf numFmtId="188" fontId="41" fillId="32" borderId="22" xfId="0" applyNumberFormat="1" applyFont="1" applyFill="1" applyBorder="1" applyAlignment="1" applyProtection="1">
      <alignment horizontal="center" vertical="center"/>
      <protection locked="0"/>
    </xf>
    <xf numFmtId="0" fontId="61" fillId="31" borderId="36" xfId="0" applyNumberFormat="1" applyFont="1" applyFill="1" applyBorder="1" applyAlignment="1" applyProtection="1">
      <alignment vertical="center" wrapText="1"/>
      <protection locked="0"/>
    </xf>
    <xf numFmtId="0" fontId="62" fillId="31" borderId="37" xfId="0" applyNumberFormat="1" applyFont="1" applyFill="1" applyBorder="1" applyAlignment="1" applyProtection="1">
      <alignment horizontal="center" vertical="center" wrapText="1"/>
      <protection locked="0"/>
    </xf>
    <xf numFmtId="0" fontId="42" fillId="24" borderId="38" xfId="0" applyFont="1" applyFill="1" applyBorder="1" applyAlignment="1" applyProtection="1">
      <alignment horizontal="center" vertical="center"/>
      <protection hidden="1"/>
    </xf>
    <xf numFmtId="0" fontId="41" fillId="32" borderId="38" xfId="0" applyFont="1" applyFill="1" applyBorder="1" applyAlignment="1" applyProtection="1">
      <alignment horizontal="center" vertical="center"/>
      <protection locked="0"/>
    </xf>
    <xf numFmtId="0" fontId="41" fillId="24" borderId="38" xfId="0" applyFont="1" applyFill="1" applyBorder="1" applyAlignment="1" applyProtection="1">
      <alignment horizontal="left" vertical="center" shrinkToFit="1"/>
      <protection hidden="1"/>
    </xf>
    <xf numFmtId="0" fontId="41" fillId="24" borderId="38" xfId="0" applyFont="1" applyFill="1" applyBorder="1" applyAlignment="1" applyProtection="1">
      <alignment horizontal="center" vertical="center"/>
      <protection hidden="1"/>
    </xf>
    <xf numFmtId="14" fontId="41" fillId="24" borderId="38" xfId="0" applyNumberFormat="1" applyFont="1" applyFill="1" applyBorder="1" applyAlignment="1" applyProtection="1">
      <alignment horizontal="center" vertical="center"/>
      <protection hidden="1"/>
    </xf>
    <xf numFmtId="188" fontId="41" fillId="32" borderId="38" xfId="0" applyNumberFormat="1" applyFont="1" applyFill="1" applyBorder="1" applyAlignment="1" applyProtection="1">
      <alignment horizontal="center" vertical="center"/>
      <protection locked="0"/>
    </xf>
    <xf numFmtId="0" fontId="42" fillId="24" borderId="39" xfId="0" applyFont="1" applyFill="1" applyBorder="1" applyAlignment="1" applyProtection="1">
      <alignment horizontal="center" vertical="center"/>
      <protection hidden="1"/>
    </xf>
    <xf numFmtId="0" fontId="41" fillId="32" borderId="39" xfId="0" applyFont="1" applyFill="1" applyBorder="1" applyAlignment="1" applyProtection="1">
      <alignment horizontal="center" vertical="center"/>
      <protection locked="0"/>
    </xf>
    <xf numFmtId="0" fontId="41" fillId="24" borderId="39" xfId="0" applyFont="1" applyFill="1" applyBorder="1" applyAlignment="1" applyProtection="1">
      <alignment horizontal="left" vertical="center" shrinkToFit="1"/>
      <protection hidden="1"/>
    </xf>
    <xf numFmtId="0" fontId="41" fillId="24" borderId="39" xfId="0" applyFont="1" applyFill="1" applyBorder="1" applyAlignment="1" applyProtection="1">
      <alignment horizontal="center" vertical="center"/>
      <protection hidden="1"/>
    </xf>
    <xf numFmtId="14" fontId="41" fillId="24" borderId="39" xfId="0" applyNumberFormat="1" applyFont="1" applyFill="1" applyBorder="1" applyAlignment="1" applyProtection="1">
      <alignment horizontal="center" vertical="center"/>
      <protection hidden="1"/>
    </xf>
    <xf numFmtId="186" fontId="41" fillId="32" borderId="39" xfId="0" applyNumberFormat="1" applyFont="1" applyFill="1" applyBorder="1" applyAlignment="1" applyProtection="1">
      <alignment horizontal="center" vertical="center"/>
      <protection locked="0"/>
    </xf>
    <xf numFmtId="186" fontId="41" fillId="32" borderId="38" xfId="0" applyNumberFormat="1" applyFont="1" applyFill="1" applyBorder="1" applyAlignment="1" applyProtection="1">
      <alignment horizontal="center" vertical="center"/>
      <protection locked="0"/>
    </xf>
    <xf numFmtId="0" fontId="20" fillId="26" borderId="0" xfId="0" applyFont="1" applyFill="1" applyAlignment="1">
      <alignment horizontal="center" vertical="center"/>
    </xf>
    <xf numFmtId="188" fontId="41" fillId="32" borderId="39" xfId="0" applyNumberFormat="1" applyFont="1" applyFill="1" applyBorder="1" applyAlignment="1" applyProtection="1">
      <alignment horizontal="center" vertical="center"/>
      <protection locked="0"/>
    </xf>
    <xf numFmtId="0" fontId="31" fillId="24" borderId="40" xfId="0" applyFont="1" applyFill="1" applyBorder="1" applyAlignment="1" applyProtection="1">
      <alignment horizontal="center" vertical="center"/>
      <protection hidden="1"/>
    </xf>
    <xf numFmtId="0" fontId="31" fillId="0" borderId="41" xfId="0" applyFont="1" applyBorder="1" applyAlignment="1">
      <alignment vertical="center"/>
    </xf>
    <xf numFmtId="0" fontId="31" fillId="0" borderId="42" xfId="0" applyFont="1" applyBorder="1" applyAlignment="1">
      <alignment vertical="center"/>
    </xf>
    <xf numFmtId="0" fontId="63" fillId="31" borderId="37" xfId="0" applyFont="1" applyFill="1" applyBorder="1" applyAlignment="1" applyProtection="1">
      <alignment horizontal="left" vertical="center" wrapText="1"/>
      <protection locked="0"/>
    </xf>
    <xf numFmtId="0" fontId="63" fillId="31" borderId="36" xfId="0" applyFont="1" applyFill="1" applyBorder="1" applyAlignment="1" applyProtection="1">
      <alignment horizontal="left" vertical="center" wrapText="1"/>
      <protection locked="0"/>
    </xf>
    <xf numFmtId="184" fontId="61" fillId="31" borderId="37" xfId="0" applyNumberFormat="1" applyFont="1" applyFill="1" applyBorder="1" applyAlignment="1" applyProtection="1">
      <alignment horizontal="left" vertical="center" wrapText="1"/>
      <protection locked="0"/>
    </xf>
    <xf numFmtId="184" fontId="61" fillId="31" borderId="36" xfId="0" applyNumberFormat="1" applyFont="1" applyFill="1" applyBorder="1" applyAlignment="1" applyProtection="1">
      <alignment horizontal="left" vertical="center" wrapText="1"/>
      <protection locked="0"/>
    </xf>
    <xf numFmtId="0" fontId="19" fillId="30" borderId="43" xfId="0" applyFont="1" applyFill="1" applyBorder="1" applyAlignment="1" applyProtection="1">
      <alignment horizontal="center" wrapText="1"/>
      <protection hidden="1"/>
    </xf>
    <xf numFmtId="0" fontId="19" fillId="30" borderId="44" xfId="0" applyFont="1" applyFill="1" applyBorder="1" applyAlignment="1" applyProtection="1">
      <alignment horizontal="center" wrapText="1"/>
      <protection hidden="1"/>
    </xf>
    <xf numFmtId="0" fontId="19" fillId="30" borderId="45" xfId="0" applyFont="1" applyFill="1" applyBorder="1" applyAlignment="1" applyProtection="1">
      <alignment horizontal="center" wrapText="1"/>
      <protection hidden="1"/>
    </xf>
    <xf numFmtId="0" fontId="64" fillId="30" borderId="27" xfId="0" applyFont="1" applyFill="1" applyBorder="1" applyAlignment="1" applyProtection="1">
      <alignment horizontal="center" vertical="center" wrapText="1"/>
      <protection locked="0"/>
    </xf>
    <xf numFmtId="0" fontId="64" fillId="30" borderId="0" xfId="0" applyFont="1" applyFill="1" applyBorder="1" applyAlignment="1" applyProtection="1">
      <alignment horizontal="center" vertical="center"/>
      <protection locked="0"/>
    </xf>
    <xf numFmtId="0" fontId="64" fillId="30" borderId="28" xfId="0" applyFont="1" applyFill="1" applyBorder="1" applyAlignment="1" applyProtection="1">
      <alignment horizontal="center" vertical="center"/>
      <protection locked="0"/>
    </xf>
    <xf numFmtId="0" fontId="64" fillId="30" borderId="27" xfId="0" applyFont="1" applyFill="1" applyBorder="1" applyAlignment="1" applyProtection="1">
      <alignment horizontal="center" vertical="center"/>
      <protection hidden="1"/>
    </xf>
    <xf numFmtId="0" fontId="64" fillId="30" borderId="0" xfId="0" applyFont="1" applyFill="1" applyBorder="1" applyAlignment="1" applyProtection="1">
      <alignment horizontal="center" vertical="center"/>
      <protection hidden="1"/>
    </xf>
    <xf numFmtId="0" fontId="64" fillId="30" borderId="28" xfId="0" applyFont="1" applyFill="1" applyBorder="1" applyAlignment="1" applyProtection="1">
      <alignment horizontal="center" vertical="center"/>
      <protection hidden="1"/>
    </xf>
    <xf numFmtId="0" fontId="55" fillId="30" borderId="27" xfId="0" applyFont="1" applyFill="1" applyBorder="1" applyAlignment="1" applyProtection="1">
      <alignment horizontal="center" vertical="center" wrapText="1"/>
      <protection hidden="1"/>
    </xf>
    <xf numFmtId="0" fontId="55" fillId="30" borderId="0" xfId="0" applyFont="1" applyFill="1" applyBorder="1" applyAlignment="1" applyProtection="1">
      <alignment horizontal="center" vertical="center"/>
      <protection hidden="1"/>
    </xf>
    <xf numFmtId="0" fontId="55" fillId="30" borderId="28" xfId="0" applyFont="1" applyFill="1" applyBorder="1" applyAlignment="1" applyProtection="1">
      <alignment horizontal="center" vertical="center"/>
      <protection hidden="1"/>
    </xf>
    <xf numFmtId="0" fontId="55" fillId="30" borderId="27" xfId="0" applyFont="1" applyFill="1" applyBorder="1" applyAlignment="1" applyProtection="1">
      <alignment horizontal="center" vertical="center"/>
      <protection hidden="1"/>
    </xf>
    <xf numFmtId="0" fontId="60" fillId="28" borderId="0" xfId="0" applyFont="1" applyFill="1" applyBorder="1" applyAlignment="1">
      <alignment horizontal="left" vertical="center"/>
    </xf>
    <xf numFmtId="0" fontId="34" fillId="28" borderId="0" xfId="0" applyFont="1" applyFill="1" applyAlignment="1">
      <alignment horizontal="center" vertical="center" wrapText="1"/>
    </xf>
    <xf numFmtId="0" fontId="34" fillId="28" borderId="0" xfId="0" applyFont="1" applyFill="1" applyAlignment="1">
      <alignment horizontal="center" vertical="center"/>
    </xf>
    <xf numFmtId="0" fontId="49" fillId="32" borderId="0" xfId="0" applyFont="1" applyFill="1" applyAlignment="1">
      <alignment horizontal="center" vertical="center" wrapText="1"/>
    </xf>
    <xf numFmtId="180" fontId="65" fillId="28" borderId="0" xfId="0" applyNumberFormat="1" applyFont="1" applyFill="1" applyAlignment="1">
      <alignment horizontal="center" vertical="center" wrapText="1"/>
    </xf>
    <xf numFmtId="184" fontId="60" fillId="28" borderId="23" xfId="0" applyNumberFormat="1" applyFont="1" applyFill="1" applyBorder="1" applyAlignment="1">
      <alignment horizontal="left" vertical="center"/>
    </xf>
    <xf numFmtId="0" fontId="44" fillId="28" borderId="0" xfId="0" applyFont="1" applyFill="1" applyBorder="1" applyAlignment="1">
      <alignment horizontal="left" vertical="center"/>
    </xf>
    <xf numFmtId="0" fontId="36" fillId="28" borderId="0" xfId="0" applyFont="1" applyFill="1" applyAlignment="1">
      <alignment horizontal="center" vertical="center" wrapText="1"/>
    </xf>
    <xf numFmtId="0" fontId="49" fillId="32" borderId="0" xfId="0" applyNumberFormat="1" applyFont="1" applyFill="1" applyAlignment="1">
      <alignment horizontal="center" vertical="center" wrapText="1"/>
    </xf>
    <xf numFmtId="0" fontId="66" fillId="28" borderId="0" xfId="0" applyNumberFormat="1" applyFont="1" applyFill="1" applyAlignment="1">
      <alignment horizontal="center" vertical="center" wrapText="1"/>
    </xf>
    <xf numFmtId="184" fontId="60" fillId="28" borderId="23" xfId="0" applyNumberFormat="1" applyFont="1" applyFill="1" applyBorder="1" applyAlignment="1">
      <alignment horizontal="center" vertical="center"/>
    </xf>
    <xf numFmtId="184" fontId="60" fillId="28" borderId="0" xfId="0" applyNumberFormat="1" applyFont="1" applyFill="1" applyBorder="1" applyAlignment="1">
      <alignment horizontal="center" vertical="center"/>
    </xf>
    <xf numFmtId="0" fontId="59" fillId="28" borderId="0" xfId="0" applyFont="1" applyFill="1" applyBorder="1" applyAlignment="1">
      <alignment horizontal="left" vertical="center"/>
    </xf>
    <xf numFmtId="184" fontId="59" fillId="28" borderId="23" xfId="0" applyNumberFormat="1" applyFont="1" applyFill="1" applyBorder="1" applyAlignment="1">
      <alignment horizontal="left" vertical="center"/>
    </xf>
    <xf numFmtId="0" fontId="43" fillId="28" borderId="0" xfId="0" applyFont="1" applyFill="1" applyBorder="1" applyAlignment="1">
      <alignment horizontal="left" vertical="center"/>
    </xf>
    <xf numFmtId="184" fontId="59" fillId="28" borderId="23" xfId="0" applyNumberFormat="1" applyFont="1" applyFill="1" applyBorder="1" applyAlignment="1">
      <alignment horizontal="center" vertical="center"/>
    </xf>
    <xf numFmtId="0" fontId="44" fillId="32" borderId="0" xfId="0" applyFont="1" applyFill="1" applyAlignment="1">
      <alignment horizontal="center" vertical="center" wrapText="1"/>
    </xf>
    <xf numFmtId="0" fontId="36" fillId="28" borderId="0" xfId="0" applyFont="1" applyFill="1" applyAlignment="1" applyProtection="1">
      <alignment horizontal="center" vertical="center" wrapText="1"/>
      <protection hidden="1"/>
    </xf>
    <xf numFmtId="0" fontId="44" fillId="27" borderId="0" xfId="0" applyFont="1" applyFill="1" applyAlignment="1" applyProtection="1">
      <alignment horizontal="center" vertical="center" wrapText="1"/>
      <protection hidden="1"/>
    </xf>
    <xf numFmtId="181" fontId="66" fillId="28" borderId="0" xfId="0" applyNumberFormat="1" applyFont="1" applyFill="1" applyAlignment="1" applyProtection="1">
      <alignment horizontal="center" wrapText="1"/>
      <protection hidden="1"/>
    </xf>
    <xf numFmtId="0" fontId="35" fillId="28" borderId="23" xfId="0" applyFont="1" applyFill="1" applyBorder="1" applyAlignment="1" applyProtection="1">
      <alignment horizontal="left" vertical="center"/>
      <protection hidden="1"/>
    </xf>
    <xf numFmtId="181" fontId="53" fillId="28" borderId="23" xfId="0" applyNumberFormat="1" applyFont="1" applyFill="1" applyBorder="1" applyAlignment="1" applyProtection="1">
      <alignment horizontal="left" vertical="center"/>
      <protection hidden="1"/>
    </xf>
    <xf numFmtId="184" fontId="53" fillId="28" borderId="23" xfId="0" applyNumberFormat="1" applyFont="1" applyFill="1" applyBorder="1" applyAlignment="1" applyProtection="1">
      <alignment horizontal="center" vertical="center"/>
      <protection hidden="1"/>
    </xf>
    <xf numFmtId="0" fontId="43" fillId="27" borderId="0" xfId="0" applyFont="1" applyFill="1" applyAlignment="1" applyProtection="1">
      <alignment horizontal="center" vertical="center" wrapText="1"/>
      <protection hidden="1"/>
    </xf>
    <xf numFmtId="181" fontId="66" fillId="28" borderId="0" xfId="0" applyNumberFormat="1" applyFont="1" applyFill="1" applyAlignment="1" applyProtection="1">
      <alignment horizontal="center" vertical="center" wrapText="1"/>
      <protection hidden="1"/>
    </xf>
    <xf numFmtId="189" fontId="41" fillId="32" borderId="22" xfId="0" applyNumberFormat="1" applyFont="1" applyFill="1" applyBorder="1" applyAlignment="1" applyProtection="1">
      <alignment horizontal="center" vertical="center"/>
      <protection locked="0"/>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5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50570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nchor="ctr"/>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533400</xdr:colOff>
      <xdr:row>2</xdr:row>
      <xdr:rowOff>228600</xdr:rowOff>
    </xdr:from>
    <xdr:to>
      <xdr:col>1</xdr:col>
      <xdr:colOff>1762125</xdr:colOff>
      <xdr:row>6</xdr:row>
      <xdr:rowOff>28575</xdr:rowOff>
    </xdr:to>
    <xdr:pic>
      <xdr:nvPicPr>
        <xdr:cNvPr id="1" name="Resim 1"/>
        <xdr:cNvPicPr preferRelativeResize="1">
          <a:picLocks noChangeAspect="0"/>
        </xdr:cNvPicPr>
      </xdr:nvPicPr>
      <xdr:blipFill>
        <a:blip r:embed="rId1"/>
        <a:stretch>
          <a:fillRect/>
        </a:stretch>
      </xdr:blipFill>
      <xdr:spPr>
        <a:xfrm>
          <a:off x="2847975" y="1076325"/>
          <a:ext cx="1228725" cy="1057275"/>
        </a:xfrm>
        <a:prstGeom prst="rect">
          <a:avLst/>
        </a:prstGeom>
        <a:noFill/>
        <a:ln w="9525" cmpd="sng">
          <a:noFill/>
        </a:ln>
      </xdr:spPr>
    </xdr:pic>
    <xdr:clientData/>
  </xdr:twoCellAnchor>
  <xdr:twoCellAnchor>
    <xdr:from>
      <xdr:col>0</xdr:col>
      <xdr:colOff>295275</xdr:colOff>
      <xdr:row>24</xdr:row>
      <xdr:rowOff>47625</xdr:rowOff>
    </xdr:from>
    <xdr:to>
      <xdr:col>0</xdr:col>
      <xdr:colOff>885825</xdr:colOff>
      <xdr:row>26</xdr:row>
      <xdr:rowOff>66675</xdr:rowOff>
    </xdr:to>
    <xdr:grpSp>
      <xdr:nvGrpSpPr>
        <xdr:cNvPr id="2" name="5 Grup"/>
        <xdr:cNvGrpSpPr>
          <a:grpSpLocks/>
        </xdr:cNvGrpSpPr>
      </xdr:nvGrpSpPr>
      <xdr:grpSpPr>
        <a:xfrm>
          <a:off x="295275" y="7505700"/>
          <a:ext cx="600075" cy="552450"/>
          <a:chOff x="254794" y="7798490"/>
          <a:chExt cx="523770" cy="541683"/>
        </a:xfrm>
        <a:solidFill>
          <a:srgbClr val="FFFFFF"/>
        </a:solidFill>
      </xdr:grpSpPr>
      <xdr:sp>
        <xdr:nvSpPr>
          <xdr:cNvPr id="3"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nchor="ctr"/>
          <a:p>
            <a:pPr algn="l">
              <a:defRPr/>
            </a:pPr>
            <a:r>
              <a:rPr lang="en-US" cap="none" u="none" baseline="0">
                <a:latin typeface="Arial Tur"/>
                <a:ea typeface="Arial Tur"/>
                <a:cs typeface="Arial Tur"/>
              </a:rPr>
              <a:t/>
            </a:r>
          </a:p>
        </xdr:txBody>
      </xdr:sp>
      <xdr:pic>
        <xdr:nvPicPr>
          <xdr:cNvPr id="4"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0</xdr:row>
      <xdr:rowOff>114300</xdr:rowOff>
    </xdr:from>
    <xdr:to>
      <xdr:col>1</xdr:col>
      <xdr:colOff>1152525</xdr:colOff>
      <xdr:row>3</xdr:row>
      <xdr:rowOff>28575</xdr:rowOff>
    </xdr:to>
    <xdr:pic>
      <xdr:nvPicPr>
        <xdr:cNvPr id="1" name="Resim 1"/>
        <xdr:cNvPicPr preferRelativeResize="1">
          <a:picLocks noChangeAspect="0"/>
        </xdr:cNvPicPr>
      </xdr:nvPicPr>
      <xdr:blipFill>
        <a:blip r:embed="rId1"/>
        <a:stretch>
          <a:fillRect/>
        </a:stretch>
      </xdr:blipFill>
      <xdr:spPr>
        <a:xfrm>
          <a:off x="828675" y="114300"/>
          <a:ext cx="819150" cy="7048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438150</xdr:colOff>
      <xdr:row>0</xdr:row>
      <xdr:rowOff>104775</xdr:rowOff>
    </xdr:from>
    <xdr:to>
      <xdr:col>1</xdr:col>
      <xdr:colOff>1228725</xdr:colOff>
      <xdr:row>3</xdr:row>
      <xdr:rowOff>38100</xdr:rowOff>
    </xdr:to>
    <xdr:pic>
      <xdr:nvPicPr>
        <xdr:cNvPr id="1" name="Resim 1"/>
        <xdr:cNvPicPr preferRelativeResize="1">
          <a:picLocks noChangeAspect="0"/>
        </xdr:cNvPicPr>
      </xdr:nvPicPr>
      <xdr:blipFill>
        <a:blip r:embed="rId1"/>
        <a:stretch>
          <a:fillRect/>
        </a:stretch>
      </xdr:blipFill>
      <xdr:spPr>
        <a:xfrm>
          <a:off x="942975" y="104775"/>
          <a:ext cx="790575" cy="6762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50570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nchor="ctr"/>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533400</xdr:colOff>
      <xdr:row>2</xdr:row>
      <xdr:rowOff>228600</xdr:rowOff>
    </xdr:from>
    <xdr:to>
      <xdr:col>1</xdr:col>
      <xdr:colOff>1762125</xdr:colOff>
      <xdr:row>6</xdr:row>
      <xdr:rowOff>28575</xdr:rowOff>
    </xdr:to>
    <xdr:pic>
      <xdr:nvPicPr>
        <xdr:cNvPr id="1" name="Resim 1"/>
        <xdr:cNvPicPr preferRelativeResize="1">
          <a:picLocks noChangeAspect="0"/>
        </xdr:cNvPicPr>
      </xdr:nvPicPr>
      <xdr:blipFill>
        <a:blip r:embed="rId1"/>
        <a:stretch>
          <a:fillRect/>
        </a:stretch>
      </xdr:blipFill>
      <xdr:spPr>
        <a:xfrm>
          <a:off x="2847975" y="1076325"/>
          <a:ext cx="1228725" cy="1057275"/>
        </a:xfrm>
        <a:prstGeom prst="rect">
          <a:avLst/>
        </a:prstGeom>
        <a:noFill/>
        <a:ln w="9525" cmpd="sng">
          <a:noFill/>
        </a:ln>
      </xdr:spPr>
    </xdr:pic>
    <xdr:clientData/>
  </xdr:twoCellAnchor>
  <xdr:twoCellAnchor>
    <xdr:from>
      <xdr:col>0</xdr:col>
      <xdr:colOff>295275</xdr:colOff>
      <xdr:row>24</xdr:row>
      <xdr:rowOff>47625</xdr:rowOff>
    </xdr:from>
    <xdr:to>
      <xdr:col>0</xdr:col>
      <xdr:colOff>885825</xdr:colOff>
      <xdr:row>26</xdr:row>
      <xdr:rowOff>66675</xdr:rowOff>
    </xdr:to>
    <xdr:grpSp>
      <xdr:nvGrpSpPr>
        <xdr:cNvPr id="2" name="5 Grup"/>
        <xdr:cNvGrpSpPr>
          <a:grpSpLocks/>
        </xdr:cNvGrpSpPr>
      </xdr:nvGrpSpPr>
      <xdr:grpSpPr>
        <a:xfrm>
          <a:off x="295275" y="7505700"/>
          <a:ext cx="600075" cy="552450"/>
          <a:chOff x="254794" y="7798490"/>
          <a:chExt cx="523770" cy="541683"/>
        </a:xfrm>
        <a:solidFill>
          <a:srgbClr val="FFFFFF"/>
        </a:solidFill>
      </xdr:grpSpPr>
      <xdr:sp>
        <xdr:nvSpPr>
          <xdr:cNvPr id="3"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nchor="ctr"/>
          <a:p>
            <a:pPr algn="l">
              <a:defRPr/>
            </a:pPr>
            <a:r>
              <a:rPr lang="en-US" cap="none" u="none" baseline="0">
                <a:latin typeface="Arial Tur"/>
                <a:ea typeface="Arial Tur"/>
                <a:cs typeface="Arial Tur"/>
              </a:rPr>
              <a:t/>
            </a:r>
          </a:p>
        </xdr:txBody>
      </xdr:sp>
      <xdr:pic>
        <xdr:nvPicPr>
          <xdr:cNvPr id="4"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50570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nchor="ctr"/>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50570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nchor="ctr"/>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0</xdr:row>
      <xdr:rowOff>133350</xdr:rowOff>
    </xdr:from>
    <xdr:to>
      <xdr:col>2</xdr:col>
      <xdr:colOff>923925</xdr:colOff>
      <xdr:row>2</xdr:row>
      <xdr:rowOff>161925</xdr:rowOff>
    </xdr:to>
    <xdr:pic>
      <xdr:nvPicPr>
        <xdr:cNvPr id="1" name="Resim 1"/>
        <xdr:cNvPicPr preferRelativeResize="1">
          <a:picLocks noChangeAspect="0"/>
        </xdr:cNvPicPr>
      </xdr:nvPicPr>
      <xdr:blipFill>
        <a:blip r:embed="rId1"/>
        <a:stretch>
          <a:fillRect/>
        </a:stretch>
      </xdr:blipFill>
      <xdr:spPr>
        <a:xfrm>
          <a:off x="981075" y="133350"/>
          <a:ext cx="819150" cy="714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50570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nchor="ctr"/>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50570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nchor="ctr"/>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0</xdr:row>
      <xdr:rowOff>95250</xdr:rowOff>
    </xdr:from>
    <xdr:to>
      <xdr:col>2</xdr:col>
      <xdr:colOff>1000125</xdr:colOff>
      <xdr:row>3</xdr:row>
      <xdr:rowOff>9525</xdr:rowOff>
    </xdr:to>
    <xdr:pic>
      <xdr:nvPicPr>
        <xdr:cNvPr id="1" name="Resim 1"/>
        <xdr:cNvPicPr preferRelativeResize="1">
          <a:picLocks noChangeAspect="0"/>
        </xdr:cNvPicPr>
      </xdr:nvPicPr>
      <xdr:blipFill>
        <a:blip r:embed="rId1"/>
        <a:stretch>
          <a:fillRect/>
        </a:stretch>
      </xdr:blipFill>
      <xdr:spPr>
        <a:xfrm>
          <a:off x="1000125" y="95250"/>
          <a:ext cx="876300" cy="752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533400</xdr:colOff>
      <xdr:row>2</xdr:row>
      <xdr:rowOff>228600</xdr:rowOff>
    </xdr:from>
    <xdr:to>
      <xdr:col>1</xdr:col>
      <xdr:colOff>1762125</xdr:colOff>
      <xdr:row>6</xdr:row>
      <xdr:rowOff>28575</xdr:rowOff>
    </xdr:to>
    <xdr:pic>
      <xdr:nvPicPr>
        <xdr:cNvPr id="1" name="Resim 1"/>
        <xdr:cNvPicPr preferRelativeResize="1">
          <a:picLocks noChangeAspect="0"/>
        </xdr:cNvPicPr>
      </xdr:nvPicPr>
      <xdr:blipFill>
        <a:blip r:embed="rId1"/>
        <a:stretch>
          <a:fillRect/>
        </a:stretch>
      </xdr:blipFill>
      <xdr:spPr>
        <a:xfrm>
          <a:off x="2847975" y="1076325"/>
          <a:ext cx="1228725" cy="1057275"/>
        </a:xfrm>
        <a:prstGeom prst="rect">
          <a:avLst/>
        </a:prstGeom>
        <a:noFill/>
        <a:ln w="9525" cmpd="sng">
          <a:noFill/>
        </a:ln>
      </xdr:spPr>
    </xdr:pic>
    <xdr:clientData/>
  </xdr:twoCellAnchor>
  <xdr:twoCellAnchor>
    <xdr:from>
      <xdr:col>0</xdr:col>
      <xdr:colOff>295275</xdr:colOff>
      <xdr:row>24</xdr:row>
      <xdr:rowOff>47625</xdr:rowOff>
    </xdr:from>
    <xdr:to>
      <xdr:col>0</xdr:col>
      <xdr:colOff>885825</xdr:colOff>
      <xdr:row>26</xdr:row>
      <xdr:rowOff>66675</xdr:rowOff>
    </xdr:to>
    <xdr:grpSp>
      <xdr:nvGrpSpPr>
        <xdr:cNvPr id="2" name="5 Grup"/>
        <xdr:cNvGrpSpPr>
          <a:grpSpLocks/>
        </xdr:cNvGrpSpPr>
      </xdr:nvGrpSpPr>
      <xdr:grpSpPr>
        <a:xfrm>
          <a:off x="295275" y="7505700"/>
          <a:ext cx="600075" cy="552450"/>
          <a:chOff x="254794" y="7798490"/>
          <a:chExt cx="523770" cy="541683"/>
        </a:xfrm>
        <a:solidFill>
          <a:srgbClr val="FFFFFF"/>
        </a:solidFill>
      </xdr:grpSpPr>
      <xdr:sp>
        <xdr:nvSpPr>
          <xdr:cNvPr id="3"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nchor="ctr"/>
          <a:p>
            <a:pPr algn="l">
              <a:defRPr/>
            </a:pPr>
            <a:r>
              <a:rPr lang="en-US" cap="none" u="none" baseline="0">
                <a:latin typeface="Arial Tur"/>
                <a:ea typeface="Arial Tur"/>
                <a:cs typeface="Arial Tur"/>
              </a:rPr>
              <a:t/>
            </a:r>
          </a:p>
        </xdr:txBody>
      </xdr:sp>
      <xdr:pic>
        <xdr:nvPicPr>
          <xdr:cNvPr id="4"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533400</xdr:colOff>
      <xdr:row>2</xdr:row>
      <xdr:rowOff>228600</xdr:rowOff>
    </xdr:from>
    <xdr:to>
      <xdr:col>1</xdr:col>
      <xdr:colOff>1762125</xdr:colOff>
      <xdr:row>6</xdr:row>
      <xdr:rowOff>28575</xdr:rowOff>
    </xdr:to>
    <xdr:pic>
      <xdr:nvPicPr>
        <xdr:cNvPr id="1" name="Resim 1"/>
        <xdr:cNvPicPr preferRelativeResize="1">
          <a:picLocks noChangeAspect="0"/>
        </xdr:cNvPicPr>
      </xdr:nvPicPr>
      <xdr:blipFill>
        <a:blip r:embed="rId1"/>
        <a:stretch>
          <a:fillRect/>
        </a:stretch>
      </xdr:blipFill>
      <xdr:spPr>
        <a:xfrm>
          <a:off x="2847975" y="1076325"/>
          <a:ext cx="1228725" cy="1057275"/>
        </a:xfrm>
        <a:prstGeom prst="rect">
          <a:avLst/>
        </a:prstGeom>
        <a:noFill/>
        <a:ln w="9525" cmpd="sng">
          <a:noFill/>
        </a:ln>
      </xdr:spPr>
    </xdr:pic>
    <xdr:clientData/>
  </xdr:twoCellAnchor>
  <xdr:twoCellAnchor>
    <xdr:from>
      <xdr:col>0</xdr:col>
      <xdr:colOff>295275</xdr:colOff>
      <xdr:row>24</xdr:row>
      <xdr:rowOff>47625</xdr:rowOff>
    </xdr:from>
    <xdr:to>
      <xdr:col>0</xdr:col>
      <xdr:colOff>885825</xdr:colOff>
      <xdr:row>26</xdr:row>
      <xdr:rowOff>66675</xdr:rowOff>
    </xdr:to>
    <xdr:grpSp>
      <xdr:nvGrpSpPr>
        <xdr:cNvPr id="2" name="5 Grup"/>
        <xdr:cNvGrpSpPr>
          <a:grpSpLocks/>
        </xdr:cNvGrpSpPr>
      </xdr:nvGrpSpPr>
      <xdr:grpSpPr>
        <a:xfrm>
          <a:off x="295275" y="7505700"/>
          <a:ext cx="600075" cy="552450"/>
          <a:chOff x="254794" y="7798490"/>
          <a:chExt cx="523770" cy="541683"/>
        </a:xfrm>
        <a:solidFill>
          <a:srgbClr val="FFFFFF"/>
        </a:solidFill>
      </xdr:grpSpPr>
      <xdr:sp>
        <xdr:nvSpPr>
          <xdr:cNvPr id="3"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nchor="ctr"/>
          <a:p>
            <a:pPr algn="l">
              <a:defRPr/>
            </a:pPr>
            <a:r>
              <a:rPr lang="en-US" cap="none" u="none" baseline="0">
                <a:latin typeface="Arial Tur"/>
                <a:ea typeface="Arial Tur"/>
                <a:cs typeface="Arial Tur"/>
              </a:rPr>
              <a:t/>
            </a:r>
          </a:p>
        </xdr:txBody>
      </xdr:sp>
      <xdr:pic>
        <xdr:nvPicPr>
          <xdr:cNvPr id="4"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asper\Belgelerim\Downloads\Documents%20and%20Settings\Administrator\Desktop\KAD&#304;R\KROS%20&#199;ALI&#350;MASI\MERS&#304;N%20KROS\MERS&#304;N%20S&#304;L&#304;FKE%20K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sheetName val="Kurtarılan_Sayfa1"/>
      <sheetName val=" FERDİ LİSTE"/>
      <sheetName val=" FERDİ LİSTE 16 YAŞ BAYAN"/>
      <sheetName val=" FERDİ LİSTE 16 YAŞ ERKEK"/>
      <sheetName val=" FERDİ LİSTE YILDIZ BAYAN"/>
      <sheetName val=" FERDİ LİSTE YILDIZ ERKEK"/>
      <sheetName val=" TAKIM LİSTESİ"/>
      <sheetName val=" VARIŞ LİSTESİ"/>
      <sheetName val="DERECE LİSTESİ"/>
      <sheetName val="KAYIT LİSTES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FFFF"/>
  </sheetPr>
  <dimension ref="A1:E33"/>
  <sheetViews>
    <sheetView view="pageBreakPreview" zoomScale="115" zoomScaleSheetLayoutView="115" zoomScalePageLayoutView="0" workbookViewId="0" topLeftCell="A17">
      <selection activeCell="E21" sqref="E21"/>
    </sheetView>
  </sheetViews>
  <sheetFormatPr defaultColWidth="9.00390625" defaultRowHeight="12.75"/>
  <cols>
    <col min="1" max="2" width="30.375" style="70" customWidth="1"/>
    <col min="3" max="3" width="30.875" style="70" customWidth="1"/>
    <col min="4" max="7" width="6.75390625" style="70" customWidth="1"/>
    <col min="8" max="8" width="9.125" style="70" bestFit="1" customWidth="1"/>
    <col min="9" max="9" width="8.875" style="70" bestFit="1" customWidth="1"/>
    <col min="10" max="10" width="8.75390625" style="70" bestFit="1" customWidth="1"/>
    <col min="11" max="11" width="6.625" style="70" customWidth="1"/>
    <col min="12" max="12" width="6.75390625" style="70" customWidth="1"/>
    <col min="13" max="13" width="7.25390625" style="70" customWidth="1"/>
    <col min="14" max="14" width="7.00390625" style="70" customWidth="1"/>
    <col min="15" max="16384" width="9.125" style="70" customWidth="1"/>
  </cols>
  <sheetData>
    <row r="1" spans="1:3" ht="24" customHeight="1">
      <c r="A1" s="144"/>
      <c r="B1" s="145"/>
      <c r="C1" s="146"/>
    </row>
    <row r="2" spans="1:5" ht="42.75" customHeight="1">
      <c r="A2" s="147" t="s">
        <v>36</v>
      </c>
      <c r="B2" s="148"/>
      <c r="C2" s="149"/>
      <c r="D2" s="71"/>
      <c r="E2" s="71"/>
    </row>
    <row r="3" spans="1:5" ht="24.75" customHeight="1">
      <c r="A3" s="150"/>
      <c r="B3" s="151"/>
      <c r="C3" s="152"/>
      <c r="D3" s="72"/>
      <c r="E3" s="72"/>
    </row>
    <row r="4" spans="1:3" s="76" customFormat="1" ht="24.75" customHeight="1">
      <c r="A4" s="73"/>
      <c r="B4" s="74"/>
      <c r="C4" s="75"/>
    </row>
    <row r="5" spans="1:3" s="76" customFormat="1" ht="24.75" customHeight="1">
      <c r="A5" s="73"/>
      <c r="B5" s="74"/>
      <c r="C5" s="75"/>
    </row>
    <row r="6" spans="1:3" s="76" customFormat="1" ht="24.75" customHeight="1">
      <c r="A6" s="73"/>
      <c r="B6" s="74"/>
      <c r="C6" s="75"/>
    </row>
    <row r="7" spans="1:3" s="76" customFormat="1" ht="24.75" customHeight="1">
      <c r="A7" s="73"/>
      <c r="B7" s="74"/>
      <c r="C7" s="75"/>
    </row>
    <row r="8" spans="1:3" s="76" customFormat="1" ht="24.75" customHeight="1">
      <c r="A8" s="73"/>
      <c r="B8" s="74"/>
      <c r="C8" s="75"/>
    </row>
    <row r="9" spans="1:3" ht="22.5">
      <c r="A9" s="73"/>
      <c r="B9" s="74"/>
      <c r="C9" s="75"/>
    </row>
    <row r="10" spans="1:3" ht="22.5">
      <c r="A10" s="73"/>
      <c r="B10" s="74"/>
      <c r="C10" s="75"/>
    </row>
    <row r="11" spans="1:3" ht="22.5">
      <c r="A11" s="73"/>
      <c r="B11" s="74"/>
      <c r="C11" s="75"/>
    </row>
    <row r="12" spans="1:3" ht="22.5">
      <c r="A12" s="73"/>
      <c r="B12" s="74"/>
      <c r="C12" s="75"/>
    </row>
    <row r="13" spans="1:3" ht="22.5">
      <c r="A13" s="73"/>
      <c r="B13" s="74"/>
      <c r="C13" s="75"/>
    </row>
    <row r="14" spans="1:3" ht="22.5">
      <c r="A14" s="73"/>
      <c r="B14" s="74"/>
      <c r="C14" s="75"/>
    </row>
    <row r="15" spans="1:3" ht="22.5">
      <c r="A15" s="73"/>
      <c r="B15" s="74"/>
      <c r="C15" s="75"/>
    </row>
    <row r="16" spans="1:3" ht="22.5">
      <c r="A16" s="73"/>
      <c r="B16" s="74"/>
      <c r="C16" s="75"/>
    </row>
    <row r="17" spans="1:3" ht="22.5">
      <c r="A17" s="73"/>
      <c r="B17" s="74"/>
      <c r="C17" s="75"/>
    </row>
    <row r="18" spans="1:3" ht="18" customHeight="1">
      <c r="A18" s="153" t="s">
        <v>34</v>
      </c>
      <c r="B18" s="154"/>
      <c r="C18" s="155"/>
    </row>
    <row r="19" spans="1:3" ht="31.5" customHeight="1">
      <c r="A19" s="156"/>
      <c r="B19" s="154"/>
      <c r="C19" s="155"/>
    </row>
    <row r="20" spans="1:3" ht="25.5" customHeight="1">
      <c r="A20" s="77"/>
      <c r="B20" s="78" t="s">
        <v>35</v>
      </c>
      <c r="C20" s="79"/>
    </row>
    <row r="21" spans="1:3" ht="25.5" customHeight="1">
      <c r="A21" s="73"/>
      <c r="B21" s="80"/>
      <c r="C21" s="75"/>
    </row>
    <row r="22" spans="1:3" ht="25.5" customHeight="1">
      <c r="A22" s="73"/>
      <c r="B22" s="80"/>
      <c r="C22" s="75"/>
    </row>
    <row r="23" spans="1:3" ht="22.5">
      <c r="A23" s="81"/>
      <c r="B23" s="82"/>
      <c r="C23" s="83"/>
    </row>
    <row r="24" spans="1:3" ht="21" customHeight="1">
      <c r="A24" s="84" t="s">
        <v>10</v>
      </c>
      <c r="B24" s="140" t="s">
        <v>34</v>
      </c>
      <c r="C24" s="141"/>
    </row>
    <row r="25" spans="1:3" ht="21" customHeight="1">
      <c r="A25" s="84" t="s">
        <v>11</v>
      </c>
      <c r="B25" s="140" t="s">
        <v>48</v>
      </c>
      <c r="C25" s="141"/>
    </row>
    <row r="26" spans="1:3" ht="21" customHeight="1">
      <c r="A26" s="85" t="s">
        <v>12</v>
      </c>
      <c r="B26" s="140" t="s">
        <v>28</v>
      </c>
      <c r="C26" s="141"/>
    </row>
    <row r="27" spans="1:3" ht="21" customHeight="1">
      <c r="A27" s="84" t="s">
        <v>13</v>
      </c>
      <c r="B27" s="140" t="s">
        <v>35</v>
      </c>
      <c r="C27" s="141"/>
    </row>
    <row r="28" spans="1:3" ht="21" customHeight="1">
      <c r="A28" s="86" t="s">
        <v>16</v>
      </c>
      <c r="B28" s="142">
        <v>42091.375</v>
      </c>
      <c r="C28" s="143"/>
    </row>
    <row r="29" spans="1:3" ht="21" customHeight="1">
      <c r="A29" s="86" t="s">
        <v>43</v>
      </c>
      <c r="B29" s="121">
        <v>7</v>
      </c>
      <c r="C29" s="120"/>
    </row>
    <row r="30" spans="1:3" ht="21" customHeight="1">
      <c r="A30" s="87"/>
      <c r="B30" s="88"/>
      <c r="C30" s="89"/>
    </row>
    <row r="31" spans="1:3" ht="21" customHeight="1">
      <c r="A31" s="87"/>
      <c r="B31" s="88"/>
      <c r="C31" s="89"/>
    </row>
    <row r="32" spans="1:3" ht="21" customHeight="1">
      <c r="A32" s="87"/>
      <c r="B32" s="88"/>
      <c r="C32" s="89"/>
    </row>
    <row r="33" spans="1:3" ht="18.75" thickBot="1">
      <c r="A33" s="90"/>
      <c r="B33" s="91"/>
      <c r="C33" s="92"/>
    </row>
  </sheetData>
  <sheetProtection/>
  <mergeCells count="9">
    <mergeCell ref="B25:C25"/>
    <mergeCell ref="B26:C26"/>
    <mergeCell ref="B27:C27"/>
    <mergeCell ref="B28:C28"/>
    <mergeCell ref="A1:C1"/>
    <mergeCell ref="A2:C2"/>
    <mergeCell ref="A3:C3"/>
    <mergeCell ref="A18:C19"/>
    <mergeCell ref="B24:C24"/>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10.xml><?xml version="1.0" encoding="utf-8"?>
<worksheet xmlns="http://schemas.openxmlformats.org/spreadsheetml/2006/main" xmlns:r="http://schemas.openxmlformats.org/officeDocument/2006/relationships">
  <sheetPr>
    <tabColor rgb="FF00B0F0"/>
  </sheetPr>
  <dimension ref="A1:E33"/>
  <sheetViews>
    <sheetView view="pageBreakPreview" zoomScale="115" zoomScaleSheetLayoutView="115" workbookViewId="0" topLeftCell="A11">
      <selection activeCell="G16" sqref="G16"/>
    </sheetView>
  </sheetViews>
  <sheetFormatPr defaultColWidth="9.00390625" defaultRowHeight="12.75"/>
  <cols>
    <col min="1" max="2" width="30.375" style="70" customWidth="1"/>
    <col min="3" max="3" width="30.875" style="70" customWidth="1"/>
    <col min="4" max="7" width="6.75390625" style="70" customWidth="1"/>
    <col min="8" max="8" width="9.125" style="70" bestFit="1" customWidth="1"/>
    <col min="9" max="9" width="8.875" style="70" bestFit="1" customWidth="1"/>
    <col min="10" max="10" width="8.75390625" style="70" bestFit="1" customWidth="1"/>
    <col min="11" max="11" width="6.625" style="70" customWidth="1"/>
    <col min="12" max="12" width="6.75390625" style="70" customWidth="1"/>
    <col min="13" max="13" width="7.25390625" style="70" customWidth="1"/>
    <col min="14" max="14" width="7.00390625" style="70" customWidth="1"/>
    <col min="15" max="16384" width="9.125" style="70" customWidth="1"/>
  </cols>
  <sheetData>
    <row r="1" spans="1:3" ht="24" customHeight="1">
      <c r="A1" s="144"/>
      <c r="B1" s="145"/>
      <c r="C1" s="146"/>
    </row>
    <row r="2" spans="1:5" ht="42.75" customHeight="1">
      <c r="A2" s="147" t="s">
        <v>36</v>
      </c>
      <c r="B2" s="148"/>
      <c r="C2" s="149"/>
      <c r="D2" s="71"/>
      <c r="E2" s="71"/>
    </row>
    <row r="3" spans="1:5" ht="24.75" customHeight="1">
      <c r="A3" s="150"/>
      <c r="B3" s="151"/>
      <c r="C3" s="152"/>
      <c r="D3" s="72"/>
      <c r="E3" s="72"/>
    </row>
    <row r="4" spans="1:3" s="76" customFormat="1" ht="24.75" customHeight="1">
      <c r="A4" s="73"/>
      <c r="B4" s="74"/>
      <c r="C4" s="75"/>
    </row>
    <row r="5" spans="1:3" s="76" customFormat="1" ht="24.75" customHeight="1">
      <c r="A5" s="73"/>
      <c r="B5" s="74"/>
      <c r="C5" s="75"/>
    </row>
    <row r="6" spans="1:3" s="76" customFormat="1" ht="24.75" customHeight="1">
      <c r="A6" s="73"/>
      <c r="B6" s="74"/>
      <c r="C6" s="75"/>
    </row>
    <row r="7" spans="1:3" s="76" customFormat="1" ht="24.75" customHeight="1">
      <c r="A7" s="73"/>
      <c r="B7" s="74"/>
      <c r="C7" s="75"/>
    </row>
    <row r="8" spans="1:3" s="76" customFormat="1" ht="24.75" customHeight="1">
      <c r="A8" s="73"/>
      <c r="B8" s="74"/>
      <c r="C8" s="75"/>
    </row>
    <row r="9" spans="1:3" ht="22.5">
      <c r="A9" s="73"/>
      <c r="B9" s="74"/>
      <c r="C9" s="75"/>
    </row>
    <row r="10" spans="1:3" ht="22.5">
      <c r="A10" s="73"/>
      <c r="B10" s="74"/>
      <c r="C10" s="75"/>
    </row>
    <row r="11" spans="1:3" ht="22.5">
      <c r="A11" s="73"/>
      <c r="B11" s="74"/>
      <c r="C11" s="75"/>
    </row>
    <row r="12" spans="1:3" ht="22.5">
      <c r="A12" s="73"/>
      <c r="B12" s="74"/>
      <c r="C12" s="75"/>
    </row>
    <row r="13" spans="1:3" ht="22.5">
      <c r="A13" s="73"/>
      <c r="B13" s="74"/>
      <c r="C13" s="75"/>
    </row>
    <row r="14" spans="1:3" ht="22.5">
      <c r="A14" s="73"/>
      <c r="B14" s="74"/>
      <c r="C14" s="75"/>
    </row>
    <row r="15" spans="1:3" ht="22.5">
      <c r="A15" s="73"/>
      <c r="B15" s="74"/>
      <c r="C15" s="75"/>
    </row>
    <row r="16" spans="1:3" ht="22.5">
      <c r="A16" s="73"/>
      <c r="B16" s="74"/>
      <c r="C16" s="75"/>
    </row>
    <row r="17" spans="1:3" ht="22.5">
      <c r="A17" s="73"/>
      <c r="B17" s="74"/>
      <c r="C17" s="75"/>
    </row>
    <row r="18" spans="1:3" ht="18" customHeight="1">
      <c r="A18" s="153" t="s">
        <v>34</v>
      </c>
      <c r="B18" s="154"/>
      <c r="C18" s="155"/>
    </row>
    <row r="19" spans="1:3" ht="31.5" customHeight="1">
      <c r="A19" s="156"/>
      <c r="B19" s="154"/>
      <c r="C19" s="155"/>
    </row>
    <row r="20" spans="1:3" ht="25.5" customHeight="1">
      <c r="A20" s="77"/>
      <c r="B20" s="78" t="s">
        <v>35</v>
      </c>
      <c r="C20" s="79"/>
    </row>
    <row r="21" spans="1:3" ht="25.5" customHeight="1">
      <c r="A21" s="73"/>
      <c r="B21" s="80"/>
      <c r="C21" s="75"/>
    </row>
    <row r="22" spans="1:3" ht="25.5" customHeight="1">
      <c r="A22" s="73"/>
      <c r="B22" s="80"/>
      <c r="C22" s="75"/>
    </row>
    <row r="23" spans="1:3" ht="22.5">
      <c r="A23" s="81"/>
      <c r="B23" s="82"/>
      <c r="C23" s="83"/>
    </row>
    <row r="24" spans="1:3" ht="21" customHeight="1">
      <c r="A24" s="84" t="s">
        <v>10</v>
      </c>
      <c r="B24" s="140" t="s">
        <v>34</v>
      </c>
      <c r="C24" s="141"/>
    </row>
    <row r="25" spans="1:3" ht="21" customHeight="1">
      <c r="A25" s="84" t="s">
        <v>11</v>
      </c>
      <c r="B25" s="140" t="s">
        <v>44</v>
      </c>
      <c r="C25" s="141"/>
    </row>
    <row r="26" spans="1:3" ht="21" customHeight="1">
      <c r="A26" s="85" t="s">
        <v>12</v>
      </c>
      <c r="B26" s="140" t="s">
        <v>31</v>
      </c>
      <c r="C26" s="141"/>
    </row>
    <row r="27" spans="1:3" ht="21" customHeight="1">
      <c r="A27" s="84" t="s">
        <v>13</v>
      </c>
      <c r="B27" s="140" t="s">
        <v>35</v>
      </c>
      <c r="C27" s="141"/>
    </row>
    <row r="28" spans="1:3" ht="21" customHeight="1">
      <c r="A28" s="86" t="s">
        <v>16</v>
      </c>
      <c r="B28" s="142">
        <v>42091.458333333336</v>
      </c>
      <c r="C28" s="143"/>
    </row>
    <row r="29" spans="1:3" ht="21" customHeight="1">
      <c r="A29" s="86" t="s">
        <v>43</v>
      </c>
      <c r="B29" s="121">
        <v>10</v>
      </c>
      <c r="C29" s="120"/>
    </row>
    <row r="30" spans="1:3" ht="21" customHeight="1">
      <c r="A30" s="87"/>
      <c r="B30" s="88"/>
      <c r="C30" s="89"/>
    </row>
    <row r="31" spans="1:3" ht="21" customHeight="1">
      <c r="A31" s="87"/>
      <c r="B31" s="88"/>
      <c r="C31" s="89"/>
    </row>
    <row r="32" spans="1:3" ht="21" customHeight="1">
      <c r="A32" s="87"/>
      <c r="B32" s="88"/>
      <c r="C32" s="89"/>
    </row>
    <row r="33" spans="1:3" ht="18.75" thickBot="1">
      <c r="A33" s="90"/>
      <c r="B33" s="91"/>
      <c r="C33" s="92"/>
    </row>
  </sheetData>
  <sheetProtection/>
  <mergeCells count="9">
    <mergeCell ref="B26:C26"/>
    <mergeCell ref="B27:C27"/>
    <mergeCell ref="B28:C28"/>
    <mergeCell ref="A1:C1"/>
    <mergeCell ref="A2:C2"/>
    <mergeCell ref="A3:C3"/>
    <mergeCell ref="A18:C19"/>
    <mergeCell ref="B24:C24"/>
    <mergeCell ref="B25:C25"/>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11.xml><?xml version="1.0" encoding="utf-8"?>
<worksheet xmlns="http://schemas.openxmlformats.org/spreadsheetml/2006/main" xmlns:r="http://schemas.openxmlformats.org/officeDocument/2006/relationships">
  <sheetPr>
    <tabColor rgb="FF00B0F0"/>
  </sheetPr>
  <dimension ref="A1:H15"/>
  <sheetViews>
    <sheetView view="pageBreakPreview" zoomScaleSheetLayoutView="100" zoomScalePageLayoutView="0" workbookViewId="0" topLeftCell="A1">
      <selection activeCell="A2" sqref="A2:F2"/>
    </sheetView>
  </sheetViews>
  <sheetFormatPr defaultColWidth="9.00390625" defaultRowHeight="12.75"/>
  <cols>
    <col min="1" max="1" width="5.125" style="57" customWidth="1"/>
    <col min="2" max="2" width="6.375" style="57" bestFit="1" customWidth="1"/>
    <col min="3" max="3" width="29.75390625" style="58" customWidth="1"/>
    <col min="4" max="4" width="35.75390625" style="58" customWidth="1"/>
    <col min="5" max="5" width="7.125" style="57" customWidth="1"/>
    <col min="6" max="6" width="14.25390625" style="59" customWidth="1"/>
    <col min="7" max="16384" width="9.125" style="54" customWidth="1"/>
  </cols>
  <sheetData>
    <row r="1" spans="1:6" ht="35.25" customHeight="1">
      <c r="A1" s="158" t="s">
        <v>202</v>
      </c>
      <c r="B1" s="159"/>
      <c r="C1" s="159"/>
      <c r="D1" s="159"/>
      <c r="E1" s="159"/>
      <c r="F1" s="159"/>
    </row>
    <row r="2" spans="1:6" ht="18.75" customHeight="1">
      <c r="A2" s="160" t="s">
        <v>34</v>
      </c>
      <c r="B2" s="160"/>
      <c r="C2" s="160"/>
      <c r="D2" s="160"/>
      <c r="E2" s="160"/>
      <c r="F2" s="160"/>
    </row>
    <row r="3" spans="1:6" ht="15.75" customHeight="1">
      <c r="A3" s="161" t="s">
        <v>35</v>
      </c>
      <c r="B3" s="161"/>
      <c r="C3" s="161"/>
      <c r="D3" s="161"/>
      <c r="E3" s="161"/>
      <c r="F3" s="161"/>
    </row>
    <row r="4" spans="1:6" ht="15.75" customHeight="1">
      <c r="A4" s="169" t="s">
        <v>31</v>
      </c>
      <c r="B4" s="169"/>
      <c r="C4" s="169"/>
      <c r="D4" s="116" t="s">
        <v>44</v>
      </c>
      <c r="E4" s="170">
        <v>42091.458333333336</v>
      </c>
      <c r="F4" s="170"/>
    </row>
    <row r="5" spans="1:8" s="55" customFormat="1" ht="25.5">
      <c r="A5" s="95" t="s">
        <v>0</v>
      </c>
      <c r="B5" s="95" t="s">
        <v>1</v>
      </c>
      <c r="C5" s="118" t="s">
        <v>3</v>
      </c>
      <c r="D5" s="95" t="s">
        <v>197</v>
      </c>
      <c r="E5" s="95" t="s">
        <v>8</v>
      </c>
      <c r="F5" s="96" t="s">
        <v>2</v>
      </c>
      <c r="G5" s="56"/>
      <c r="H5" s="56"/>
    </row>
    <row r="6" spans="1:6" ht="22.5" customHeight="1">
      <c r="A6" s="98">
        <v>1</v>
      </c>
      <c r="B6" s="98">
        <v>8</v>
      </c>
      <c r="C6" s="99" t="s">
        <v>145</v>
      </c>
      <c r="D6" s="100" t="s">
        <v>126</v>
      </c>
      <c r="E6" s="101" t="s">
        <v>42</v>
      </c>
      <c r="F6" s="102">
        <v>35474</v>
      </c>
    </row>
    <row r="7" spans="1:6" ht="22.5" customHeight="1">
      <c r="A7" s="98">
        <v>2</v>
      </c>
      <c r="B7" s="98">
        <v>9</v>
      </c>
      <c r="C7" s="99" t="s">
        <v>146</v>
      </c>
      <c r="D7" s="100" t="s">
        <v>58</v>
      </c>
      <c r="E7" s="101" t="s">
        <v>42</v>
      </c>
      <c r="F7" s="102">
        <v>35646</v>
      </c>
    </row>
    <row r="8" spans="1:6" ht="22.5" customHeight="1">
      <c r="A8" s="98">
        <v>3</v>
      </c>
      <c r="B8" s="98">
        <v>10</v>
      </c>
      <c r="C8" s="99" t="s">
        <v>147</v>
      </c>
      <c r="D8" s="100" t="s">
        <v>61</v>
      </c>
      <c r="E8" s="101" t="s">
        <v>42</v>
      </c>
      <c r="F8" s="102">
        <v>35926</v>
      </c>
    </row>
    <row r="9" spans="1:6" ht="22.5" customHeight="1">
      <c r="A9" s="98">
        <v>4</v>
      </c>
      <c r="B9" s="98">
        <v>11</v>
      </c>
      <c r="C9" s="99" t="s">
        <v>148</v>
      </c>
      <c r="D9" s="100" t="s">
        <v>64</v>
      </c>
      <c r="E9" s="101" t="s">
        <v>42</v>
      </c>
      <c r="F9" s="102">
        <v>35315</v>
      </c>
    </row>
    <row r="10" spans="1:6" ht="22.5" customHeight="1">
      <c r="A10" s="98">
        <v>5</v>
      </c>
      <c r="B10" s="98">
        <v>12</v>
      </c>
      <c r="C10" s="99" t="s">
        <v>149</v>
      </c>
      <c r="D10" s="100" t="s">
        <v>64</v>
      </c>
      <c r="E10" s="101" t="s">
        <v>42</v>
      </c>
      <c r="F10" s="102">
        <v>35234</v>
      </c>
    </row>
    <row r="11" spans="1:6" ht="22.5" customHeight="1">
      <c r="A11" s="98">
        <v>6</v>
      </c>
      <c r="B11" s="98">
        <v>13</v>
      </c>
      <c r="C11" s="99" t="s">
        <v>150</v>
      </c>
      <c r="D11" s="100" t="s">
        <v>64</v>
      </c>
      <c r="E11" s="101" t="s">
        <v>42</v>
      </c>
      <c r="F11" s="102">
        <v>35870</v>
      </c>
    </row>
    <row r="12" spans="1:6" ht="22.5" customHeight="1">
      <c r="A12" s="98">
        <v>7</v>
      </c>
      <c r="B12" s="98">
        <v>14</v>
      </c>
      <c r="C12" s="99" t="s">
        <v>151</v>
      </c>
      <c r="D12" s="100" t="s">
        <v>69</v>
      </c>
      <c r="E12" s="101" t="s">
        <v>42</v>
      </c>
      <c r="F12" s="102">
        <v>35431</v>
      </c>
    </row>
    <row r="13" spans="1:6" ht="22.5" customHeight="1">
      <c r="A13" s="98">
        <v>8</v>
      </c>
      <c r="B13" s="98">
        <v>15</v>
      </c>
      <c r="C13" s="99" t="s">
        <v>152</v>
      </c>
      <c r="D13" s="100" t="s">
        <v>153</v>
      </c>
      <c r="E13" s="101" t="s">
        <v>42</v>
      </c>
      <c r="F13" s="102">
        <v>35388</v>
      </c>
    </row>
    <row r="14" spans="1:6" ht="22.5" customHeight="1">
      <c r="A14" s="98">
        <v>9</v>
      </c>
      <c r="B14" s="98">
        <v>56</v>
      </c>
      <c r="C14" s="99" t="s">
        <v>179</v>
      </c>
      <c r="D14" s="100" t="s">
        <v>61</v>
      </c>
      <c r="E14" s="101" t="s">
        <v>42</v>
      </c>
      <c r="F14" s="102">
        <v>36140</v>
      </c>
    </row>
    <row r="15" spans="1:6" ht="22.5" customHeight="1">
      <c r="A15" s="98">
        <v>10</v>
      </c>
      <c r="B15" s="98">
        <v>129</v>
      </c>
      <c r="C15" s="99" t="s">
        <v>193</v>
      </c>
      <c r="D15" s="100" t="s">
        <v>69</v>
      </c>
      <c r="E15" s="101" t="s">
        <v>42</v>
      </c>
      <c r="F15" s="102">
        <v>35065</v>
      </c>
    </row>
    <row r="16" ht="18" customHeight="1"/>
    <row r="17" ht="18" customHeight="1"/>
    <row r="18" ht="18" customHeight="1"/>
    <row r="19" ht="18" customHeight="1"/>
    <row r="20" ht="18" customHeight="1"/>
    <row r="21" ht="18" customHeight="1"/>
    <row r="22" ht="18" customHeight="1"/>
  </sheetData>
  <sheetProtection/>
  <mergeCells count="5">
    <mergeCell ref="A1:F1"/>
    <mergeCell ref="A2:F2"/>
    <mergeCell ref="A3:F3"/>
    <mergeCell ref="A4:C4"/>
    <mergeCell ref="E4:F4"/>
  </mergeCells>
  <conditionalFormatting sqref="B14">
    <cfRule type="duplicateValues" priority="1" dxfId="48" stopIfTrue="1">
      <formula>AND(COUNTIF($B$14:$B$14,B14)&gt;1,NOT(ISBLANK(B14)))</formula>
    </cfRule>
  </conditionalFormatting>
  <conditionalFormatting sqref="B6:B13 B15">
    <cfRule type="duplicateValues" priority="208" dxfId="48" stopIfTrue="1">
      <formula>AND(COUNTIF($B$6:$B$13,B6)+COUNTIF($B$15:$B$15,B6)&gt;1,NOT(ISBLANK(B6)))</formula>
    </cfRule>
  </conditionalFormatting>
  <printOptions horizontalCentered="1"/>
  <pageMargins left="0.7086614173228347" right="0.2362204724409449" top="0.7086614173228347" bottom="0.31496062992125984" header="0.3937007874015748" footer="0.15748031496062992"/>
  <pageSetup horizontalDpi="300" verticalDpi="300" orientation="portrait" paperSize="9" scale="95"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sheetPr>
    <tabColor rgb="FF00B0F0"/>
  </sheetPr>
  <dimension ref="A1:P15"/>
  <sheetViews>
    <sheetView view="pageBreakPreview" zoomScaleSheetLayoutView="100" zoomScalePageLayoutView="0" workbookViewId="0" topLeftCell="A1">
      <selection activeCell="A2" sqref="A2:H2"/>
    </sheetView>
  </sheetViews>
  <sheetFormatPr defaultColWidth="9.00390625" defaultRowHeight="12.75"/>
  <cols>
    <col min="1" max="1" width="5.125" style="37" customWidth="1"/>
    <col min="2" max="2" width="6.375" style="37" bestFit="1" customWidth="1"/>
    <col min="3" max="3" width="24.375" style="42" customWidth="1"/>
    <col min="4" max="4" width="31.75390625" style="42" customWidth="1"/>
    <col min="5" max="5" width="7.125" style="36" customWidth="1"/>
    <col min="6" max="6" width="13.125" style="37" customWidth="1"/>
    <col min="7" max="7" width="14.625" style="63" customWidth="1"/>
    <col min="8" max="8" width="6.75390625" style="36" hidden="1" customWidth="1"/>
    <col min="9" max="16384" width="9.125" style="36" customWidth="1"/>
  </cols>
  <sheetData>
    <row r="1" spans="1:10" ht="33.75" customHeight="1">
      <c r="A1" s="164" t="s">
        <v>202</v>
      </c>
      <c r="B1" s="164"/>
      <c r="C1" s="164"/>
      <c r="D1" s="164"/>
      <c r="E1" s="164"/>
      <c r="F1" s="164"/>
      <c r="G1" s="164"/>
      <c r="H1" s="164"/>
      <c r="J1" s="37"/>
    </row>
    <row r="2" spans="1:8" ht="18">
      <c r="A2" s="165" t="s">
        <v>34</v>
      </c>
      <c r="B2" s="165"/>
      <c r="C2" s="165"/>
      <c r="D2" s="165"/>
      <c r="E2" s="165"/>
      <c r="F2" s="165"/>
      <c r="G2" s="165"/>
      <c r="H2" s="165"/>
    </row>
    <row r="3" spans="1:9" ht="14.25">
      <c r="A3" s="166" t="s">
        <v>35</v>
      </c>
      <c r="B3" s="166"/>
      <c r="C3" s="166"/>
      <c r="D3" s="166"/>
      <c r="E3" s="166"/>
      <c r="F3" s="166"/>
      <c r="G3" s="166"/>
      <c r="H3" s="166"/>
      <c r="I3" s="38"/>
    </row>
    <row r="4" spans="1:8" ht="15.75" customHeight="1">
      <c r="A4" s="171" t="s">
        <v>31</v>
      </c>
      <c r="B4" s="171"/>
      <c r="C4" s="171"/>
      <c r="D4" s="112" t="s">
        <v>44</v>
      </c>
      <c r="E4" s="113"/>
      <c r="F4" s="172">
        <v>42091.458333333336</v>
      </c>
      <c r="G4" s="172"/>
      <c r="H4" s="172"/>
    </row>
    <row r="5" spans="1:16" s="40" customFormat="1" ht="25.5">
      <c r="A5" s="95" t="s">
        <v>0</v>
      </c>
      <c r="B5" s="95" t="s">
        <v>1</v>
      </c>
      <c r="C5" s="95" t="s">
        <v>3</v>
      </c>
      <c r="D5" s="95" t="s">
        <v>197</v>
      </c>
      <c r="E5" s="95" t="s">
        <v>8</v>
      </c>
      <c r="F5" s="96" t="s">
        <v>2</v>
      </c>
      <c r="G5" s="97" t="s">
        <v>4</v>
      </c>
      <c r="H5" s="39" t="s">
        <v>15</v>
      </c>
      <c r="L5" s="41"/>
      <c r="M5" s="41"/>
      <c r="N5" s="41"/>
      <c r="O5" s="41"/>
      <c r="P5" s="41"/>
    </row>
    <row r="6" spans="1:10" ht="26.25" customHeight="1">
      <c r="A6" s="103">
        <v>1</v>
      </c>
      <c r="B6" s="104">
        <v>11</v>
      </c>
      <c r="C6" s="105" t="s">
        <v>148</v>
      </c>
      <c r="D6" s="105" t="s">
        <v>64</v>
      </c>
      <c r="E6" s="106" t="s">
        <v>42</v>
      </c>
      <c r="F6" s="107">
        <v>35315</v>
      </c>
      <c r="G6" s="110">
        <v>4951</v>
      </c>
      <c r="H6" s="93">
        <v>0</v>
      </c>
      <c r="J6" s="37"/>
    </row>
    <row r="7" spans="1:10" ht="26.25" customHeight="1">
      <c r="A7" s="103">
        <v>2</v>
      </c>
      <c r="B7" s="104">
        <v>10</v>
      </c>
      <c r="C7" s="105" t="s">
        <v>147</v>
      </c>
      <c r="D7" s="105" t="s">
        <v>61</v>
      </c>
      <c r="E7" s="106" t="s">
        <v>42</v>
      </c>
      <c r="F7" s="107">
        <v>35926</v>
      </c>
      <c r="G7" s="110">
        <v>5540</v>
      </c>
      <c r="H7" s="93">
        <v>0</v>
      </c>
      <c r="J7" s="37"/>
    </row>
    <row r="8" spans="1:10" ht="26.25" customHeight="1" thickBot="1">
      <c r="A8" s="128">
        <v>3</v>
      </c>
      <c r="B8" s="129">
        <v>14</v>
      </c>
      <c r="C8" s="130" t="s">
        <v>151</v>
      </c>
      <c r="D8" s="130" t="s">
        <v>69</v>
      </c>
      <c r="E8" s="131" t="s">
        <v>42</v>
      </c>
      <c r="F8" s="132">
        <v>35431</v>
      </c>
      <c r="G8" s="133">
        <v>5750</v>
      </c>
      <c r="H8" s="93">
        <v>0</v>
      </c>
      <c r="J8" s="37"/>
    </row>
    <row r="9" spans="1:8" ht="26.25" customHeight="1" thickTop="1">
      <c r="A9" s="122">
        <v>4</v>
      </c>
      <c r="B9" s="123">
        <v>8</v>
      </c>
      <c r="C9" s="124" t="s">
        <v>145</v>
      </c>
      <c r="D9" s="124" t="s">
        <v>126</v>
      </c>
      <c r="E9" s="125" t="s">
        <v>42</v>
      </c>
      <c r="F9" s="126">
        <v>35474</v>
      </c>
      <c r="G9" s="134">
        <v>5830</v>
      </c>
      <c r="H9" s="93">
        <v>0</v>
      </c>
    </row>
    <row r="10" spans="1:8" ht="26.25" customHeight="1">
      <c r="A10" s="103">
        <v>5</v>
      </c>
      <c r="B10" s="104">
        <v>9</v>
      </c>
      <c r="C10" s="105" t="s">
        <v>146</v>
      </c>
      <c r="D10" s="105" t="s">
        <v>58</v>
      </c>
      <c r="E10" s="106" t="s">
        <v>42</v>
      </c>
      <c r="F10" s="107">
        <v>35646</v>
      </c>
      <c r="G10" s="110">
        <v>5920</v>
      </c>
      <c r="H10" s="93">
        <v>0</v>
      </c>
    </row>
    <row r="11" spans="1:8" ht="26.25" customHeight="1">
      <c r="A11" s="103">
        <v>6</v>
      </c>
      <c r="B11" s="104">
        <v>12</v>
      </c>
      <c r="C11" s="105" t="s">
        <v>149</v>
      </c>
      <c r="D11" s="105" t="s">
        <v>64</v>
      </c>
      <c r="E11" s="106" t="s">
        <v>42</v>
      </c>
      <c r="F11" s="107">
        <v>35234</v>
      </c>
      <c r="G11" s="119">
        <v>10005</v>
      </c>
      <c r="H11" s="93">
        <v>0</v>
      </c>
    </row>
    <row r="12" spans="1:8" ht="26.25" customHeight="1">
      <c r="A12" s="103">
        <v>7</v>
      </c>
      <c r="B12" s="104">
        <v>56</v>
      </c>
      <c r="C12" s="105" t="s">
        <v>179</v>
      </c>
      <c r="D12" s="105" t="s">
        <v>61</v>
      </c>
      <c r="E12" s="106" t="s">
        <v>42</v>
      </c>
      <c r="F12" s="107">
        <v>36140</v>
      </c>
      <c r="G12" s="119">
        <v>10360</v>
      </c>
      <c r="H12" s="93">
        <v>0</v>
      </c>
    </row>
    <row r="13" spans="1:8" ht="26.25" customHeight="1">
      <c r="A13" s="103">
        <v>8</v>
      </c>
      <c r="B13" s="104">
        <v>129</v>
      </c>
      <c r="C13" s="105" t="s">
        <v>193</v>
      </c>
      <c r="D13" s="105" t="s">
        <v>69</v>
      </c>
      <c r="E13" s="106" t="s">
        <v>42</v>
      </c>
      <c r="F13" s="107">
        <v>35065</v>
      </c>
      <c r="G13" s="119">
        <v>10754</v>
      </c>
      <c r="H13" s="93">
        <v>0</v>
      </c>
    </row>
    <row r="14" spans="1:8" ht="26.25" customHeight="1">
      <c r="A14" s="103" t="s">
        <v>200</v>
      </c>
      <c r="B14" s="104">
        <v>15</v>
      </c>
      <c r="C14" s="105" t="s">
        <v>152</v>
      </c>
      <c r="D14" s="105" t="s">
        <v>153</v>
      </c>
      <c r="E14" s="106" t="s">
        <v>42</v>
      </c>
      <c r="F14" s="107">
        <v>35388</v>
      </c>
      <c r="G14" s="110" t="s">
        <v>198</v>
      </c>
      <c r="H14" s="93" t="s">
        <v>200</v>
      </c>
    </row>
    <row r="15" spans="1:8" ht="26.25" customHeight="1">
      <c r="A15" s="103" t="s">
        <v>200</v>
      </c>
      <c r="B15" s="104">
        <v>13</v>
      </c>
      <c r="C15" s="105" t="s">
        <v>150</v>
      </c>
      <c r="D15" s="105" t="s">
        <v>64</v>
      </c>
      <c r="E15" s="106" t="s">
        <v>42</v>
      </c>
      <c r="F15" s="107">
        <v>35870</v>
      </c>
      <c r="G15" s="110" t="s">
        <v>199</v>
      </c>
      <c r="H15" s="93" t="s">
        <v>200</v>
      </c>
    </row>
  </sheetData>
  <sheetProtection/>
  <mergeCells count="5">
    <mergeCell ref="A1:H1"/>
    <mergeCell ref="A2:H2"/>
    <mergeCell ref="A3:H3"/>
    <mergeCell ref="A4:C4"/>
    <mergeCell ref="F4:H4"/>
  </mergeCells>
  <conditionalFormatting sqref="H6:H15">
    <cfRule type="containsText" priority="2" dxfId="48" operator="containsText" stopIfTrue="1" text="$E$7=&quot;&quot;F&quot;&quot;">
      <formula>NOT(ISERROR(SEARCH("$E$7=""F""",H6)))</formula>
    </cfRule>
    <cfRule type="containsText" priority="3" dxfId="48" operator="containsText" stopIfTrue="1" text="F=E7">
      <formula>NOT(ISERROR(SEARCH("F=E7",H6)))</formula>
    </cfRule>
  </conditionalFormatting>
  <conditionalFormatting sqref="B6:B15">
    <cfRule type="duplicateValues" priority="207" dxfId="48" stopIfTrue="1">
      <formula>AND(COUNTIF($B$6:$B$15,B6)&gt;1,NOT(ISBLANK(B6)))</formula>
    </cfRule>
  </conditionalFormatting>
  <printOptions horizontalCentered="1"/>
  <pageMargins left="0.6692913385826772" right="0.2362204724409449" top="0.47" bottom="0.41" header="0.3937007874015748" footer="0.29"/>
  <pageSetup horizontalDpi="300" verticalDpi="300" orientation="portrait" paperSize="9" scale="85" r:id="rId1"/>
</worksheet>
</file>

<file path=xl/worksheets/sheet13.xml><?xml version="1.0" encoding="utf-8"?>
<worksheet xmlns="http://schemas.openxmlformats.org/spreadsheetml/2006/main" xmlns:r="http://schemas.openxmlformats.org/officeDocument/2006/relationships">
  <sheetPr>
    <tabColor rgb="FFFFFF00"/>
  </sheetPr>
  <dimension ref="A1:E33"/>
  <sheetViews>
    <sheetView view="pageBreakPreview" zoomScale="115" zoomScaleSheetLayoutView="115" zoomScalePageLayoutView="0" workbookViewId="0" topLeftCell="A22">
      <selection activeCell="F25" sqref="F25"/>
    </sheetView>
  </sheetViews>
  <sheetFormatPr defaultColWidth="9.00390625" defaultRowHeight="12.75"/>
  <cols>
    <col min="1" max="2" width="30.375" style="70" customWidth="1"/>
    <col min="3" max="3" width="30.875" style="70" customWidth="1"/>
    <col min="4" max="7" width="6.75390625" style="70" customWidth="1"/>
    <col min="8" max="8" width="9.125" style="70" bestFit="1" customWidth="1"/>
    <col min="9" max="9" width="8.875" style="70" bestFit="1" customWidth="1"/>
    <col min="10" max="10" width="8.75390625" style="70" bestFit="1" customWidth="1"/>
    <col min="11" max="11" width="6.625" style="70" customWidth="1"/>
    <col min="12" max="12" width="6.75390625" style="70" customWidth="1"/>
    <col min="13" max="13" width="7.25390625" style="70" customWidth="1"/>
    <col min="14" max="14" width="7.00390625" style="70" customWidth="1"/>
    <col min="15" max="16384" width="9.125" style="70" customWidth="1"/>
  </cols>
  <sheetData>
    <row r="1" spans="1:3" ht="24" customHeight="1">
      <c r="A1" s="144"/>
      <c r="B1" s="145"/>
      <c r="C1" s="146"/>
    </row>
    <row r="2" spans="1:5" ht="42.75" customHeight="1">
      <c r="A2" s="147" t="s">
        <v>36</v>
      </c>
      <c r="B2" s="148"/>
      <c r="C2" s="149"/>
      <c r="D2" s="71"/>
      <c r="E2" s="71"/>
    </row>
    <row r="3" spans="1:5" ht="24.75" customHeight="1">
      <c r="A3" s="150"/>
      <c r="B3" s="151"/>
      <c r="C3" s="152"/>
      <c r="D3" s="72"/>
      <c r="E3" s="72"/>
    </row>
    <row r="4" spans="1:3" s="76" customFormat="1" ht="24.75" customHeight="1">
      <c r="A4" s="73"/>
      <c r="B4" s="74"/>
      <c r="C4" s="75"/>
    </row>
    <row r="5" spans="1:3" s="76" customFormat="1" ht="24.75" customHeight="1">
      <c r="A5" s="73"/>
      <c r="B5" s="74"/>
      <c r="C5" s="75"/>
    </row>
    <row r="6" spans="1:3" s="76" customFormat="1" ht="24.75" customHeight="1">
      <c r="A6" s="73"/>
      <c r="B6" s="74"/>
      <c r="C6" s="75"/>
    </row>
    <row r="7" spans="1:3" s="76" customFormat="1" ht="24.75" customHeight="1">
      <c r="A7" s="73"/>
      <c r="B7" s="74"/>
      <c r="C7" s="75"/>
    </row>
    <row r="8" spans="1:3" s="76" customFormat="1" ht="24.75" customHeight="1">
      <c r="A8" s="73"/>
      <c r="B8" s="74"/>
      <c r="C8" s="75"/>
    </row>
    <row r="9" spans="1:3" ht="22.5">
      <c r="A9" s="73"/>
      <c r="B9" s="74"/>
      <c r="C9" s="75"/>
    </row>
    <row r="10" spans="1:3" ht="22.5">
      <c r="A10" s="73"/>
      <c r="B10" s="74"/>
      <c r="C10" s="75"/>
    </row>
    <row r="11" spans="1:3" ht="22.5">
      <c r="A11" s="73"/>
      <c r="B11" s="74"/>
      <c r="C11" s="75"/>
    </row>
    <row r="12" spans="1:3" ht="22.5">
      <c r="A12" s="73"/>
      <c r="B12" s="74"/>
      <c r="C12" s="75"/>
    </row>
    <row r="13" spans="1:3" ht="22.5">
      <c r="A13" s="73"/>
      <c r="B13" s="74"/>
      <c r="C13" s="75"/>
    </row>
    <row r="14" spans="1:3" ht="22.5">
      <c r="A14" s="73"/>
      <c r="B14" s="74"/>
      <c r="C14" s="75"/>
    </row>
    <row r="15" spans="1:3" ht="22.5">
      <c r="A15" s="73"/>
      <c r="B15" s="74"/>
      <c r="C15" s="75"/>
    </row>
    <row r="16" spans="1:3" ht="22.5">
      <c r="A16" s="73"/>
      <c r="B16" s="74"/>
      <c r="C16" s="75"/>
    </row>
    <row r="17" spans="1:3" ht="22.5">
      <c r="A17" s="73"/>
      <c r="B17" s="74"/>
      <c r="C17" s="75"/>
    </row>
    <row r="18" spans="1:3" ht="18" customHeight="1">
      <c r="A18" s="153" t="s">
        <v>34</v>
      </c>
      <c r="B18" s="154"/>
      <c r="C18" s="155"/>
    </row>
    <row r="19" spans="1:3" ht="31.5" customHeight="1">
      <c r="A19" s="156"/>
      <c r="B19" s="154"/>
      <c r="C19" s="155"/>
    </row>
    <row r="20" spans="1:3" ht="25.5" customHeight="1">
      <c r="A20" s="77"/>
      <c r="B20" s="78" t="s">
        <v>35</v>
      </c>
      <c r="C20" s="79"/>
    </row>
    <row r="21" spans="1:3" ht="25.5" customHeight="1">
      <c r="A21" s="73"/>
      <c r="B21" s="80"/>
      <c r="C21" s="75"/>
    </row>
    <row r="22" spans="1:3" ht="25.5" customHeight="1">
      <c r="A22" s="73"/>
      <c r="B22" s="80"/>
      <c r="C22" s="75"/>
    </row>
    <row r="23" spans="1:3" ht="22.5">
      <c r="A23" s="81"/>
      <c r="B23" s="82"/>
      <c r="C23" s="83"/>
    </row>
    <row r="24" spans="1:3" ht="21" customHeight="1">
      <c r="A24" s="84" t="s">
        <v>10</v>
      </c>
      <c r="B24" s="140" t="s">
        <v>34</v>
      </c>
      <c r="C24" s="141"/>
    </row>
    <row r="25" spans="1:3" ht="21" customHeight="1">
      <c r="A25" s="84" t="s">
        <v>11</v>
      </c>
      <c r="B25" s="140" t="s">
        <v>49</v>
      </c>
      <c r="C25" s="141"/>
    </row>
    <row r="26" spans="1:3" ht="21" customHeight="1">
      <c r="A26" s="85" t="s">
        <v>12</v>
      </c>
      <c r="B26" s="140" t="s">
        <v>32</v>
      </c>
      <c r="C26" s="141"/>
    </row>
    <row r="27" spans="1:3" ht="21" customHeight="1">
      <c r="A27" s="84" t="s">
        <v>13</v>
      </c>
      <c r="B27" s="140" t="s">
        <v>35</v>
      </c>
      <c r="C27" s="141"/>
    </row>
    <row r="28" spans="1:3" ht="21" customHeight="1">
      <c r="A28" s="86" t="s">
        <v>16</v>
      </c>
      <c r="B28" s="142">
        <v>42091.5</v>
      </c>
      <c r="C28" s="143"/>
    </row>
    <row r="29" spans="1:3" ht="21" customHeight="1">
      <c r="A29" s="86" t="s">
        <v>43</v>
      </c>
      <c r="B29" s="121">
        <v>15</v>
      </c>
      <c r="C29" s="120"/>
    </row>
    <row r="30" spans="1:3" ht="21" customHeight="1">
      <c r="A30" s="87"/>
      <c r="B30" s="88"/>
      <c r="C30" s="89"/>
    </row>
    <row r="31" spans="1:3" ht="21" customHeight="1">
      <c r="A31" s="87"/>
      <c r="B31" s="88"/>
      <c r="C31" s="89"/>
    </row>
    <row r="32" spans="1:3" ht="21" customHeight="1">
      <c r="A32" s="87"/>
      <c r="B32" s="88"/>
      <c r="C32" s="89"/>
    </row>
    <row r="33" spans="1:3" ht="18.75" thickBot="1">
      <c r="A33" s="90"/>
      <c r="B33" s="91"/>
      <c r="C33" s="92"/>
    </row>
  </sheetData>
  <sheetProtection/>
  <mergeCells count="9">
    <mergeCell ref="B26:C26"/>
    <mergeCell ref="B27:C27"/>
    <mergeCell ref="B28:C28"/>
    <mergeCell ref="A1:C1"/>
    <mergeCell ref="A2:C2"/>
    <mergeCell ref="A3:C3"/>
    <mergeCell ref="A18:C19"/>
    <mergeCell ref="B24:C24"/>
    <mergeCell ref="B25:C25"/>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14.xml><?xml version="1.0" encoding="utf-8"?>
<worksheet xmlns="http://schemas.openxmlformats.org/spreadsheetml/2006/main" xmlns:r="http://schemas.openxmlformats.org/officeDocument/2006/relationships">
  <sheetPr>
    <tabColor rgb="FFFFFF00"/>
  </sheetPr>
  <dimension ref="A1:H20"/>
  <sheetViews>
    <sheetView view="pageBreakPreview" zoomScaleSheetLayoutView="100" zoomScalePageLayoutView="0" workbookViewId="0" topLeftCell="A1">
      <selection activeCell="F25" sqref="F25"/>
    </sheetView>
  </sheetViews>
  <sheetFormatPr defaultColWidth="9.00390625" defaultRowHeight="12.75"/>
  <cols>
    <col min="1" max="1" width="5.125" style="57" customWidth="1"/>
    <col min="2" max="2" width="6.375" style="57" bestFit="1" customWidth="1"/>
    <col min="3" max="3" width="29.75390625" style="58" customWidth="1"/>
    <col min="4" max="4" width="35.75390625" style="58" customWidth="1"/>
    <col min="5" max="5" width="7.125" style="57" customWidth="1"/>
    <col min="6" max="6" width="14.25390625" style="59" customWidth="1"/>
    <col min="7" max="16384" width="9.125" style="54" customWidth="1"/>
  </cols>
  <sheetData>
    <row r="1" spans="1:6" ht="35.25" customHeight="1">
      <c r="A1" s="158" t="s">
        <v>202</v>
      </c>
      <c r="B1" s="159"/>
      <c r="C1" s="159"/>
      <c r="D1" s="159"/>
      <c r="E1" s="159"/>
      <c r="F1" s="159"/>
    </row>
    <row r="2" spans="1:6" ht="18.75" customHeight="1">
      <c r="A2" s="160" t="s">
        <v>34</v>
      </c>
      <c r="B2" s="160"/>
      <c r="C2" s="160"/>
      <c r="D2" s="160"/>
      <c r="E2" s="160"/>
      <c r="F2" s="160"/>
    </row>
    <row r="3" spans="1:6" ht="15.75" customHeight="1">
      <c r="A3" s="161" t="s">
        <v>35</v>
      </c>
      <c r="B3" s="161"/>
      <c r="C3" s="161"/>
      <c r="D3" s="161"/>
      <c r="E3" s="161"/>
      <c r="F3" s="161"/>
    </row>
    <row r="4" spans="1:6" ht="15.75" customHeight="1">
      <c r="A4" s="157" t="s">
        <v>32</v>
      </c>
      <c r="B4" s="157"/>
      <c r="C4" s="157"/>
      <c r="D4" s="117" t="s">
        <v>49</v>
      </c>
      <c r="E4" s="162">
        <v>42091.5</v>
      </c>
      <c r="F4" s="162"/>
    </row>
    <row r="5" spans="1:8" s="55" customFormat="1" ht="25.5">
      <c r="A5" s="95" t="s">
        <v>0</v>
      </c>
      <c r="B5" s="95" t="s">
        <v>1</v>
      </c>
      <c r="C5" s="118" t="s">
        <v>3</v>
      </c>
      <c r="D5" s="95" t="s">
        <v>197</v>
      </c>
      <c r="E5" s="95" t="s">
        <v>8</v>
      </c>
      <c r="F5" s="96" t="s">
        <v>2</v>
      </c>
      <c r="G5" s="56"/>
      <c r="H5" s="56"/>
    </row>
    <row r="6" spans="1:6" ht="24" customHeight="1">
      <c r="A6" s="98">
        <v>1</v>
      </c>
      <c r="B6" s="98">
        <v>63</v>
      </c>
      <c r="C6" s="99" t="s">
        <v>154</v>
      </c>
      <c r="D6" s="100" t="s">
        <v>61</v>
      </c>
      <c r="E6" s="101" t="s">
        <v>42</v>
      </c>
      <c r="F6" s="102">
        <v>36042</v>
      </c>
    </row>
    <row r="7" spans="1:6" ht="24" customHeight="1">
      <c r="A7" s="98">
        <v>2</v>
      </c>
      <c r="B7" s="98">
        <v>64</v>
      </c>
      <c r="C7" s="99" t="s">
        <v>155</v>
      </c>
      <c r="D7" s="100" t="s">
        <v>61</v>
      </c>
      <c r="E7" s="101" t="s">
        <v>42</v>
      </c>
      <c r="F7" s="102">
        <v>35930</v>
      </c>
    </row>
    <row r="8" spans="1:6" ht="24" customHeight="1">
      <c r="A8" s="98">
        <v>3</v>
      </c>
      <c r="B8" s="98">
        <v>65</v>
      </c>
      <c r="C8" s="99" t="s">
        <v>156</v>
      </c>
      <c r="D8" s="100" t="s">
        <v>64</v>
      </c>
      <c r="E8" s="101" t="s">
        <v>42</v>
      </c>
      <c r="F8" s="102">
        <v>36243</v>
      </c>
    </row>
    <row r="9" spans="1:6" ht="24" customHeight="1">
      <c r="A9" s="98">
        <v>4</v>
      </c>
      <c r="B9" s="98">
        <v>66</v>
      </c>
      <c r="C9" s="99" t="s">
        <v>157</v>
      </c>
      <c r="D9" s="100" t="s">
        <v>64</v>
      </c>
      <c r="E9" s="101" t="s">
        <v>42</v>
      </c>
      <c r="F9" s="102">
        <v>35928</v>
      </c>
    </row>
    <row r="10" spans="1:6" ht="24" customHeight="1">
      <c r="A10" s="98">
        <v>5</v>
      </c>
      <c r="B10" s="98">
        <v>67</v>
      </c>
      <c r="C10" s="99" t="s">
        <v>158</v>
      </c>
      <c r="D10" s="100" t="s">
        <v>64</v>
      </c>
      <c r="E10" s="101" t="s">
        <v>42</v>
      </c>
      <c r="F10" s="102">
        <v>36229</v>
      </c>
    </row>
    <row r="11" spans="1:6" ht="24" customHeight="1">
      <c r="A11" s="98">
        <v>6</v>
      </c>
      <c r="B11" s="98">
        <v>68</v>
      </c>
      <c r="C11" s="99" t="s">
        <v>159</v>
      </c>
      <c r="D11" s="100" t="s">
        <v>140</v>
      </c>
      <c r="E11" s="101" t="s">
        <v>42</v>
      </c>
      <c r="F11" s="102">
        <v>36285</v>
      </c>
    </row>
    <row r="12" spans="1:6" ht="24" customHeight="1">
      <c r="A12" s="98">
        <v>7</v>
      </c>
      <c r="B12" s="98">
        <v>69</v>
      </c>
      <c r="C12" s="99" t="s">
        <v>160</v>
      </c>
      <c r="D12" s="100" t="s">
        <v>140</v>
      </c>
      <c r="E12" s="101" t="s">
        <v>42</v>
      </c>
      <c r="F12" s="102">
        <v>35796</v>
      </c>
    </row>
    <row r="13" spans="1:6" ht="24" customHeight="1">
      <c r="A13" s="98">
        <v>8</v>
      </c>
      <c r="B13" s="98">
        <v>70</v>
      </c>
      <c r="C13" s="99" t="s">
        <v>161</v>
      </c>
      <c r="D13" s="100" t="s">
        <v>69</v>
      </c>
      <c r="E13" s="101" t="s">
        <v>42</v>
      </c>
      <c r="F13" s="102">
        <v>36161</v>
      </c>
    </row>
    <row r="14" spans="1:6" ht="24" customHeight="1">
      <c r="A14" s="98">
        <v>9</v>
      </c>
      <c r="B14" s="98">
        <v>71</v>
      </c>
      <c r="C14" s="99" t="s">
        <v>162</v>
      </c>
      <c r="D14" s="100" t="s">
        <v>69</v>
      </c>
      <c r="E14" s="101" t="s">
        <v>42</v>
      </c>
      <c r="F14" s="102">
        <v>35796</v>
      </c>
    </row>
    <row r="15" spans="1:6" ht="24" customHeight="1">
      <c r="A15" s="98">
        <v>10</v>
      </c>
      <c r="B15" s="98">
        <v>72</v>
      </c>
      <c r="C15" s="99" t="s">
        <v>163</v>
      </c>
      <c r="D15" s="100" t="s">
        <v>69</v>
      </c>
      <c r="E15" s="101" t="s">
        <v>42</v>
      </c>
      <c r="F15" s="102">
        <v>35796</v>
      </c>
    </row>
    <row r="16" spans="1:6" ht="24" customHeight="1">
      <c r="A16" s="98">
        <v>11</v>
      </c>
      <c r="B16" s="98">
        <v>73</v>
      </c>
      <c r="C16" s="99" t="s">
        <v>164</v>
      </c>
      <c r="D16" s="100" t="s">
        <v>73</v>
      </c>
      <c r="E16" s="101" t="s">
        <v>42</v>
      </c>
      <c r="F16" s="102">
        <v>35796</v>
      </c>
    </row>
    <row r="17" spans="1:6" ht="24" customHeight="1">
      <c r="A17" s="98">
        <v>12</v>
      </c>
      <c r="B17" s="98">
        <v>74</v>
      </c>
      <c r="C17" s="99" t="s">
        <v>165</v>
      </c>
      <c r="D17" s="100" t="s">
        <v>73</v>
      </c>
      <c r="E17" s="101" t="s">
        <v>42</v>
      </c>
      <c r="F17" s="102">
        <v>36300</v>
      </c>
    </row>
    <row r="18" spans="1:6" ht="24" customHeight="1">
      <c r="A18" s="98">
        <v>13</v>
      </c>
      <c r="B18" s="98">
        <v>75</v>
      </c>
      <c r="C18" s="99" t="s">
        <v>166</v>
      </c>
      <c r="D18" s="100" t="s">
        <v>73</v>
      </c>
      <c r="E18" s="101" t="s">
        <v>42</v>
      </c>
      <c r="F18" s="102">
        <v>35798</v>
      </c>
    </row>
    <row r="19" spans="1:6" ht="24" customHeight="1">
      <c r="A19" s="98">
        <v>14</v>
      </c>
      <c r="B19" s="98">
        <v>76</v>
      </c>
      <c r="C19" s="99" t="s">
        <v>167</v>
      </c>
      <c r="D19" s="100" t="s">
        <v>73</v>
      </c>
      <c r="E19" s="101" t="s">
        <v>42</v>
      </c>
      <c r="F19" s="102">
        <v>36161</v>
      </c>
    </row>
    <row r="20" spans="1:6" ht="24" customHeight="1">
      <c r="A20" s="98">
        <v>15</v>
      </c>
      <c r="B20" s="98">
        <v>77</v>
      </c>
      <c r="C20" s="99" t="s">
        <v>168</v>
      </c>
      <c r="D20" s="100" t="s">
        <v>73</v>
      </c>
      <c r="E20" s="101" t="s">
        <v>42</v>
      </c>
      <c r="F20" s="102">
        <v>36473</v>
      </c>
    </row>
    <row r="21" ht="18" customHeight="1"/>
    <row r="22" ht="18" customHeight="1"/>
    <row r="23" ht="18" customHeight="1"/>
    <row r="24" ht="18" customHeight="1"/>
    <row r="25" ht="18" customHeight="1"/>
    <row r="26" ht="18" customHeight="1"/>
    <row r="27" ht="18" customHeight="1"/>
  </sheetData>
  <sheetProtection/>
  <mergeCells count="5">
    <mergeCell ref="A1:F1"/>
    <mergeCell ref="A2:F2"/>
    <mergeCell ref="A3:F3"/>
    <mergeCell ref="A4:C4"/>
    <mergeCell ref="E4:F4"/>
  </mergeCells>
  <conditionalFormatting sqref="B6:B20">
    <cfRule type="duplicateValues" priority="209" dxfId="48" stopIfTrue="1">
      <formula>AND(COUNTIF($B$6:$B$20,B6)&gt;1,NOT(ISBLANK(B6)))</formula>
    </cfRule>
  </conditionalFormatting>
  <printOptions horizontalCentered="1"/>
  <pageMargins left="0.7086614173228347" right="0.2362204724409449" top="0.58" bottom="0.31496062992125984" header="0.3937007874015748" footer="0.15748031496062992"/>
  <pageSetup horizontalDpi="300" verticalDpi="300" orientation="portrait" paperSize="9" scale="95"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sheetPr>
    <tabColor rgb="FFFFFF00"/>
  </sheetPr>
  <dimension ref="A1:P20"/>
  <sheetViews>
    <sheetView view="pageBreakPreview" zoomScaleSheetLayoutView="100" zoomScalePageLayoutView="0" workbookViewId="0" topLeftCell="A1">
      <selection activeCell="D7" sqref="D7"/>
    </sheetView>
  </sheetViews>
  <sheetFormatPr defaultColWidth="9.00390625" defaultRowHeight="12.75"/>
  <cols>
    <col min="1" max="1" width="5.125" style="37" customWidth="1"/>
    <col min="2" max="2" width="6.375" style="37" bestFit="1" customWidth="1"/>
    <col min="3" max="3" width="24.375" style="42" customWidth="1"/>
    <col min="4" max="4" width="31.75390625" style="42" customWidth="1"/>
    <col min="5" max="5" width="7.125" style="36" customWidth="1"/>
    <col min="6" max="6" width="13.125" style="37" customWidth="1"/>
    <col min="7" max="7" width="14.625" style="63" customWidth="1"/>
    <col min="8" max="8" width="6.75390625" style="36" hidden="1" customWidth="1"/>
    <col min="9" max="16384" width="9.125" style="36" customWidth="1"/>
  </cols>
  <sheetData>
    <row r="1" spans="1:10" ht="33.75" customHeight="1">
      <c r="A1" s="164" t="s">
        <v>202</v>
      </c>
      <c r="B1" s="164"/>
      <c r="C1" s="164"/>
      <c r="D1" s="164"/>
      <c r="E1" s="164"/>
      <c r="F1" s="164"/>
      <c r="G1" s="164"/>
      <c r="H1" s="164"/>
      <c r="J1" s="37"/>
    </row>
    <row r="2" spans="1:8" ht="18">
      <c r="A2" s="165" t="s">
        <v>34</v>
      </c>
      <c r="B2" s="165"/>
      <c r="C2" s="165"/>
      <c r="D2" s="165"/>
      <c r="E2" s="165"/>
      <c r="F2" s="165"/>
      <c r="G2" s="165"/>
      <c r="H2" s="165"/>
    </row>
    <row r="3" spans="1:9" ht="14.25">
      <c r="A3" s="166" t="s">
        <v>35</v>
      </c>
      <c r="B3" s="166"/>
      <c r="C3" s="166"/>
      <c r="D3" s="166"/>
      <c r="E3" s="166"/>
      <c r="F3" s="166"/>
      <c r="G3" s="166"/>
      <c r="H3" s="166"/>
      <c r="I3" s="38"/>
    </row>
    <row r="4" spans="1:8" ht="15.75" customHeight="1">
      <c r="A4" s="163" t="s">
        <v>32</v>
      </c>
      <c r="B4" s="163"/>
      <c r="C4" s="163"/>
      <c r="D4" s="114" t="s">
        <v>49</v>
      </c>
      <c r="E4" s="115"/>
      <c r="F4" s="167">
        <v>42091.5</v>
      </c>
      <c r="G4" s="167"/>
      <c r="H4" s="167"/>
    </row>
    <row r="5" spans="1:16" s="40" customFormat="1" ht="25.5">
      <c r="A5" s="95" t="s">
        <v>0</v>
      </c>
      <c r="B5" s="95" t="s">
        <v>1</v>
      </c>
      <c r="C5" s="95" t="s">
        <v>3</v>
      </c>
      <c r="D5" s="95" t="s">
        <v>197</v>
      </c>
      <c r="E5" s="95" t="s">
        <v>8</v>
      </c>
      <c r="F5" s="96" t="s">
        <v>2</v>
      </c>
      <c r="G5" s="97" t="s">
        <v>4</v>
      </c>
      <c r="H5" s="39" t="s">
        <v>15</v>
      </c>
      <c r="L5" s="41"/>
      <c r="M5" s="41"/>
      <c r="N5" s="41"/>
      <c r="O5" s="41"/>
      <c r="P5" s="41"/>
    </row>
    <row r="6" spans="1:10" ht="29.25" customHeight="1">
      <c r="A6" s="103">
        <v>1</v>
      </c>
      <c r="B6" s="104">
        <v>76</v>
      </c>
      <c r="C6" s="105" t="s">
        <v>167</v>
      </c>
      <c r="D6" s="105" t="s">
        <v>73</v>
      </c>
      <c r="E6" s="106" t="s">
        <v>42</v>
      </c>
      <c r="F6" s="107">
        <v>36161</v>
      </c>
      <c r="G6" s="110">
        <v>4619</v>
      </c>
      <c r="H6" s="93">
        <v>0</v>
      </c>
      <c r="J6" s="37"/>
    </row>
    <row r="7" spans="1:10" ht="29.25" customHeight="1">
      <c r="A7" s="103">
        <v>2</v>
      </c>
      <c r="B7" s="104">
        <v>65</v>
      </c>
      <c r="C7" s="105" t="s">
        <v>156</v>
      </c>
      <c r="D7" s="105" t="s">
        <v>64</v>
      </c>
      <c r="E7" s="106" t="s">
        <v>42</v>
      </c>
      <c r="F7" s="107">
        <v>36243</v>
      </c>
      <c r="G7" s="110">
        <v>4659</v>
      </c>
      <c r="H7" s="93">
        <v>0</v>
      </c>
      <c r="J7" s="37"/>
    </row>
    <row r="8" spans="1:10" ht="29.25" customHeight="1" thickBot="1">
      <c r="A8" s="128">
        <v>3</v>
      </c>
      <c r="B8" s="129">
        <v>63</v>
      </c>
      <c r="C8" s="130" t="s">
        <v>154</v>
      </c>
      <c r="D8" s="130" t="s">
        <v>61</v>
      </c>
      <c r="E8" s="131" t="s">
        <v>42</v>
      </c>
      <c r="F8" s="132">
        <v>36042</v>
      </c>
      <c r="G8" s="133">
        <v>5134</v>
      </c>
      <c r="H8" s="93">
        <v>0</v>
      </c>
      <c r="J8" s="37"/>
    </row>
    <row r="9" spans="1:8" ht="29.25" customHeight="1" thickTop="1">
      <c r="A9" s="122">
        <v>4</v>
      </c>
      <c r="B9" s="123">
        <v>70</v>
      </c>
      <c r="C9" s="124" t="s">
        <v>161</v>
      </c>
      <c r="D9" s="124" t="s">
        <v>69</v>
      </c>
      <c r="E9" s="125" t="s">
        <v>42</v>
      </c>
      <c r="F9" s="126">
        <v>36161</v>
      </c>
      <c r="G9" s="134">
        <v>5752</v>
      </c>
      <c r="H9" s="93">
        <v>0</v>
      </c>
    </row>
    <row r="10" spans="1:8" ht="29.25" customHeight="1">
      <c r="A10" s="103">
        <v>5</v>
      </c>
      <c r="B10" s="104">
        <v>75</v>
      </c>
      <c r="C10" s="105" t="s">
        <v>166</v>
      </c>
      <c r="D10" s="105" t="s">
        <v>73</v>
      </c>
      <c r="E10" s="106" t="s">
        <v>42</v>
      </c>
      <c r="F10" s="107">
        <v>35798</v>
      </c>
      <c r="G10" s="110">
        <v>5854</v>
      </c>
      <c r="H10" s="93">
        <v>0</v>
      </c>
    </row>
    <row r="11" spans="1:8" ht="29.25" customHeight="1">
      <c r="A11" s="103">
        <v>6</v>
      </c>
      <c r="B11" s="104">
        <v>67</v>
      </c>
      <c r="C11" s="105" t="s">
        <v>158</v>
      </c>
      <c r="D11" s="105" t="s">
        <v>64</v>
      </c>
      <c r="E11" s="106" t="s">
        <v>42</v>
      </c>
      <c r="F11" s="107">
        <v>36229</v>
      </c>
      <c r="G11" s="119">
        <v>10116</v>
      </c>
      <c r="H11" s="93">
        <v>0</v>
      </c>
    </row>
    <row r="12" spans="1:8" ht="29.25" customHeight="1">
      <c r="A12" s="103" t="s">
        <v>200</v>
      </c>
      <c r="B12" s="104">
        <v>69</v>
      </c>
      <c r="C12" s="105" t="s">
        <v>160</v>
      </c>
      <c r="D12" s="105" t="s">
        <v>140</v>
      </c>
      <c r="E12" s="106" t="s">
        <v>42</v>
      </c>
      <c r="F12" s="107">
        <v>35796</v>
      </c>
      <c r="G12" s="110" t="s">
        <v>205</v>
      </c>
      <c r="H12" s="93" t="s">
        <v>200</v>
      </c>
    </row>
    <row r="13" spans="1:8" ht="29.25" customHeight="1">
      <c r="A13" s="103" t="s">
        <v>200</v>
      </c>
      <c r="B13" s="104">
        <v>74</v>
      </c>
      <c r="C13" s="105" t="s">
        <v>165</v>
      </c>
      <c r="D13" s="105" t="s">
        <v>73</v>
      </c>
      <c r="E13" s="106" t="s">
        <v>42</v>
      </c>
      <c r="F13" s="107">
        <v>36300</v>
      </c>
      <c r="G13" s="110" t="s">
        <v>205</v>
      </c>
      <c r="H13" s="93" t="s">
        <v>200</v>
      </c>
    </row>
    <row r="14" spans="1:8" ht="29.25" customHeight="1">
      <c r="A14" s="103" t="s">
        <v>200</v>
      </c>
      <c r="B14" s="104">
        <v>77</v>
      </c>
      <c r="C14" s="105" t="s">
        <v>168</v>
      </c>
      <c r="D14" s="105" t="s">
        <v>73</v>
      </c>
      <c r="E14" s="106" t="s">
        <v>42</v>
      </c>
      <c r="F14" s="107">
        <v>36473</v>
      </c>
      <c r="G14" s="110" t="s">
        <v>205</v>
      </c>
      <c r="H14" s="93" t="s">
        <v>200</v>
      </c>
    </row>
    <row r="15" spans="1:8" ht="29.25" customHeight="1">
      <c r="A15" s="103" t="s">
        <v>200</v>
      </c>
      <c r="B15" s="104">
        <v>64</v>
      </c>
      <c r="C15" s="105" t="s">
        <v>155</v>
      </c>
      <c r="D15" s="105" t="s">
        <v>61</v>
      </c>
      <c r="E15" s="106" t="s">
        <v>42</v>
      </c>
      <c r="F15" s="107">
        <v>35930</v>
      </c>
      <c r="G15" s="110" t="s">
        <v>205</v>
      </c>
      <c r="H15" s="93" t="s">
        <v>200</v>
      </c>
    </row>
    <row r="16" spans="1:8" ht="29.25" customHeight="1">
      <c r="A16" s="103" t="s">
        <v>200</v>
      </c>
      <c r="B16" s="104">
        <v>66</v>
      </c>
      <c r="C16" s="105" t="s">
        <v>157</v>
      </c>
      <c r="D16" s="105" t="s">
        <v>64</v>
      </c>
      <c r="E16" s="106" t="s">
        <v>42</v>
      </c>
      <c r="F16" s="107">
        <v>35928</v>
      </c>
      <c r="G16" s="110" t="s">
        <v>205</v>
      </c>
      <c r="H16" s="93" t="s">
        <v>200</v>
      </c>
    </row>
    <row r="17" spans="1:8" ht="29.25" customHeight="1">
      <c r="A17" s="103" t="s">
        <v>200</v>
      </c>
      <c r="B17" s="104">
        <v>71</v>
      </c>
      <c r="C17" s="105" t="s">
        <v>162</v>
      </c>
      <c r="D17" s="105" t="s">
        <v>69</v>
      </c>
      <c r="E17" s="106" t="s">
        <v>42</v>
      </c>
      <c r="F17" s="107">
        <v>35796</v>
      </c>
      <c r="G17" s="110" t="s">
        <v>205</v>
      </c>
      <c r="H17" s="93" t="s">
        <v>200</v>
      </c>
    </row>
    <row r="18" spans="1:8" ht="29.25" customHeight="1">
      <c r="A18" s="103" t="s">
        <v>200</v>
      </c>
      <c r="B18" s="104">
        <v>73</v>
      </c>
      <c r="C18" s="105" t="s">
        <v>164</v>
      </c>
      <c r="D18" s="105" t="s">
        <v>73</v>
      </c>
      <c r="E18" s="106" t="s">
        <v>42</v>
      </c>
      <c r="F18" s="107">
        <v>35796</v>
      </c>
      <c r="G18" s="110" t="s">
        <v>205</v>
      </c>
      <c r="H18" s="93" t="s">
        <v>200</v>
      </c>
    </row>
    <row r="19" spans="1:8" ht="29.25" customHeight="1">
      <c r="A19" s="103" t="s">
        <v>200</v>
      </c>
      <c r="B19" s="104">
        <v>68</v>
      </c>
      <c r="C19" s="105" t="s">
        <v>159</v>
      </c>
      <c r="D19" s="105" t="s">
        <v>140</v>
      </c>
      <c r="E19" s="106" t="s">
        <v>42</v>
      </c>
      <c r="F19" s="107">
        <v>36285</v>
      </c>
      <c r="G19" s="110" t="s">
        <v>199</v>
      </c>
      <c r="H19" s="93" t="s">
        <v>200</v>
      </c>
    </row>
    <row r="20" spans="1:8" ht="29.25" customHeight="1">
      <c r="A20" s="103" t="s">
        <v>200</v>
      </c>
      <c r="B20" s="104">
        <v>72</v>
      </c>
      <c r="C20" s="105" t="s">
        <v>163</v>
      </c>
      <c r="D20" s="105" t="s">
        <v>69</v>
      </c>
      <c r="E20" s="106" t="s">
        <v>42</v>
      </c>
      <c r="F20" s="107">
        <v>35796</v>
      </c>
      <c r="G20" s="110" t="s">
        <v>199</v>
      </c>
      <c r="H20" s="93" t="s">
        <v>200</v>
      </c>
    </row>
  </sheetData>
  <sheetProtection/>
  <mergeCells count="5">
    <mergeCell ref="A1:H1"/>
    <mergeCell ref="A2:H2"/>
    <mergeCell ref="A3:H3"/>
    <mergeCell ref="A4:C4"/>
    <mergeCell ref="F4:H4"/>
  </mergeCells>
  <conditionalFormatting sqref="H6:H20">
    <cfRule type="containsText" priority="2" dxfId="48" operator="containsText" stopIfTrue="1" text="$E$7=&quot;&quot;F&quot;&quot;">
      <formula>NOT(ISERROR(SEARCH("$E$7=""F""",H6)))</formula>
    </cfRule>
    <cfRule type="containsText" priority="3" dxfId="48" operator="containsText" stopIfTrue="1" text="F=E7">
      <formula>NOT(ISERROR(SEARCH("F=E7",H6)))</formula>
    </cfRule>
  </conditionalFormatting>
  <conditionalFormatting sqref="B6:B20">
    <cfRule type="duplicateValues" priority="210" dxfId="48" stopIfTrue="1">
      <formula>AND(COUNTIF($B$6:$B$20,B6)&gt;1,NOT(ISBLANK(B6)))</formula>
    </cfRule>
  </conditionalFormatting>
  <printOptions horizontalCentered="1"/>
  <pageMargins left="0.6692913385826772" right="0.2362204724409449" top="0.4724409448818898" bottom="0.3937007874015748" header="0.3937007874015748" footer="0.2755905511811024"/>
  <pageSetup horizontalDpi="300" verticalDpi="300" orientation="portrait" paperSize="9" scale="80" r:id="rId2"/>
  <drawing r:id="rId1"/>
</worksheet>
</file>

<file path=xl/worksheets/sheet16.xml><?xml version="1.0" encoding="utf-8"?>
<worksheet xmlns="http://schemas.openxmlformats.org/spreadsheetml/2006/main" xmlns:r="http://schemas.openxmlformats.org/officeDocument/2006/relationships">
  <sheetPr>
    <tabColor rgb="FF00FF00"/>
  </sheetPr>
  <dimension ref="A1:E33"/>
  <sheetViews>
    <sheetView view="pageBreakPreview" zoomScale="115" zoomScaleSheetLayoutView="115" zoomScalePageLayoutView="0" workbookViewId="0" topLeftCell="A22">
      <selection activeCell="F29" sqref="F29"/>
    </sheetView>
  </sheetViews>
  <sheetFormatPr defaultColWidth="9.00390625" defaultRowHeight="12.75"/>
  <cols>
    <col min="1" max="2" width="30.375" style="70" customWidth="1"/>
    <col min="3" max="3" width="30.875" style="70" customWidth="1"/>
    <col min="4" max="7" width="6.75390625" style="70" customWidth="1"/>
    <col min="8" max="8" width="9.125" style="70" bestFit="1" customWidth="1"/>
    <col min="9" max="9" width="8.875" style="70" bestFit="1" customWidth="1"/>
    <col min="10" max="10" width="8.75390625" style="70" bestFit="1" customWidth="1"/>
    <col min="11" max="11" width="6.625" style="70" customWidth="1"/>
    <col min="12" max="12" width="6.75390625" style="70" customWidth="1"/>
    <col min="13" max="13" width="7.25390625" style="70" customWidth="1"/>
    <col min="14" max="14" width="7.00390625" style="70" customWidth="1"/>
    <col min="15" max="16384" width="9.125" style="70" customWidth="1"/>
  </cols>
  <sheetData>
    <row r="1" spans="1:3" ht="24" customHeight="1">
      <c r="A1" s="144"/>
      <c r="B1" s="145"/>
      <c r="C1" s="146"/>
    </row>
    <row r="2" spans="1:5" ht="42.75" customHeight="1">
      <c r="A2" s="147" t="s">
        <v>36</v>
      </c>
      <c r="B2" s="148"/>
      <c r="C2" s="149"/>
      <c r="D2" s="71"/>
      <c r="E2" s="71"/>
    </row>
    <row r="3" spans="1:5" ht="24.75" customHeight="1">
      <c r="A3" s="150"/>
      <c r="B3" s="151"/>
      <c r="C3" s="152"/>
      <c r="D3" s="72"/>
      <c r="E3" s="72"/>
    </row>
    <row r="4" spans="1:3" s="76" customFormat="1" ht="24.75" customHeight="1">
      <c r="A4" s="73"/>
      <c r="B4" s="74"/>
      <c r="C4" s="75"/>
    </row>
    <row r="5" spans="1:3" s="76" customFormat="1" ht="24.75" customHeight="1">
      <c r="A5" s="73"/>
      <c r="B5" s="74"/>
      <c r="C5" s="75"/>
    </row>
    <row r="6" spans="1:3" s="76" customFormat="1" ht="24.75" customHeight="1">
      <c r="A6" s="73"/>
      <c r="B6" s="74"/>
      <c r="C6" s="75"/>
    </row>
    <row r="7" spans="1:3" s="76" customFormat="1" ht="24.75" customHeight="1">
      <c r="A7" s="73"/>
      <c r="B7" s="74"/>
      <c r="C7" s="75"/>
    </row>
    <row r="8" spans="1:3" s="76" customFormat="1" ht="24.75" customHeight="1">
      <c r="A8" s="73"/>
      <c r="B8" s="74"/>
      <c r="C8" s="75"/>
    </row>
    <row r="9" spans="1:3" ht="22.5">
      <c r="A9" s="73"/>
      <c r="B9" s="74"/>
      <c r="C9" s="75"/>
    </row>
    <row r="10" spans="1:3" ht="22.5">
      <c r="A10" s="73"/>
      <c r="B10" s="74"/>
      <c r="C10" s="75"/>
    </row>
    <row r="11" spans="1:3" ht="22.5">
      <c r="A11" s="73"/>
      <c r="B11" s="74"/>
      <c r="C11" s="75"/>
    </row>
    <row r="12" spans="1:3" ht="22.5">
      <c r="A12" s="73"/>
      <c r="B12" s="74"/>
      <c r="C12" s="75"/>
    </row>
    <row r="13" spans="1:3" ht="22.5">
      <c r="A13" s="73"/>
      <c r="B13" s="74"/>
      <c r="C13" s="75"/>
    </row>
    <row r="14" spans="1:3" ht="22.5">
      <c r="A14" s="73"/>
      <c r="B14" s="74"/>
      <c r="C14" s="75"/>
    </row>
    <row r="15" spans="1:3" ht="22.5">
      <c r="A15" s="73"/>
      <c r="B15" s="74"/>
      <c r="C15" s="75"/>
    </row>
    <row r="16" spans="1:3" ht="22.5">
      <c r="A16" s="73"/>
      <c r="B16" s="74"/>
      <c r="C16" s="75"/>
    </row>
    <row r="17" spans="1:3" ht="22.5">
      <c r="A17" s="73"/>
      <c r="B17" s="74"/>
      <c r="C17" s="75"/>
    </row>
    <row r="18" spans="1:3" ht="18" customHeight="1">
      <c r="A18" s="153" t="s">
        <v>34</v>
      </c>
      <c r="B18" s="154"/>
      <c r="C18" s="155"/>
    </row>
    <row r="19" spans="1:3" ht="31.5" customHeight="1">
      <c r="A19" s="156"/>
      <c r="B19" s="154"/>
      <c r="C19" s="155"/>
    </row>
    <row r="20" spans="1:3" ht="25.5" customHeight="1">
      <c r="A20" s="77"/>
      <c r="B20" s="78" t="s">
        <v>35</v>
      </c>
      <c r="C20" s="79"/>
    </row>
    <row r="21" spans="1:3" ht="25.5" customHeight="1">
      <c r="A21" s="73"/>
      <c r="B21" s="80"/>
      <c r="C21" s="75"/>
    </row>
    <row r="22" spans="1:3" ht="25.5" customHeight="1">
      <c r="A22" s="73"/>
      <c r="B22" s="80"/>
      <c r="C22" s="75"/>
    </row>
    <row r="23" spans="1:3" ht="22.5">
      <c r="A23" s="81"/>
      <c r="B23" s="82"/>
      <c r="C23" s="83"/>
    </row>
    <row r="24" spans="1:3" ht="21" customHeight="1">
      <c r="A24" s="84" t="s">
        <v>10</v>
      </c>
      <c r="B24" s="140" t="s">
        <v>34</v>
      </c>
      <c r="C24" s="141"/>
    </row>
    <row r="25" spans="1:3" ht="21" customHeight="1">
      <c r="A25" s="84" t="s">
        <v>11</v>
      </c>
      <c r="B25" s="140" t="s">
        <v>45</v>
      </c>
      <c r="C25" s="141"/>
    </row>
    <row r="26" spans="1:3" ht="21" customHeight="1">
      <c r="A26" s="85" t="s">
        <v>12</v>
      </c>
      <c r="B26" s="140" t="s">
        <v>33</v>
      </c>
      <c r="C26" s="141"/>
    </row>
    <row r="27" spans="1:3" ht="21" customHeight="1">
      <c r="A27" s="84" t="s">
        <v>13</v>
      </c>
      <c r="B27" s="140" t="s">
        <v>35</v>
      </c>
      <c r="C27" s="141"/>
    </row>
    <row r="28" spans="1:3" ht="21" customHeight="1">
      <c r="A28" s="86" t="s">
        <v>16</v>
      </c>
      <c r="B28" s="142">
        <v>42091.416666666664</v>
      </c>
      <c r="C28" s="143"/>
    </row>
    <row r="29" spans="1:3" ht="21" customHeight="1">
      <c r="A29" s="86" t="s">
        <v>43</v>
      </c>
      <c r="B29" s="121">
        <v>16</v>
      </c>
      <c r="C29" s="120"/>
    </row>
    <row r="30" spans="1:3" ht="21" customHeight="1">
      <c r="A30" s="87"/>
      <c r="B30" s="88"/>
      <c r="C30" s="89"/>
    </row>
    <row r="31" spans="1:3" ht="21" customHeight="1">
      <c r="A31" s="87"/>
      <c r="B31" s="88"/>
      <c r="C31" s="89"/>
    </row>
    <row r="32" spans="1:3" ht="21" customHeight="1">
      <c r="A32" s="87"/>
      <c r="B32" s="88"/>
      <c r="C32" s="89"/>
    </row>
    <row r="33" spans="1:3" ht="18.75" thickBot="1">
      <c r="A33" s="90"/>
      <c r="B33" s="91"/>
      <c r="C33" s="92"/>
    </row>
  </sheetData>
  <sheetProtection/>
  <mergeCells count="9">
    <mergeCell ref="B26:C26"/>
    <mergeCell ref="B27:C27"/>
    <mergeCell ref="B28:C28"/>
    <mergeCell ref="A1:C1"/>
    <mergeCell ref="A2:C2"/>
    <mergeCell ref="A3:C3"/>
    <mergeCell ref="A18:C19"/>
    <mergeCell ref="B24:C24"/>
    <mergeCell ref="B25:C25"/>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17.xml><?xml version="1.0" encoding="utf-8"?>
<worksheet xmlns="http://schemas.openxmlformats.org/spreadsheetml/2006/main" xmlns:r="http://schemas.openxmlformats.org/officeDocument/2006/relationships">
  <sheetPr>
    <tabColor rgb="FF00FF00"/>
  </sheetPr>
  <dimension ref="A1:H21"/>
  <sheetViews>
    <sheetView view="pageBreakPreview" zoomScaleSheetLayoutView="100" zoomScalePageLayoutView="0" workbookViewId="0" topLeftCell="A1">
      <selection activeCell="F29" sqref="F29"/>
    </sheetView>
  </sheetViews>
  <sheetFormatPr defaultColWidth="9.00390625" defaultRowHeight="12.75"/>
  <cols>
    <col min="1" max="1" width="5.125" style="57" customWidth="1"/>
    <col min="2" max="2" width="6.375" style="57" bestFit="1" customWidth="1"/>
    <col min="3" max="3" width="29.75390625" style="58" customWidth="1"/>
    <col min="4" max="4" width="35.75390625" style="58" customWidth="1"/>
    <col min="5" max="5" width="7.125" style="57" customWidth="1"/>
    <col min="6" max="6" width="14.25390625" style="59" customWidth="1"/>
    <col min="7" max="16384" width="9.125" style="54" customWidth="1"/>
  </cols>
  <sheetData>
    <row r="1" spans="1:6" ht="35.25" customHeight="1">
      <c r="A1" s="158" t="s">
        <v>202</v>
      </c>
      <c r="B1" s="159"/>
      <c r="C1" s="159"/>
      <c r="D1" s="159"/>
      <c r="E1" s="159"/>
      <c r="F1" s="159"/>
    </row>
    <row r="2" spans="1:6" ht="18.75" customHeight="1">
      <c r="A2" s="160" t="s">
        <v>34</v>
      </c>
      <c r="B2" s="160"/>
      <c r="C2" s="160"/>
      <c r="D2" s="160"/>
      <c r="E2" s="160"/>
      <c r="F2" s="160"/>
    </row>
    <row r="3" spans="1:6" ht="15.75" customHeight="1">
      <c r="A3" s="161" t="s">
        <v>35</v>
      </c>
      <c r="B3" s="161"/>
      <c r="C3" s="161"/>
      <c r="D3" s="161"/>
      <c r="E3" s="161"/>
      <c r="F3" s="161"/>
    </row>
    <row r="4" spans="1:6" ht="15.75" customHeight="1">
      <c r="A4" s="157" t="s">
        <v>33</v>
      </c>
      <c r="B4" s="157"/>
      <c r="C4" s="157"/>
      <c r="D4" s="117" t="s">
        <v>45</v>
      </c>
      <c r="E4" s="162">
        <v>42091.416666666664</v>
      </c>
      <c r="F4" s="162"/>
    </row>
    <row r="5" spans="1:8" s="55" customFormat="1" ht="25.5">
      <c r="A5" s="95" t="s">
        <v>0</v>
      </c>
      <c r="B5" s="95" t="s">
        <v>1</v>
      </c>
      <c r="C5" s="118" t="s">
        <v>3</v>
      </c>
      <c r="D5" s="95" t="s">
        <v>197</v>
      </c>
      <c r="E5" s="95" t="s">
        <v>8</v>
      </c>
      <c r="F5" s="96" t="s">
        <v>2</v>
      </c>
      <c r="G5" s="56"/>
      <c r="H5" s="56"/>
    </row>
    <row r="6" spans="1:6" ht="23.25" customHeight="1">
      <c r="A6" s="98">
        <v>1</v>
      </c>
      <c r="B6" s="98">
        <v>47</v>
      </c>
      <c r="C6" s="99" t="s">
        <v>169</v>
      </c>
      <c r="D6" s="100" t="s">
        <v>51</v>
      </c>
      <c r="E6" s="101" t="s">
        <v>42</v>
      </c>
      <c r="F6" s="102" t="s">
        <v>170</v>
      </c>
    </row>
    <row r="7" spans="1:6" ht="23.25" customHeight="1">
      <c r="A7" s="98">
        <v>2</v>
      </c>
      <c r="B7" s="98">
        <v>48</v>
      </c>
      <c r="C7" s="99" t="s">
        <v>171</v>
      </c>
      <c r="D7" s="100" t="s">
        <v>126</v>
      </c>
      <c r="E7" s="101" t="s">
        <v>42</v>
      </c>
      <c r="F7" s="102">
        <v>36314</v>
      </c>
    </row>
    <row r="8" spans="1:6" ht="23.25" customHeight="1">
      <c r="A8" s="98">
        <v>3</v>
      </c>
      <c r="B8" s="98">
        <v>49</v>
      </c>
      <c r="C8" s="99" t="s">
        <v>172</v>
      </c>
      <c r="D8" s="100" t="s">
        <v>54</v>
      </c>
      <c r="E8" s="101" t="s">
        <v>42</v>
      </c>
      <c r="F8" s="102">
        <v>35812</v>
      </c>
    </row>
    <row r="9" spans="1:6" ht="23.25" customHeight="1">
      <c r="A9" s="98">
        <v>4</v>
      </c>
      <c r="B9" s="98">
        <v>50</v>
      </c>
      <c r="C9" s="99" t="s">
        <v>173</v>
      </c>
      <c r="D9" s="100" t="s">
        <v>81</v>
      </c>
      <c r="E9" s="101" t="s">
        <v>42</v>
      </c>
      <c r="F9" s="102">
        <v>36201</v>
      </c>
    </row>
    <row r="10" spans="1:6" ht="23.25" customHeight="1">
      <c r="A10" s="98">
        <v>5</v>
      </c>
      <c r="B10" s="98">
        <v>51</v>
      </c>
      <c r="C10" s="99" t="s">
        <v>174</v>
      </c>
      <c r="D10" s="100" t="s">
        <v>58</v>
      </c>
      <c r="E10" s="101" t="s">
        <v>42</v>
      </c>
      <c r="F10" s="102">
        <v>36251</v>
      </c>
    </row>
    <row r="11" spans="1:6" ht="23.25" customHeight="1">
      <c r="A11" s="98">
        <v>6</v>
      </c>
      <c r="B11" s="98">
        <v>52</v>
      </c>
      <c r="C11" s="99" t="s">
        <v>175</v>
      </c>
      <c r="D11" s="100" t="s">
        <v>58</v>
      </c>
      <c r="E11" s="101" t="s">
        <v>42</v>
      </c>
      <c r="F11" s="102">
        <v>36404</v>
      </c>
    </row>
    <row r="12" spans="1:6" ht="23.25" customHeight="1">
      <c r="A12" s="98">
        <v>7</v>
      </c>
      <c r="B12" s="98">
        <v>53</v>
      </c>
      <c r="C12" s="99" t="s">
        <v>176</v>
      </c>
      <c r="D12" s="100" t="s">
        <v>58</v>
      </c>
      <c r="E12" s="101" t="s">
        <v>42</v>
      </c>
      <c r="F12" s="102">
        <v>36434</v>
      </c>
    </row>
    <row r="13" spans="1:6" ht="23.25" customHeight="1">
      <c r="A13" s="98">
        <v>8</v>
      </c>
      <c r="B13" s="98">
        <v>54</v>
      </c>
      <c r="C13" s="99" t="s">
        <v>177</v>
      </c>
      <c r="D13" s="100" t="s">
        <v>61</v>
      </c>
      <c r="E13" s="101" t="s">
        <v>42</v>
      </c>
      <c r="F13" s="102">
        <v>36253</v>
      </c>
    </row>
    <row r="14" spans="1:6" ht="23.25" customHeight="1">
      <c r="A14" s="98">
        <v>9</v>
      </c>
      <c r="B14" s="98">
        <v>55</v>
      </c>
      <c r="C14" s="99" t="s">
        <v>178</v>
      </c>
      <c r="D14" s="100" t="s">
        <v>61</v>
      </c>
      <c r="E14" s="101" t="s">
        <v>42</v>
      </c>
      <c r="F14" s="102">
        <v>36526</v>
      </c>
    </row>
    <row r="15" spans="1:6" ht="23.25" customHeight="1">
      <c r="A15" s="98">
        <v>10</v>
      </c>
      <c r="B15" s="98">
        <v>57</v>
      </c>
      <c r="C15" s="99" t="s">
        <v>180</v>
      </c>
      <c r="D15" s="100" t="s">
        <v>61</v>
      </c>
      <c r="E15" s="101" t="s">
        <v>42</v>
      </c>
      <c r="F15" s="102">
        <v>35796</v>
      </c>
    </row>
    <row r="16" spans="1:6" ht="23.25" customHeight="1">
      <c r="A16" s="98">
        <v>11</v>
      </c>
      <c r="B16" s="98">
        <v>58</v>
      </c>
      <c r="C16" s="99" t="s">
        <v>181</v>
      </c>
      <c r="D16" s="100" t="s">
        <v>182</v>
      </c>
      <c r="E16" s="101" t="s">
        <v>42</v>
      </c>
      <c r="F16" s="102">
        <v>36273</v>
      </c>
    </row>
    <row r="17" spans="1:6" ht="23.25" customHeight="1">
      <c r="A17" s="98">
        <v>12</v>
      </c>
      <c r="B17" s="98">
        <v>59</v>
      </c>
      <c r="C17" s="99" t="s">
        <v>183</v>
      </c>
      <c r="D17" s="100" t="s">
        <v>69</v>
      </c>
      <c r="E17" s="101" t="s">
        <v>42</v>
      </c>
      <c r="F17" s="102">
        <v>35796</v>
      </c>
    </row>
    <row r="18" spans="1:6" ht="23.25" customHeight="1">
      <c r="A18" s="98">
        <v>13</v>
      </c>
      <c r="B18" s="98">
        <v>60</v>
      </c>
      <c r="C18" s="99" t="s">
        <v>184</v>
      </c>
      <c r="D18" s="100" t="s">
        <v>69</v>
      </c>
      <c r="E18" s="101" t="s">
        <v>42</v>
      </c>
      <c r="F18" s="102">
        <v>36526</v>
      </c>
    </row>
    <row r="19" spans="1:6" ht="23.25" customHeight="1">
      <c r="A19" s="98">
        <v>14</v>
      </c>
      <c r="B19" s="98">
        <v>61</v>
      </c>
      <c r="C19" s="99" t="s">
        <v>185</v>
      </c>
      <c r="D19" s="100" t="s">
        <v>69</v>
      </c>
      <c r="E19" s="101" t="s">
        <v>42</v>
      </c>
      <c r="F19" s="102">
        <v>36526</v>
      </c>
    </row>
    <row r="20" spans="1:6" ht="23.25" customHeight="1">
      <c r="A20" s="98">
        <v>15</v>
      </c>
      <c r="B20" s="98">
        <v>62</v>
      </c>
      <c r="C20" s="99" t="s">
        <v>186</v>
      </c>
      <c r="D20" s="100" t="s">
        <v>153</v>
      </c>
      <c r="E20" s="101" t="s">
        <v>42</v>
      </c>
      <c r="F20" s="102">
        <v>36391</v>
      </c>
    </row>
    <row r="21" spans="1:6" ht="23.25" customHeight="1">
      <c r="A21" s="98">
        <v>16</v>
      </c>
      <c r="B21" s="98">
        <v>124</v>
      </c>
      <c r="C21" s="99" t="s">
        <v>189</v>
      </c>
      <c r="D21" s="100" t="s">
        <v>188</v>
      </c>
      <c r="E21" s="101" t="s">
        <v>42</v>
      </c>
      <c r="F21" s="102">
        <v>36526</v>
      </c>
    </row>
    <row r="22" ht="18" customHeight="1"/>
    <row r="23" ht="18" customHeight="1"/>
    <row r="24" ht="18" customHeight="1"/>
    <row r="25" ht="18" customHeight="1"/>
    <row r="26" ht="18" customHeight="1"/>
    <row r="27" ht="18" customHeight="1"/>
    <row r="28" ht="18" customHeight="1"/>
    <row r="29" ht="18" customHeight="1"/>
  </sheetData>
  <sheetProtection/>
  <mergeCells count="5">
    <mergeCell ref="A1:F1"/>
    <mergeCell ref="A2:F2"/>
    <mergeCell ref="A3:F3"/>
    <mergeCell ref="A4:C4"/>
    <mergeCell ref="E4:F4"/>
  </mergeCells>
  <conditionalFormatting sqref="B6:B21">
    <cfRule type="duplicateValues" priority="202" dxfId="48" stopIfTrue="1">
      <formula>AND(COUNTIF($B$6:$B$21,B6)&gt;1,NOT(ISBLANK(B6)))</formula>
    </cfRule>
  </conditionalFormatting>
  <printOptions horizontalCentered="1"/>
  <pageMargins left="0.7086614173228347" right="0.2362204724409449" top="0.7086614173228347" bottom="0.31496062992125984" header="0.3937007874015748" footer="0.15748031496062992"/>
  <pageSetup horizontalDpi="300" verticalDpi="300" orientation="portrait" paperSize="9" scale="95"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sheetPr>
    <tabColor rgb="FF00FF00"/>
  </sheetPr>
  <dimension ref="A1:P21"/>
  <sheetViews>
    <sheetView view="pageBreakPreview" zoomScaleSheetLayoutView="100" zoomScalePageLayoutView="0" workbookViewId="0" topLeftCell="A1">
      <selection activeCell="E7" sqref="E7"/>
    </sheetView>
  </sheetViews>
  <sheetFormatPr defaultColWidth="9.00390625" defaultRowHeight="12.75"/>
  <cols>
    <col min="1" max="1" width="5.125" style="37" customWidth="1"/>
    <col min="2" max="2" width="6.375" style="37" bestFit="1" customWidth="1"/>
    <col min="3" max="3" width="24.375" style="42" customWidth="1"/>
    <col min="4" max="4" width="31.75390625" style="42" customWidth="1"/>
    <col min="5" max="5" width="7.125" style="36" customWidth="1"/>
    <col min="6" max="6" width="13.125" style="37" customWidth="1"/>
    <col min="7" max="7" width="14.625" style="63" customWidth="1"/>
    <col min="8" max="8" width="6.75390625" style="36" hidden="1" customWidth="1"/>
    <col min="9" max="16384" width="9.125" style="36" customWidth="1"/>
  </cols>
  <sheetData>
    <row r="1" spans="1:10" ht="33.75" customHeight="1">
      <c r="A1" s="164" t="s">
        <v>202</v>
      </c>
      <c r="B1" s="164"/>
      <c r="C1" s="164"/>
      <c r="D1" s="164"/>
      <c r="E1" s="164"/>
      <c r="F1" s="164"/>
      <c r="G1" s="164"/>
      <c r="H1" s="164"/>
      <c r="I1" s="164"/>
      <c r="J1" s="37"/>
    </row>
    <row r="2" spans="1:9" ht="18" customHeight="1">
      <c r="A2" s="165" t="s">
        <v>34</v>
      </c>
      <c r="B2" s="165"/>
      <c r="C2" s="165"/>
      <c r="D2" s="165"/>
      <c r="E2" s="165"/>
      <c r="F2" s="165"/>
      <c r="G2" s="165"/>
      <c r="H2" s="165"/>
      <c r="I2" s="165"/>
    </row>
    <row r="3" spans="1:9" ht="14.25" customHeight="1">
      <c r="A3" s="166" t="s">
        <v>35</v>
      </c>
      <c r="B3" s="166"/>
      <c r="C3" s="166"/>
      <c r="D3" s="166"/>
      <c r="E3" s="166"/>
      <c r="F3" s="166"/>
      <c r="G3" s="166"/>
      <c r="H3" s="166"/>
      <c r="I3" s="166"/>
    </row>
    <row r="4" spans="1:9" ht="15.75" customHeight="1">
      <c r="A4" s="163" t="s">
        <v>33</v>
      </c>
      <c r="B4" s="163"/>
      <c r="C4" s="163"/>
      <c r="D4" s="114" t="s">
        <v>45</v>
      </c>
      <c r="E4" s="115"/>
      <c r="F4" s="168">
        <v>42091.416666666664</v>
      </c>
      <c r="G4" s="168"/>
      <c r="H4" s="168"/>
      <c r="I4" s="168"/>
    </row>
    <row r="5" spans="1:16" s="40" customFormat="1" ht="25.5">
      <c r="A5" s="95" t="s">
        <v>0</v>
      </c>
      <c r="B5" s="95" t="s">
        <v>1</v>
      </c>
      <c r="C5" s="95" t="s">
        <v>3</v>
      </c>
      <c r="D5" s="95" t="s">
        <v>197</v>
      </c>
      <c r="E5" s="95" t="s">
        <v>8</v>
      </c>
      <c r="F5" s="96" t="s">
        <v>2</v>
      </c>
      <c r="G5" s="97" t="s">
        <v>4</v>
      </c>
      <c r="H5" s="39" t="s">
        <v>15</v>
      </c>
      <c r="L5" s="41"/>
      <c r="M5" s="41"/>
      <c r="N5" s="41"/>
      <c r="O5" s="41"/>
      <c r="P5" s="41"/>
    </row>
    <row r="6" spans="1:10" ht="25.5" customHeight="1">
      <c r="A6" s="103">
        <v>1</v>
      </c>
      <c r="B6" s="104">
        <v>54</v>
      </c>
      <c r="C6" s="105" t="s">
        <v>177</v>
      </c>
      <c r="D6" s="105" t="s">
        <v>61</v>
      </c>
      <c r="E6" s="106" t="s">
        <v>42</v>
      </c>
      <c r="F6" s="107">
        <v>36253</v>
      </c>
      <c r="G6" s="110">
        <v>2335</v>
      </c>
      <c r="H6" s="93">
        <v>0</v>
      </c>
      <c r="I6" s="135" t="s">
        <v>203</v>
      </c>
      <c r="J6" s="37"/>
    </row>
    <row r="7" spans="1:10" ht="25.5" customHeight="1">
      <c r="A7" s="103">
        <v>2</v>
      </c>
      <c r="B7" s="104">
        <v>55</v>
      </c>
      <c r="C7" s="105" t="s">
        <v>178</v>
      </c>
      <c r="D7" s="105" t="s">
        <v>61</v>
      </c>
      <c r="E7" s="106" t="s">
        <v>42</v>
      </c>
      <c r="F7" s="107">
        <v>36526</v>
      </c>
      <c r="G7" s="110">
        <v>2419</v>
      </c>
      <c r="H7" s="93">
        <v>0</v>
      </c>
      <c r="I7" s="139"/>
      <c r="J7" s="37"/>
    </row>
    <row r="8" spans="1:10" ht="25.5" customHeight="1">
      <c r="A8" s="103">
        <v>3</v>
      </c>
      <c r="B8" s="104">
        <v>60</v>
      </c>
      <c r="C8" s="105" t="s">
        <v>184</v>
      </c>
      <c r="D8" s="105" t="s">
        <v>69</v>
      </c>
      <c r="E8" s="106" t="s">
        <v>42</v>
      </c>
      <c r="F8" s="107">
        <v>36526</v>
      </c>
      <c r="G8" s="110">
        <v>2627</v>
      </c>
      <c r="H8" s="93">
        <v>0</v>
      </c>
      <c r="I8" s="139"/>
      <c r="J8" s="37"/>
    </row>
    <row r="9" spans="1:9" ht="25.5" customHeight="1" thickBot="1">
      <c r="A9" s="128">
        <v>4</v>
      </c>
      <c r="B9" s="129">
        <v>48</v>
      </c>
      <c r="C9" s="130" t="s">
        <v>171</v>
      </c>
      <c r="D9" s="130" t="s">
        <v>126</v>
      </c>
      <c r="E9" s="131" t="s">
        <v>42</v>
      </c>
      <c r="F9" s="132">
        <v>36314</v>
      </c>
      <c r="G9" s="133">
        <v>2732</v>
      </c>
      <c r="H9" s="93">
        <v>0</v>
      </c>
      <c r="I9" s="139"/>
    </row>
    <row r="10" spans="1:9" ht="25.5" customHeight="1" thickTop="1">
      <c r="A10" s="122">
        <v>5</v>
      </c>
      <c r="B10" s="123">
        <v>49</v>
      </c>
      <c r="C10" s="124" t="s">
        <v>172</v>
      </c>
      <c r="D10" s="124" t="s">
        <v>54</v>
      </c>
      <c r="E10" s="125" t="s">
        <v>42</v>
      </c>
      <c r="F10" s="126">
        <v>35812</v>
      </c>
      <c r="G10" s="134">
        <v>2802</v>
      </c>
      <c r="H10" s="93">
        <v>0</v>
      </c>
      <c r="I10" s="139"/>
    </row>
    <row r="11" spans="1:9" ht="25.5" customHeight="1">
      <c r="A11" s="103">
        <v>6</v>
      </c>
      <c r="B11" s="104">
        <v>61</v>
      </c>
      <c r="C11" s="105" t="s">
        <v>185</v>
      </c>
      <c r="D11" s="105" t="s">
        <v>69</v>
      </c>
      <c r="E11" s="106" t="s">
        <v>42</v>
      </c>
      <c r="F11" s="107">
        <v>36526</v>
      </c>
      <c r="G11" s="110">
        <v>2814</v>
      </c>
      <c r="H11" s="93">
        <v>0</v>
      </c>
      <c r="I11" s="139"/>
    </row>
    <row r="12" spans="1:9" ht="25.5" customHeight="1">
      <c r="A12" s="103">
        <v>7</v>
      </c>
      <c r="B12" s="104">
        <v>53</v>
      </c>
      <c r="C12" s="105" t="s">
        <v>176</v>
      </c>
      <c r="D12" s="105" t="s">
        <v>58</v>
      </c>
      <c r="E12" s="106" t="s">
        <v>42</v>
      </c>
      <c r="F12" s="107">
        <v>36434</v>
      </c>
      <c r="G12" s="110">
        <v>2851</v>
      </c>
      <c r="H12" s="93">
        <v>0</v>
      </c>
      <c r="I12" s="139"/>
    </row>
    <row r="13" spans="1:9" ht="25.5" customHeight="1">
      <c r="A13" s="103">
        <v>8</v>
      </c>
      <c r="B13" s="104">
        <v>47</v>
      </c>
      <c r="C13" s="105" t="s">
        <v>169</v>
      </c>
      <c r="D13" s="105" t="s">
        <v>51</v>
      </c>
      <c r="E13" s="106" t="s">
        <v>42</v>
      </c>
      <c r="F13" s="107" t="s">
        <v>170</v>
      </c>
      <c r="G13" s="110">
        <v>3013</v>
      </c>
      <c r="H13" s="93">
        <v>0</v>
      </c>
      <c r="I13" s="139"/>
    </row>
    <row r="14" spans="1:9" ht="25.5" customHeight="1">
      <c r="A14" s="103">
        <v>9</v>
      </c>
      <c r="B14" s="104">
        <v>51</v>
      </c>
      <c r="C14" s="105" t="s">
        <v>174</v>
      </c>
      <c r="D14" s="105" t="s">
        <v>58</v>
      </c>
      <c r="E14" s="106" t="s">
        <v>42</v>
      </c>
      <c r="F14" s="107">
        <v>36251</v>
      </c>
      <c r="G14" s="110">
        <v>3045</v>
      </c>
      <c r="H14" s="93">
        <v>0</v>
      </c>
      <c r="I14" s="139"/>
    </row>
    <row r="15" spans="1:9" ht="25.5" customHeight="1">
      <c r="A15" s="103">
        <v>10</v>
      </c>
      <c r="B15" s="104">
        <v>57</v>
      </c>
      <c r="C15" s="105" t="s">
        <v>180</v>
      </c>
      <c r="D15" s="105" t="s">
        <v>61</v>
      </c>
      <c r="E15" s="106" t="s">
        <v>42</v>
      </c>
      <c r="F15" s="107">
        <v>35796</v>
      </c>
      <c r="G15" s="110">
        <v>3154</v>
      </c>
      <c r="H15" s="93">
        <v>0</v>
      </c>
      <c r="I15" s="139"/>
    </row>
    <row r="16" spans="1:9" ht="25.5" customHeight="1">
      <c r="A16" s="103">
        <v>11</v>
      </c>
      <c r="B16" s="104">
        <v>62</v>
      </c>
      <c r="C16" s="105" t="s">
        <v>186</v>
      </c>
      <c r="D16" s="105" t="s">
        <v>153</v>
      </c>
      <c r="E16" s="106" t="s">
        <v>42</v>
      </c>
      <c r="F16" s="107">
        <v>36391</v>
      </c>
      <c r="G16" s="110">
        <v>3201</v>
      </c>
      <c r="H16" s="93">
        <v>0</v>
      </c>
      <c r="I16" s="139"/>
    </row>
    <row r="17" spans="1:9" ht="25.5" customHeight="1">
      <c r="A17" s="103">
        <v>12</v>
      </c>
      <c r="B17" s="104">
        <v>124</v>
      </c>
      <c r="C17" s="105" t="s">
        <v>189</v>
      </c>
      <c r="D17" s="105" t="s">
        <v>188</v>
      </c>
      <c r="E17" s="106" t="s">
        <v>42</v>
      </c>
      <c r="F17" s="107">
        <v>36526</v>
      </c>
      <c r="G17" s="110">
        <v>3408</v>
      </c>
      <c r="H17" s="93">
        <v>0</v>
      </c>
      <c r="I17" s="139"/>
    </row>
    <row r="18" spans="1:9" ht="25.5" customHeight="1">
      <c r="A18" s="103">
        <v>13</v>
      </c>
      <c r="B18" s="104">
        <v>52</v>
      </c>
      <c r="C18" s="105" t="s">
        <v>175</v>
      </c>
      <c r="D18" s="105" t="s">
        <v>58</v>
      </c>
      <c r="E18" s="106" t="s">
        <v>42</v>
      </c>
      <c r="F18" s="107">
        <v>36404</v>
      </c>
      <c r="G18" s="110">
        <v>3416</v>
      </c>
      <c r="H18" s="93">
        <v>0</v>
      </c>
      <c r="I18" s="139"/>
    </row>
    <row r="19" spans="1:9" ht="25.5" customHeight="1">
      <c r="A19" s="103">
        <v>14</v>
      </c>
      <c r="B19" s="104">
        <v>50</v>
      </c>
      <c r="C19" s="105" t="s">
        <v>173</v>
      </c>
      <c r="D19" s="105" t="s">
        <v>81</v>
      </c>
      <c r="E19" s="106" t="s">
        <v>42</v>
      </c>
      <c r="F19" s="107">
        <v>36201</v>
      </c>
      <c r="G19" s="110">
        <v>3550</v>
      </c>
      <c r="H19" s="93">
        <v>0</v>
      </c>
      <c r="I19" s="139"/>
    </row>
    <row r="20" spans="1:9" ht="25.5" customHeight="1">
      <c r="A20" s="103" t="s">
        <v>200</v>
      </c>
      <c r="B20" s="104">
        <v>58</v>
      </c>
      <c r="C20" s="105" t="s">
        <v>181</v>
      </c>
      <c r="D20" s="105" t="s">
        <v>182</v>
      </c>
      <c r="E20" s="106" t="s">
        <v>42</v>
      </c>
      <c r="F20" s="107">
        <v>36273</v>
      </c>
      <c r="G20" s="110" t="s">
        <v>198</v>
      </c>
      <c r="H20" s="93" t="s">
        <v>200</v>
      </c>
      <c r="I20" s="139"/>
    </row>
    <row r="21" spans="1:9" ht="25.5" customHeight="1">
      <c r="A21" s="103" t="s">
        <v>200</v>
      </c>
      <c r="B21" s="104">
        <v>59</v>
      </c>
      <c r="C21" s="105" t="s">
        <v>183</v>
      </c>
      <c r="D21" s="105" t="s">
        <v>69</v>
      </c>
      <c r="E21" s="106" t="s">
        <v>42</v>
      </c>
      <c r="F21" s="107">
        <v>35796</v>
      </c>
      <c r="G21" s="110" t="s">
        <v>205</v>
      </c>
      <c r="H21" s="93" t="s">
        <v>200</v>
      </c>
      <c r="I21" s="139"/>
    </row>
  </sheetData>
  <sheetProtection/>
  <mergeCells count="5">
    <mergeCell ref="A4:C4"/>
    <mergeCell ref="A1:I1"/>
    <mergeCell ref="A2:I2"/>
    <mergeCell ref="A3:I3"/>
    <mergeCell ref="F4:I4"/>
  </mergeCells>
  <conditionalFormatting sqref="H6:H21">
    <cfRule type="containsText" priority="2" dxfId="48" operator="containsText" stopIfTrue="1" text="$E$7=&quot;&quot;F&quot;&quot;">
      <formula>NOT(ISERROR(SEARCH("$E$7=""F""",H6)))</formula>
    </cfRule>
    <cfRule type="containsText" priority="3" dxfId="48" operator="containsText" stopIfTrue="1" text="F=E7">
      <formula>NOT(ISERROR(SEARCH("F=E7",H6)))</formula>
    </cfRule>
  </conditionalFormatting>
  <conditionalFormatting sqref="B6:B21">
    <cfRule type="duplicateValues" priority="201" dxfId="48" stopIfTrue="1">
      <formula>AND(COUNTIF($B$6:$B$21,B6)&gt;1,NOT(ISBLANK(B6)))</formula>
    </cfRule>
  </conditionalFormatting>
  <printOptions horizontalCentered="1"/>
  <pageMargins left="0.6692913385826772" right="0.2362204724409449" top="0.47" bottom="0.41" header="0.3937007874015748" footer="0.29"/>
  <pageSetup horizontalDpi="300" verticalDpi="300" orientation="portrait" paperSize="9" scale="85" r:id="rId1"/>
</worksheet>
</file>

<file path=xl/worksheets/sheet19.xml><?xml version="1.0" encoding="utf-8"?>
<worksheet xmlns="http://schemas.openxmlformats.org/spreadsheetml/2006/main" xmlns:r="http://schemas.openxmlformats.org/officeDocument/2006/relationships">
  <sheetPr>
    <tabColor theme="9" tint="-0.24997000396251678"/>
  </sheetPr>
  <dimension ref="A1:E33"/>
  <sheetViews>
    <sheetView view="pageBreakPreview" zoomScale="115" zoomScaleSheetLayoutView="115" zoomScalePageLayoutView="0" workbookViewId="0" topLeftCell="A22">
      <selection activeCell="F26" sqref="F26"/>
    </sheetView>
  </sheetViews>
  <sheetFormatPr defaultColWidth="9.00390625" defaultRowHeight="12.75"/>
  <cols>
    <col min="1" max="2" width="30.375" style="70" customWidth="1"/>
    <col min="3" max="3" width="30.875" style="70" customWidth="1"/>
    <col min="4" max="7" width="6.75390625" style="70" customWidth="1"/>
    <col min="8" max="8" width="9.125" style="70" bestFit="1" customWidth="1"/>
    <col min="9" max="9" width="8.875" style="70" bestFit="1" customWidth="1"/>
    <col min="10" max="10" width="8.75390625" style="70" bestFit="1" customWidth="1"/>
    <col min="11" max="11" width="6.625" style="70" customWidth="1"/>
    <col min="12" max="12" width="6.75390625" style="70" customWidth="1"/>
    <col min="13" max="13" width="7.25390625" style="70" customWidth="1"/>
    <col min="14" max="14" width="7.00390625" style="70" customWidth="1"/>
    <col min="15" max="16384" width="9.125" style="70" customWidth="1"/>
  </cols>
  <sheetData>
    <row r="1" spans="1:3" ht="24" customHeight="1">
      <c r="A1" s="144"/>
      <c r="B1" s="145"/>
      <c r="C1" s="146"/>
    </row>
    <row r="2" spans="1:5" ht="42.75" customHeight="1">
      <c r="A2" s="147" t="s">
        <v>36</v>
      </c>
      <c r="B2" s="148"/>
      <c r="C2" s="149"/>
      <c r="D2" s="71"/>
      <c r="E2" s="71"/>
    </row>
    <row r="3" spans="1:5" ht="24.75" customHeight="1">
      <c r="A3" s="150"/>
      <c r="B3" s="151"/>
      <c r="C3" s="152"/>
      <c r="D3" s="72"/>
      <c r="E3" s="72"/>
    </row>
    <row r="4" spans="1:3" s="76" customFormat="1" ht="24.75" customHeight="1">
      <c r="A4" s="73"/>
      <c r="B4" s="74"/>
      <c r="C4" s="75"/>
    </row>
    <row r="5" spans="1:3" s="76" customFormat="1" ht="24.75" customHeight="1">
      <c r="A5" s="73"/>
      <c r="B5" s="74"/>
      <c r="C5" s="75"/>
    </row>
    <row r="6" spans="1:3" s="76" customFormat="1" ht="24.75" customHeight="1">
      <c r="A6" s="73"/>
      <c r="B6" s="74"/>
      <c r="C6" s="75"/>
    </row>
    <row r="7" spans="1:3" s="76" customFormat="1" ht="24.75" customHeight="1">
      <c r="A7" s="73"/>
      <c r="B7" s="74"/>
      <c r="C7" s="75"/>
    </row>
    <row r="8" spans="1:3" s="76" customFormat="1" ht="24.75" customHeight="1">
      <c r="A8" s="73"/>
      <c r="B8" s="74"/>
      <c r="C8" s="75"/>
    </row>
    <row r="9" spans="1:3" ht="22.5">
      <c r="A9" s="73"/>
      <c r="B9" s="74"/>
      <c r="C9" s="75"/>
    </row>
    <row r="10" spans="1:3" ht="22.5">
      <c r="A10" s="73"/>
      <c r="B10" s="74"/>
      <c r="C10" s="75"/>
    </row>
    <row r="11" spans="1:3" ht="22.5">
      <c r="A11" s="73"/>
      <c r="B11" s="74"/>
      <c r="C11" s="75"/>
    </row>
    <row r="12" spans="1:3" ht="22.5">
      <c r="A12" s="73"/>
      <c r="B12" s="74"/>
      <c r="C12" s="75"/>
    </row>
    <row r="13" spans="1:3" ht="22.5">
      <c r="A13" s="73"/>
      <c r="B13" s="74"/>
      <c r="C13" s="75"/>
    </row>
    <row r="14" spans="1:3" ht="22.5">
      <c r="A14" s="73"/>
      <c r="B14" s="74"/>
      <c r="C14" s="75"/>
    </row>
    <row r="15" spans="1:3" ht="22.5">
      <c r="A15" s="73"/>
      <c r="B15" s="74"/>
      <c r="C15" s="75"/>
    </row>
    <row r="16" spans="1:3" ht="22.5">
      <c r="A16" s="73"/>
      <c r="B16" s="74"/>
      <c r="C16" s="75"/>
    </row>
    <row r="17" spans="1:3" ht="22.5">
      <c r="A17" s="73"/>
      <c r="B17" s="74"/>
      <c r="C17" s="75"/>
    </row>
    <row r="18" spans="1:3" ht="18" customHeight="1">
      <c r="A18" s="153" t="s">
        <v>34</v>
      </c>
      <c r="B18" s="154"/>
      <c r="C18" s="155"/>
    </row>
    <row r="19" spans="1:3" ht="31.5" customHeight="1">
      <c r="A19" s="156"/>
      <c r="B19" s="154"/>
      <c r="C19" s="155"/>
    </row>
    <row r="20" spans="1:3" ht="25.5" customHeight="1">
      <c r="A20" s="77"/>
      <c r="B20" s="78" t="s">
        <v>35</v>
      </c>
      <c r="C20" s="79"/>
    </row>
    <row r="21" spans="1:3" ht="25.5" customHeight="1">
      <c r="A21" s="73"/>
      <c r="B21" s="80"/>
      <c r="C21" s="75"/>
    </row>
    <row r="22" spans="1:3" ht="25.5" customHeight="1">
      <c r="A22" s="73"/>
      <c r="B22" s="80"/>
      <c r="C22" s="75"/>
    </row>
    <row r="23" spans="1:3" ht="22.5">
      <c r="A23" s="81"/>
      <c r="B23" s="82"/>
      <c r="C23" s="83"/>
    </row>
    <row r="24" spans="1:3" ht="21" customHeight="1">
      <c r="A24" s="84" t="s">
        <v>10</v>
      </c>
      <c r="B24" s="140" t="s">
        <v>34</v>
      </c>
      <c r="C24" s="141"/>
    </row>
    <row r="25" spans="1:3" ht="21" customHeight="1">
      <c r="A25" s="84" t="s">
        <v>11</v>
      </c>
      <c r="B25" s="140" t="s">
        <v>46</v>
      </c>
      <c r="C25" s="141"/>
    </row>
    <row r="26" spans="1:3" ht="21" customHeight="1">
      <c r="A26" s="85" t="s">
        <v>12</v>
      </c>
      <c r="B26" s="140" t="s">
        <v>39</v>
      </c>
      <c r="C26" s="141"/>
    </row>
    <row r="27" spans="1:3" ht="21" customHeight="1">
      <c r="A27" s="84" t="s">
        <v>13</v>
      </c>
      <c r="B27" s="140" t="s">
        <v>35</v>
      </c>
      <c r="C27" s="141"/>
    </row>
    <row r="28" spans="1:3" ht="21" customHeight="1">
      <c r="A28" s="86" t="s">
        <v>16</v>
      </c>
      <c r="B28" s="142">
        <v>42091.555555555555</v>
      </c>
      <c r="C28" s="143"/>
    </row>
    <row r="29" spans="1:3" ht="21" customHeight="1">
      <c r="A29" s="86" t="s">
        <v>43</v>
      </c>
      <c r="B29" s="121">
        <v>20</v>
      </c>
      <c r="C29" s="120"/>
    </row>
    <row r="30" spans="1:3" ht="21" customHeight="1">
      <c r="A30" s="87"/>
      <c r="B30" s="88"/>
      <c r="C30" s="89"/>
    </row>
    <row r="31" spans="1:3" ht="21" customHeight="1">
      <c r="A31" s="87"/>
      <c r="B31" s="88"/>
      <c r="C31" s="89"/>
    </row>
    <row r="32" spans="1:3" ht="21" customHeight="1">
      <c r="A32" s="87"/>
      <c r="B32" s="88"/>
      <c r="C32" s="89"/>
    </row>
    <row r="33" spans="1:3" ht="18.75" thickBot="1">
      <c r="A33" s="90"/>
      <c r="B33" s="91"/>
      <c r="C33" s="92"/>
    </row>
  </sheetData>
  <sheetProtection/>
  <mergeCells count="9">
    <mergeCell ref="B26:C26"/>
    <mergeCell ref="B27:C27"/>
    <mergeCell ref="B28:C28"/>
    <mergeCell ref="A1:C1"/>
    <mergeCell ref="A2:C2"/>
    <mergeCell ref="A3:C3"/>
    <mergeCell ref="A18:C19"/>
    <mergeCell ref="B24:C24"/>
    <mergeCell ref="B25:C25"/>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FFFF"/>
  </sheetPr>
  <dimension ref="A1:H12"/>
  <sheetViews>
    <sheetView view="pageBreakPreview" zoomScaleSheetLayoutView="100" zoomScalePageLayoutView="0" workbookViewId="0" topLeftCell="A1">
      <selection activeCell="L9" sqref="L9"/>
    </sheetView>
  </sheetViews>
  <sheetFormatPr defaultColWidth="9.00390625" defaultRowHeight="12.75"/>
  <cols>
    <col min="1" max="1" width="5.125" style="57" customWidth="1"/>
    <col min="2" max="2" width="6.375" style="57" bestFit="1" customWidth="1"/>
    <col min="3" max="3" width="29.75390625" style="58" customWidth="1"/>
    <col min="4" max="4" width="35.75390625" style="58" customWidth="1"/>
    <col min="5" max="5" width="7.125" style="57" customWidth="1"/>
    <col min="6" max="6" width="14.25390625" style="59" customWidth="1"/>
    <col min="7" max="16384" width="9.125" style="54" customWidth="1"/>
  </cols>
  <sheetData>
    <row r="1" spans="1:6" ht="35.25" customHeight="1">
      <c r="A1" s="158" t="s">
        <v>202</v>
      </c>
      <c r="B1" s="159"/>
      <c r="C1" s="159"/>
      <c r="D1" s="159"/>
      <c r="E1" s="159"/>
      <c r="F1" s="159"/>
    </row>
    <row r="2" spans="1:6" ht="21.75" customHeight="1">
      <c r="A2" s="160" t="s">
        <v>34</v>
      </c>
      <c r="B2" s="160"/>
      <c r="C2" s="160"/>
      <c r="D2" s="160"/>
      <c r="E2" s="160"/>
      <c r="F2" s="160"/>
    </row>
    <row r="3" spans="1:6" ht="15.75" customHeight="1">
      <c r="A3" s="161" t="s">
        <v>35</v>
      </c>
      <c r="B3" s="161"/>
      <c r="C3" s="161"/>
      <c r="D3" s="161"/>
      <c r="E3" s="161"/>
      <c r="F3" s="161"/>
    </row>
    <row r="4" spans="1:6" ht="15.75" customHeight="1">
      <c r="A4" s="157" t="s">
        <v>28</v>
      </c>
      <c r="B4" s="157"/>
      <c r="C4" s="157"/>
      <c r="D4" s="117" t="s">
        <v>48</v>
      </c>
      <c r="E4" s="162">
        <v>42091.375</v>
      </c>
      <c r="F4" s="162"/>
    </row>
    <row r="5" spans="1:8" s="55" customFormat="1" ht="25.5">
      <c r="A5" s="95" t="s">
        <v>0</v>
      </c>
      <c r="B5" s="95" t="s">
        <v>1</v>
      </c>
      <c r="C5" s="118" t="s">
        <v>3</v>
      </c>
      <c r="D5" s="95" t="s">
        <v>197</v>
      </c>
      <c r="E5" s="95" t="s">
        <v>8</v>
      </c>
      <c r="F5" s="96" t="s">
        <v>2</v>
      </c>
      <c r="G5" s="56"/>
      <c r="H5" s="56"/>
    </row>
    <row r="6" spans="1:6" ht="24" customHeight="1">
      <c r="A6" s="98">
        <v>1</v>
      </c>
      <c r="B6" s="98">
        <v>118</v>
      </c>
      <c r="C6" s="99" t="s">
        <v>118</v>
      </c>
      <c r="D6" s="100" t="s">
        <v>61</v>
      </c>
      <c r="E6" s="101" t="s">
        <v>42</v>
      </c>
      <c r="F6" s="102">
        <v>30348</v>
      </c>
    </row>
    <row r="7" spans="1:6" ht="24" customHeight="1">
      <c r="A7" s="98">
        <v>2</v>
      </c>
      <c r="B7" s="98">
        <v>119</v>
      </c>
      <c r="C7" s="99" t="s">
        <v>119</v>
      </c>
      <c r="D7" s="100" t="s">
        <v>64</v>
      </c>
      <c r="E7" s="101" t="s">
        <v>42</v>
      </c>
      <c r="F7" s="102">
        <v>33604</v>
      </c>
    </row>
    <row r="8" spans="1:6" ht="24" customHeight="1">
      <c r="A8" s="98">
        <v>3</v>
      </c>
      <c r="B8" s="98">
        <v>120</v>
      </c>
      <c r="C8" s="99" t="s">
        <v>120</v>
      </c>
      <c r="D8" s="100" t="s">
        <v>69</v>
      </c>
      <c r="E8" s="101" t="s">
        <v>42</v>
      </c>
      <c r="F8" s="102">
        <v>34335</v>
      </c>
    </row>
    <row r="9" spans="1:6" ht="24" customHeight="1">
      <c r="A9" s="98">
        <v>4</v>
      </c>
      <c r="B9" s="98">
        <v>121</v>
      </c>
      <c r="C9" s="99" t="s">
        <v>121</v>
      </c>
      <c r="D9" s="100" t="s">
        <v>69</v>
      </c>
      <c r="E9" s="101" t="s">
        <v>42</v>
      </c>
      <c r="F9" s="102">
        <v>33970</v>
      </c>
    </row>
    <row r="10" spans="1:6" ht="24" customHeight="1">
      <c r="A10" s="98">
        <v>5</v>
      </c>
      <c r="B10" s="98">
        <v>127</v>
      </c>
      <c r="C10" s="99" t="s">
        <v>194</v>
      </c>
      <c r="D10" s="100" t="s">
        <v>69</v>
      </c>
      <c r="E10" s="101" t="s">
        <v>42</v>
      </c>
      <c r="F10" s="102">
        <v>33970</v>
      </c>
    </row>
    <row r="11" spans="1:6" ht="24" customHeight="1">
      <c r="A11" s="98">
        <v>6</v>
      </c>
      <c r="B11" s="98">
        <v>128</v>
      </c>
      <c r="C11" s="99" t="s">
        <v>195</v>
      </c>
      <c r="D11" s="100" t="s">
        <v>69</v>
      </c>
      <c r="E11" s="101" t="s">
        <v>42</v>
      </c>
      <c r="F11" s="102">
        <v>31413</v>
      </c>
    </row>
    <row r="12" spans="1:6" ht="24" customHeight="1">
      <c r="A12" s="98">
        <v>7</v>
      </c>
      <c r="B12" s="98">
        <v>1</v>
      </c>
      <c r="C12" s="99" t="s">
        <v>196</v>
      </c>
      <c r="D12" s="100" t="s">
        <v>201</v>
      </c>
      <c r="E12" s="101" t="s">
        <v>42</v>
      </c>
      <c r="F12" s="102">
        <v>31493</v>
      </c>
    </row>
  </sheetData>
  <sheetProtection/>
  <mergeCells count="5">
    <mergeCell ref="A4:C4"/>
    <mergeCell ref="A1:F1"/>
    <mergeCell ref="A2:F2"/>
    <mergeCell ref="A3:F3"/>
    <mergeCell ref="E4:F4"/>
  </mergeCells>
  <conditionalFormatting sqref="B6:B12">
    <cfRule type="duplicateValues" priority="199" dxfId="48" stopIfTrue="1">
      <formula>AND(COUNTIF($B$6:$B$12,B6)&gt;1,NOT(ISBLANK(B6)))</formula>
    </cfRule>
  </conditionalFormatting>
  <printOptions horizontalCentered="1"/>
  <pageMargins left="0.7086614173228347" right="0.2362204724409449" top="0.62" bottom="0.31496062992125984" header="0.3937007874015748" footer="0.15748031496062992"/>
  <pageSetup horizontalDpi="300" verticalDpi="300" orientation="portrait" paperSize="9" scale="90" r:id="rId1"/>
  <headerFooter alignWithMargins="0">
    <oddFooter>&amp;C&amp;P</oddFooter>
  </headerFooter>
</worksheet>
</file>

<file path=xl/worksheets/sheet20.xml><?xml version="1.0" encoding="utf-8"?>
<worksheet xmlns="http://schemas.openxmlformats.org/spreadsheetml/2006/main" xmlns:r="http://schemas.openxmlformats.org/officeDocument/2006/relationships">
  <sheetPr>
    <tabColor theme="9" tint="-0.24997000396251678"/>
  </sheetPr>
  <dimension ref="A1:H25"/>
  <sheetViews>
    <sheetView view="pageBreakPreview" zoomScaleSheetLayoutView="100" zoomScalePageLayoutView="0" workbookViewId="0" topLeftCell="A1">
      <selection activeCell="F26" sqref="F26"/>
    </sheetView>
  </sheetViews>
  <sheetFormatPr defaultColWidth="9.00390625" defaultRowHeight="12.75"/>
  <cols>
    <col min="1" max="1" width="5.125" style="57" customWidth="1"/>
    <col min="2" max="2" width="6.375" style="57" bestFit="1" customWidth="1"/>
    <col min="3" max="3" width="29.75390625" style="58" customWidth="1"/>
    <col min="4" max="4" width="35.75390625" style="58" customWidth="1"/>
    <col min="5" max="5" width="7.125" style="57" customWidth="1"/>
    <col min="6" max="6" width="14.25390625" style="59" customWidth="1"/>
    <col min="7" max="16384" width="9.125" style="54" customWidth="1"/>
  </cols>
  <sheetData>
    <row r="1" spans="1:6" ht="35.25" customHeight="1">
      <c r="A1" s="158" t="s">
        <v>202</v>
      </c>
      <c r="B1" s="159"/>
      <c r="C1" s="159"/>
      <c r="D1" s="159"/>
      <c r="E1" s="159"/>
      <c r="F1" s="159"/>
    </row>
    <row r="2" spans="1:6" ht="18.75" customHeight="1">
      <c r="A2" s="173" t="s">
        <v>34</v>
      </c>
      <c r="B2" s="173"/>
      <c r="C2" s="173"/>
      <c r="D2" s="173"/>
      <c r="E2" s="173"/>
      <c r="F2" s="173"/>
    </row>
    <row r="3" spans="1:6" ht="15.75" customHeight="1">
      <c r="A3" s="161" t="s">
        <v>35</v>
      </c>
      <c r="B3" s="161"/>
      <c r="C3" s="161"/>
      <c r="D3" s="161"/>
      <c r="E3" s="161"/>
      <c r="F3" s="161"/>
    </row>
    <row r="4" spans="1:6" ht="15.75" customHeight="1">
      <c r="A4" s="157" t="s">
        <v>39</v>
      </c>
      <c r="B4" s="157"/>
      <c r="C4" s="157"/>
      <c r="D4" s="117" t="s">
        <v>46</v>
      </c>
      <c r="E4" s="162">
        <v>42091.555555555555</v>
      </c>
      <c r="F4" s="162"/>
    </row>
    <row r="5" spans="1:8" s="55" customFormat="1" ht="25.5">
      <c r="A5" s="95" t="s">
        <v>0</v>
      </c>
      <c r="B5" s="95" t="s">
        <v>1</v>
      </c>
      <c r="C5" s="118" t="s">
        <v>3</v>
      </c>
      <c r="D5" s="95" t="s">
        <v>197</v>
      </c>
      <c r="E5" s="95" t="s">
        <v>8</v>
      </c>
      <c r="F5" s="96" t="s">
        <v>2</v>
      </c>
      <c r="G5" s="56"/>
      <c r="H5" s="56"/>
    </row>
    <row r="6" spans="1:6" ht="21" customHeight="1">
      <c r="A6" s="98">
        <v>1</v>
      </c>
      <c r="B6" s="98">
        <v>85</v>
      </c>
      <c r="C6" s="99" t="s">
        <v>50</v>
      </c>
      <c r="D6" s="100" t="s">
        <v>51</v>
      </c>
      <c r="E6" s="101" t="s">
        <v>42</v>
      </c>
      <c r="F6" s="102">
        <v>36532</v>
      </c>
    </row>
    <row r="7" spans="1:6" ht="21" customHeight="1">
      <c r="A7" s="98">
        <v>2</v>
      </c>
      <c r="B7" s="98">
        <v>86</v>
      </c>
      <c r="C7" s="99" t="s">
        <v>52</v>
      </c>
      <c r="D7" s="100" t="s">
        <v>51</v>
      </c>
      <c r="E7" s="101" t="s">
        <v>42</v>
      </c>
      <c r="F7" s="102">
        <v>37046</v>
      </c>
    </row>
    <row r="8" spans="1:6" ht="21" customHeight="1">
      <c r="A8" s="98">
        <v>3</v>
      </c>
      <c r="B8" s="98">
        <v>87</v>
      </c>
      <c r="C8" s="99" t="s">
        <v>53</v>
      </c>
      <c r="D8" s="100" t="s">
        <v>54</v>
      </c>
      <c r="E8" s="101" t="s">
        <v>42</v>
      </c>
      <c r="F8" s="102">
        <v>37165</v>
      </c>
    </row>
    <row r="9" spans="1:6" ht="21" customHeight="1">
      <c r="A9" s="98">
        <v>4</v>
      </c>
      <c r="B9" s="98">
        <v>88</v>
      </c>
      <c r="C9" s="99" t="s">
        <v>55</v>
      </c>
      <c r="D9" s="100" t="s">
        <v>54</v>
      </c>
      <c r="E9" s="101" t="s">
        <v>42</v>
      </c>
      <c r="F9" s="102">
        <v>37180</v>
      </c>
    </row>
    <row r="10" spans="1:6" ht="21" customHeight="1">
      <c r="A10" s="98">
        <v>5</v>
      </c>
      <c r="B10" s="98">
        <v>89</v>
      </c>
      <c r="C10" s="99" t="s">
        <v>56</v>
      </c>
      <c r="D10" s="100" t="s">
        <v>54</v>
      </c>
      <c r="E10" s="101" t="s">
        <v>42</v>
      </c>
      <c r="F10" s="102">
        <v>37130</v>
      </c>
    </row>
    <row r="11" spans="1:6" ht="21" customHeight="1">
      <c r="A11" s="98">
        <v>6</v>
      </c>
      <c r="B11" s="98">
        <v>90</v>
      </c>
      <c r="C11" s="99" t="s">
        <v>57</v>
      </c>
      <c r="D11" s="100" t="s">
        <v>58</v>
      </c>
      <c r="E11" s="101" t="s">
        <v>42</v>
      </c>
      <c r="F11" s="102">
        <v>36890</v>
      </c>
    </row>
    <row r="12" spans="1:6" ht="21" customHeight="1">
      <c r="A12" s="98">
        <v>7</v>
      </c>
      <c r="B12" s="98">
        <v>91</v>
      </c>
      <c r="C12" s="99" t="s">
        <v>59</v>
      </c>
      <c r="D12" s="100" t="s">
        <v>58</v>
      </c>
      <c r="E12" s="101" t="s">
        <v>42</v>
      </c>
      <c r="F12" s="102">
        <v>36526</v>
      </c>
    </row>
    <row r="13" spans="1:6" ht="21" customHeight="1">
      <c r="A13" s="98">
        <v>8</v>
      </c>
      <c r="B13" s="98">
        <v>92</v>
      </c>
      <c r="C13" s="99" t="s">
        <v>60</v>
      </c>
      <c r="D13" s="100" t="s">
        <v>61</v>
      </c>
      <c r="E13" s="101" t="s">
        <v>42</v>
      </c>
      <c r="F13" s="102">
        <v>37017</v>
      </c>
    </row>
    <row r="14" spans="1:6" ht="21" customHeight="1">
      <c r="A14" s="98">
        <v>9</v>
      </c>
      <c r="B14" s="98">
        <v>93</v>
      </c>
      <c r="C14" s="99" t="s">
        <v>62</v>
      </c>
      <c r="D14" s="100" t="s">
        <v>61</v>
      </c>
      <c r="E14" s="101" t="s">
        <v>42</v>
      </c>
      <c r="F14" s="102">
        <v>37022</v>
      </c>
    </row>
    <row r="15" spans="1:6" ht="21" customHeight="1">
      <c r="A15" s="98">
        <v>10</v>
      </c>
      <c r="B15" s="98">
        <v>94</v>
      </c>
      <c r="C15" s="99" t="s">
        <v>63</v>
      </c>
      <c r="D15" s="100" t="s">
        <v>64</v>
      </c>
      <c r="E15" s="101" t="s">
        <v>42</v>
      </c>
      <c r="F15" s="102">
        <v>36526</v>
      </c>
    </row>
    <row r="16" spans="1:6" ht="21" customHeight="1">
      <c r="A16" s="98">
        <v>11</v>
      </c>
      <c r="B16" s="98">
        <v>95</v>
      </c>
      <c r="C16" s="99" t="s">
        <v>65</v>
      </c>
      <c r="D16" s="100" t="s">
        <v>64</v>
      </c>
      <c r="E16" s="101" t="s">
        <v>42</v>
      </c>
      <c r="F16" s="102">
        <v>36571</v>
      </c>
    </row>
    <row r="17" spans="1:6" ht="21" customHeight="1">
      <c r="A17" s="98">
        <v>12</v>
      </c>
      <c r="B17" s="98">
        <v>96</v>
      </c>
      <c r="C17" s="99" t="s">
        <v>66</v>
      </c>
      <c r="D17" s="100" t="s">
        <v>64</v>
      </c>
      <c r="E17" s="101" t="s">
        <v>42</v>
      </c>
      <c r="F17" s="102">
        <v>36784</v>
      </c>
    </row>
    <row r="18" spans="1:6" ht="21" customHeight="1">
      <c r="A18" s="98">
        <v>13</v>
      </c>
      <c r="B18" s="98">
        <v>97</v>
      </c>
      <c r="C18" s="99" t="s">
        <v>67</v>
      </c>
      <c r="D18" s="100" t="s">
        <v>64</v>
      </c>
      <c r="E18" s="101" t="s">
        <v>42</v>
      </c>
      <c r="F18" s="102">
        <v>36526</v>
      </c>
    </row>
    <row r="19" spans="1:6" ht="21" customHeight="1">
      <c r="A19" s="98">
        <v>14</v>
      </c>
      <c r="B19" s="98">
        <v>98</v>
      </c>
      <c r="C19" s="99" t="s">
        <v>68</v>
      </c>
      <c r="D19" s="100" t="s">
        <v>69</v>
      </c>
      <c r="E19" s="101" t="s">
        <v>42</v>
      </c>
      <c r="F19" s="102">
        <v>36892</v>
      </c>
    </row>
    <row r="20" spans="1:6" ht="21" customHeight="1">
      <c r="A20" s="98">
        <v>15</v>
      </c>
      <c r="B20" s="98">
        <v>99</v>
      </c>
      <c r="C20" s="99" t="s">
        <v>70</v>
      </c>
      <c r="D20" s="100" t="s">
        <v>69</v>
      </c>
      <c r="E20" s="101" t="s">
        <v>42</v>
      </c>
      <c r="F20" s="102">
        <v>36892</v>
      </c>
    </row>
    <row r="21" spans="1:6" ht="21" customHeight="1">
      <c r="A21" s="98">
        <v>16</v>
      </c>
      <c r="B21" s="98">
        <v>100</v>
      </c>
      <c r="C21" s="99" t="s">
        <v>71</v>
      </c>
      <c r="D21" s="100" t="s">
        <v>69</v>
      </c>
      <c r="E21" s="101" t="s">
        <v>42</v>
      </c>
      <c r="F21" s="102">
        <v>36892</v>
      </c>
    </row>
    <row r="22" spans="1:6" ht="21" customHeight="1">
      <c r="A22" s="98">
        <v>17</v>
      </c>
      <c r="B22" s="98">
        <v>101</v>
      </c>
      <c r="C22" s="99" t="s">
        <v>72</v>
      </c>
      <c r="D22" s="100" t="s">
        <v>73</v>
      </c>
      <c r="E22" s="101" t="s">
        <v>42</v>
      </c>
      <c r="F22" s="102">
        <v>36923</v>
      </c>
    </row>
    <row r="23" spans="1:6" ht="21" customHeight="1">
      <c r="A23" s="98">
        <v>18</v>
      </c>
      <c r="B23" s="98">
        <v>102</v>
      </c>
      <c r="C23" s="99" t="s">
        <v>74</v>
      </c>
      <c r="D23" s="100" t="s">
        <v>73</v>
      </c>
      <c r="E23" s="101" t="s">
        <v>42</v>
      </c>
      <c r="F23" s="102">
        <v>36647</v>
      </c>
    </row>
    <row r="24" spans="1:6" ht="21" customHeight="1">
      <c r="A24" s="98">
        <v>19</v>
      </c>
      <c r="B24" s="98">
        <v>103</v>
      </c>
      <c r="C24" s="99" t="s">
        <v>75</v>
      </c>
      <c r="D24" s="100" t="s">
        <v>73</v>
      </c>
      <c r="E24" s="101" t="s">
        <v>42</v>
      </c>
      <c r="F24" s="102">
        <v>37165</v>
      </c>
    </row>
    <row r="25" spans="1:6" ht="21" customHeight="1">
      <c r="A25" s="98">
        <v>20</v>
      </c>
      <c r="B25" s="98">
        <v>104</v>
      </c>
      <c r="C25" s="99" t="s">
        <v>76</v>
      </c>
      <c r="D25" s="100" t="s">
        <v>73</v>
      </c>
      <c r="E25" s="101" t="s">
        <v>42</v>
      </c>
      <c r="F25" s="102">
        <v>36887</v>
      </c>
    </row>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sheetData>
  <sheetProtection/>
  <mergeCells count="5">
    <mergeCell ref="A1:F1"/>
    <mergeCell ref="A2:F2"/>
    <mergeCell ref="A3:F3"/>
    <mergeCell ref="A4:C4"/>
    <mergeCell ref="E4:F4"/>
  </mergeCells>
  <conditionalFormatting sqref="B6:B25">
    <cfRule type="duplicateValues" priority="211" dxfId="48" stopIfTrue="1">
      <formula>AND(COUNTIF($B$6:$B$25,B6)&gt;1,NOT(ISBLANK(B6)))</formula>
    </cfRule>
  </conditionalFormatting>
  <printOptions horizontalCentered="1"/>
  <pageMargins left="0.7086614173228347" right="0.2362204724409449" top="0.62" bottom="0.31496062992125984" header="0.3937007874015748" footer="0.15748031496062992"/>
  <pageSetup horizontalDpi="300" verticalDpi="300" orientation="portrait" paperSize="9" scale="90" r:id="rId1"/>
  <headerFooter alignWithMargins="0">
    <oddFooter>&amp;C&amp;P</oddFooter>
  </headerFooter>
</worksheet>
</file>

<file path=xl/worksheets/sheet21.xml><?xml version="1.0" encoding="utf-8"?>
<worksheet xmlns="http://schemas.openxmlformats.org/spreadsheetml/2006/main" xmlns:r="http://schemas.openxmlformats.org/officeDocument/2006/relationships">
  <sheetPr>
    <tabColor theme="9" tint="-0.24997000396251678"/>
  </sheetPr>
  <dimension ref="A1:P25"/>
  <sheetViews>
    <sheetView view="pageBreakPreview" zoomScaleSheetLayoutView="100" zoomScalePageLayoutView="0" workbookViewId="0" topLeftCell="A1">
      <selection activeCell="F26" sqref="F26"/>
    </sheetView>
  </sheetViews>
  <sheetFormatPr defaultColWidth="9.00390625" defaultRowHeight="12.75"/>
  <cols>
    <col min="1" max="1" width="5.125" style="37" customWidth="1"/>
    <col min="2" max="2" width="6.375" style="37" bestFit="1" customWidth="1"/>
    <col min="3" max="3" width="24.375" style="42" customWidth="1"/>
    <col min="4" max="4" width="31.75390625" style="42" customWidth="1"/>
    <col min="5" max="5" width="7.125" style="36" customWidth="1"/>
    <col min="6" max="6" width="14.00390625" style="37" customWidth="1"/>
    <col min="7" max="7" width="15.125" style="63" customWidth="1"/>
    <col min="8" max="8" width="6.75390625" style="36" hidden="1" customWidth="1"/>
    <col min="9" max="16384" width="9.125" style="36" customWidth="1"/>
  </cols>
  <sheetData>
    <row r="1" spans="1:10" ht="33.75" customHeight="1">
      <c r="A1" s="164" t="s">
        <v>202</v>
      </c>
      <c r="B1" s="164"/>
      <c r="C1" s="164"/>
      <c r="D1" s="164"/>
      <c r="E1" s="164"/>
      <c r="F1" s="164"/>
      <c r="G1" s="164"/>
      <c r="H1" s="164"/>
      <c r="J1" s="37"/>
    </row>
    <row r="2" spans="1:8" ht="18">
      <c r="A2" s="165" t="s">
        <v>34</v>
      </c>
      <c r="B2" s="165"/>
      <c r="C2" s="165"/>
      <c r="D2" s="165"/>
      <c r="E2" s="165"/>
      <c r="F2" s="165"/>
      <c r="G2" s="165"/>
      <c r="H2" s="165"/>
    </row>
    <row r="3" spans="1:9" ht="14.25">
      <c r="A3" s="166" t="s">
        <v>35</v>
      </c>
      <c r="B3" s="166"/>
      <c r="C3" s="166"/>
      <c r="D3" s="166"/>
      <c r="E3" s="166"/>
      <c r="F3" s="166"/>
      <c r="G3" s="166"/>
      <c r="H3" s="166"/>
      <c r="I3" s="38"/>
    </row>
    <row r="4" spans="1:8" ht="15.75" customHeight="1">
      <c r="A4" s="171" t="s">
        <v>39</v>
      </c>
      <c r="B4" s="171"/>
      <c r="C4" s="171"/>
      <c r="D4" s="112" t="s">
        <v>46</v>
      </c>
      <c r="E4" s="113"/>
      <c r="F4" s="172">
        <v>42091.555555555555</v>
      </c>
      <c r="G4" s="172"/>
      <c r="H4" s="172"/>
    </row>
    <row r="5" spans="1:16" s="40" customFormat="1" ht="25.5">
      <c r="A5" s="95" t="s">
        <v>0</v>
      </c>
      <c r="B5" s="95" t="s">
        <v>1</v>
      </c>
      <c r="C5" s="95" t="s">
        <v>3</v>
      </c>
      <c r="D5" s="95" t="s">
        <v>197</v>
      </c>
      <c r="E5" s="95" t="s">
        <v>8</v>
      </c>
      <c r="F5" s="96" t="s">
        <v>2</v>
      </c>
      <c r="G5" s="97" t="s">
        <v>4</v>
      </c>
      <c r="H5" s="39" t="s">
        <v>15</v>
      </c>
      <c r="L5" s="41"/>
      <c r="M5" s="41"/>
      <c r="N5" s="41"/>
      <c r="O5" s="41"/>
      <c r="P5" s="41"/>
    </row>
    <row r="6" spans="1:10" ht="26.25" customHeight="1">
      <c r="A6" s="103">
        <v>1</v>
      </c>
      <c r="B6" s="104">
        <v>85</v>
      </c>
      <c r="C6" s="105" t="s">
        <v>50</v>
      </c>
      <c r="D6" s="105" t="s">
        <v>51</v>
      </c>
      <c r="E6" s="106" t="s">
        <v>42</v>
      </c>
      <c r="F6" s="107">
        <v>36532</v>
      </c>
      <c r="G6" s="110">
        <v>1410</v>
      </c>
      <c r="H6" s="93">
        <v>0</v>
      </c>
      <c r="J6" s="37"/>
    </row>
    <row r="7" spans="1:10" ht="26.25" customHeight="1">
      <c r="A7" s="103">
        <v>2</v>
      </c>
      <c r="B7" s="104">
        <v>95</v>
      </c>
      <c r="C7" s="105" t="s">
        <v>65</v>
      </c>
      <c r="D7" s="105" t="s">
        <v>64</v>
      </c>
      <c r="E7" s="106" t="s">
        <v>42</v>
      </c>
      <c r="F7" s="107">
        <v>36571</v>
      </c>
      <c r="G7" s="110">
        <v>1425</v>
      </c>
      <c r="H7" s="93">
        <v>0</v>
      </c>
      <c r="J7" s="37"/>
    </row>
    <row r="8" spans="1:10" ht="26.25" customHeight="1">
      <c r="A8" s="103">
        <v>3</v>
      </c>
      <c r="B8" s="104">
        <v>104</v>
      </c>
      <c r="C8" s="105" t="s">
        <v>76</v>
      </c>
      <c r="D8" s="105" t="s">
        <v>73</v>
      </c>
      <c r="E8" s="106" t="s">
        <v>42</v>
      </c>
      <c r="F8" s="107">
        <v>36887</v>
      </c>
      <c r="G8" s="110">
        <v>1433</v>
      </c>
      <c r="H8" s="93">
        <v>0</v>
      </c>
      <c r="J8" s="37"/>
    </row>
    <row r="9" spans="1:8" ht="26.25" customHeight="1">
      <c r="A9" s="103">
        <v>4</v>
      </c>
      <c r="B9" s="104">
        <v>103</v>
      </c>
      <c r="C9" s="105" t="s">
        <v>75</v>
      </c>
      <c r="D9" s="105" t="s">
        <v>73</v>
      </c>
      <c r="E9" s="106" t="s">
        <v>42</v>
      </c>
      <c r="F9" s="107">
        <v>37165</v>
      </c>
      <c r="G9" s="110">
        <v>1450</v>
      </c>
      <c r="H9" s="93">
        <v>0</v>
      </c>
    </row>
    <row r="10" spans="1:8" ht="26.25" customHeight="1" thickBot="1">
      <c r="A10" s="128">
        <v>5</v>
      </c>
      <c r="B10" s="129">
        <v>101</v>
      </c>
      <c r="C10" s="130" t="s">
        <v>72</v>
      </c>
      <c r="D10" s="130" t="s">
        <v>73</v>
      </c>
      <c r="E10" s="131" t="s">
        <v>42</v>
      </c>
      <c r="F10" s="132">
        <v>36923</v>
      </c>
      <c r="G10" s="133">
        <v>1457</v>
      </c>
      <c r="H10" s="93">
        <v>0</v>
      </c>
    </row>
    <row r="11" spans="1:8" ht="26.25" customHeight="1" thickTop="1">
      <c r="A11" s="122">
        <v>6</v>
      </c>
      <c r="B11" s="123">
        <v>99</v>
      </c>
      <c r="C11" s="124" t="s">
        <v>70</v>
      </c>
      <c r="D11" s="124" t="s">
        <v>69</v>
      </c>
      <c r="E11" s="125" t="s">
        <v>42</v>
      </c>
      <c r="F11" s="126">
        <v>36892</v>
      </c>
      <c r="G11" s="134">
        <v>1521</v>
      </c>
      <c r="H11" s="93">
        <v>0</v>
      </c>
    </row>
    <row r="12" spans="1:8" ht="26.25" customHeight="1">
      <c r="A12" s="103">
        <v>7</v>
      </c>
      <c r="B12" s="104">
        <v>96</v>
      </c>
      <c r="C12" s="105" t="s">
        <v>66</v>
      </c>
      <c r="D12" s="105" t="s">
        <v>64</v>
      </c>
      <c r="E12" s="106" t="s">
        <v>42</v>
      </c>
      <c r="F12" s="107">
        <v>36784</v>
      </c>
      <c r="G12" s="110">
        <v>1525</v>
      </c>
      <c r="H12" s="93">
        <v>0</v>
      </c>
    </row>
    <row r="13" spans="1:8" ht="26.25" customHeight="1">
      <c r="A13" s="103">
        <v>8</v>
      </c>
      <c r="B13" s="104">
        <v>87</v>
      </c>
      <c r="C13" s="105" t="s">
        <v>53</v>
      </c>
      <c r="D13" s="105" t="s">
        <v>54</v>
      </c>
      <c r="E13" s="106" t="s">
        <v>42</v>
      </c>
      <c r="F13" s="107">
        <v>37165</v>
      </c>
      <c r="G13" s="110">
        <v>1600</v>
      </c>
      <c r="H13" s="93">
        <v>0</v>
      </c>
    </row>
    <row r="14" spans="1:8" ht="26.25" customHeight="1">
      <c r="A14" s="103">
        <v>9</v>
      </c>
      <c r="B14" s="104">
        <v>102</v>
      </c>
      <c r="C14" s="105" t="s">
        <v>74</v>
      </c>
      <c r="D14" s="105" t="s">
        <v>73</v>
      </c>
      <c r="E14" s="106" t="s">
        <v>42</v>
      </c>
      <c r="F14" s="107">
        <v>36647</v>
      </c>
      <c r="G14" s="110">
        <v>1616</v>
      </c>
      <c r="H14" s="93">
        <v>0</v>
      </c>
    </row>
    <row r="15" spans="1:8" ht="26.25" customHeight="1">
      <c r="A15" s="103">
        <v>10</v>
      </c>
      <c r="B15" s="104">
        <v>98</v>
      </c>
      <c r="C15" s="105" t="s">
        <v>68</v>
      </c>
      <c r="D15" s="105" t="s">
        <v>69</v>
      </c>
      <c r="E15" s="106" t="s">
        <v>42</v>
      </c>
      <c r="F15" s="107">
        <v>36892</v>
      </c>
      <c r="G15" s="110">
        <v>1623</v>
      </c>
      <c r="H15" s="93">
        <v>0</v>
      </c>
    </row>
    <row r="16" spans="1:8" ht="26.25" customHeight="1">
      <c r="A16" s="103">
        <v>11</v>
      </c>
      <c r="B16" s="104">
        <v>86</v>
      </c>
      <c r="C16" s="105" t="s">
        <v>52</v>
      </c>
      <c r="D16" s="105" t="s">
        <v>51</v>
      </c>
      <c r="E16" s="106" t="s">
        <v>42</v>
      </c>
      <c r="F16" s="107">
        <v>37046</v>
      </c>
      <c r="G16" s="110">
        <v>1635</v>
      </c>
      <c r="H16" s="93">
        <v>0</v>
      </c>
    </row>
    <row r="17" spans="1:8" ht="26.25" customHeight="1">
      <c r="A17" s="103">
        <v>12</v>
      </c>
      <c r="B17" s="104">
        <v>90</v>
      </c>
      <c r="C17" s="105" t="s">
        <v>57</v>
      </c>
      <c r="D17" s="105" t="s">
        <v>58</v>
      </c>
      <c r="E17" s="106" t="s">
        <v>42</v>
      </c>
      <c r="F17" s="107">
        <v>36890</v>
      </c>
      <c r="G17" s="110">
        <v>1648</v>
      </c>
      <c r="H17" s="93">
        <v>0</v>
      </c>
    </row>
    <row r="18" spans="1:8" ht="26.25" customHeight="1">
      <c r="A18" s="103">
        <v>13</v>
      </c>
      <c r="B18" s="104">
        <v>93</v>
      </c>
      <c r="C18" s="105" t="s">
        <v>62</v>
      </c>
      <c r="D18" s="105" t="s">
        <v>61</v>
      </c>
      <c r="E18" s="106" t="s">
        <v>42</v>
      </c>
      <c r="F18" s="107">
        <v>37022</v>
      </c>
      <c r="G18" s="110">
        <v>1716</v>
      </c>
      <c r="H18" s="93">
        <v>0</v>
      </c>
    </row>
    <row r="19" spans="1:8" ht="26.25" customHeight="1">
      <c r="A19" s="103">
        <v>14</v>
      </c>
      <c r="B19" s="104">
        <v>89</v>
      </c>
      <c r="C19" s="105" t="s">
        <v>56</v>
      </c>
      <c r="D19" s="105" t="s">
        <v>54</v>
      </c>
      <c r="E19" s="106" t="s">
        <v>42</v>
      </c>
      <c r="F19" s="107">
        <v>37130</v>
      </c>
      <c r="G19" s="110">
        <v>1732</v>
      </c>
      <c r="H19" s="93">
        <v>0</v>
      </c>
    </row>
    <row r="20" spans="1:8" ht="26.25" customHeight="1">
      <c r="A20" s="103">
        <v>15</v>
      </c>
      <c r="B20" s="104">
        <v>88</v>
      </c>
      <c r="C20" s="105" t="s">
        <v>55</v>
      </c>
      <c r="D20" s="105" t="s">
        <v>54</v>
      </c>
      <c r="E20" s="106" t="s">
        <v>42</v>
      </c>
      <c r="F20" s="107">
        <v>37180</v>
      </c>
      <c r="G20" s="110">
        <v>1811</v>
      </c>
      <c r="H20" s="93">
        <v>0</v>
      </c>
    </row>
    <row r="21" spans="1:8" ht="26.25" customHeight="1">
      <c r="A21" s="103">
        <v>16</v>
      </c>
      <c r="B21" s="104">
        <v>91</v>
      </c>
      <c r="C21" s="105" t="s">
        <v>59</v>
      </c>
      <c r="D21" s="105" t="s">
        <v>58</v>
      </c>
      <c r="E21" s="106" t="s">
        <v>42</v>
      </c>
      <c r="F21" s="107">
        <v>36526</v>
      </c>
      <c r="G21" s="110">
        <v>1907</v>
      </c>
      <c r="H21" s="93">
        <v>0</v>
      </c>
    </row>
    <row r="22" spans="1:8" ht="26.25" customHeight="1">
      <c r="A22" s="103">
        <v>17</v>
      </c>
      <c r="B22" s="104">
        <v>100</v>
      </c>
      <c r="C22" s="105" t="s">
        <v>71</v>
      </c>
      <c r="D22" s="105" t="s">
        <v>69</v>
      </c>
      <c r="E22" s="106" t="s">
        <v>42</v>
      </c>
      <c r="F22" s="107">
        <v>36892</v>
      </c>
      <c r="G22" s="110">
        <v>1958</v>
      </c>
      <c r="H22" s="93">
        <v>0</v>
      </c>
    </row>
    <row r="23" spans="1:8" ht="26.25" customHeight="1">
      <c r="A23" s="103" t="s">
        <v>200</v>
      </c>
      <c r="B23" s="104">
        <v>94</v>
      </c>
      <c r="C23" s="105" t="s">
        <v>63</v>
      </c>
      <c r="D23" s="105" t="s">
        <v>64</v>
      </c>
      <c r="E23" s="106" t="s">
        <v>42</v>
      </c>
      <c r="F23" s="107">
        <v>36526</v>
      </c>
      <c r="G23" s="110" t="s">
        <v>205</v>
      </c>
      <c r="H23" s="93" t="s">
        <v>200</v>
      </c>
    </row>
    <row r="24" spans="1:8" ht="26.25" customHeight="1">
      <c r="A24" s="103" t="s">
        <v>200</v>
      </c>
      <c r="B24" s="104">
        <v>92</v>
      </c>
      <c r="C24" s="105" t="s">
        <v>60</v>
      </c>
      <c r="D24" s="105" t="s">
        <v>61</v>
      </c>
      <c r="E24" s="106" t="s">
        <v>42</v>
      </c>
      <c r="F24" s="107">
        <v>37017</v>
      </c>
      <c r="G24" s="110" t="s">
        <v>205</v>
      </c>
      <c r="H24" s="93" t="s">
        <v>200</v>
      </c>
    </row>
    <row r="25" spans="1:8" ht="26.25" customHeight="1">
      <c r="A25" s="103" t="s">
        <v>200</v>
      </c>
      <c r="B25" s="104">
        <v>97</v>
      </c>
      <c r="C25" s="105" t="s">
        <v>67</v>
      </c>
      <c r="D25" s="105" t="s">
        <v>64</v>
      </c>
      <c r="E25" s="106" t="s">
        <v>42</v>
      </c>
      <c r="F25" s="107">
        <v>36526</v>
      </c>
      <c r="G25" s="110" t="s">
        <v>199</v>
      </c>
      <c r="H25" s="93" t="s">
        <v>200</v>
      </c>
    </row>
  </sheetData>
  <sheetProtection/>
  <mergeCells count="5">
    <mergeCell ref="A1:H1"/>
    <mergeCell ref="A2:H2"/>
    <mergeCell ref="A3:H3"/>
    <mergeCell ref="A4:C4"/>
    <mergeCell ref="F4:H4"/>
  </mergeCells>
  <conditionalFormatting sqref="H6:H25">
    <cfRule type="containsText" priority="2" dxfId="48" operator="containsText" stopIfTrue="1" text="$E$7=&quot;&quot;F&quot;&quot;">
      <formula>NOT(ISERROR(SEARCH("$E$7=""F""",H6)))</formula>
    </cfRule>
    <cfRule type="containsText" priority="3" dxfId="48" operator="containsText" stopIfTrue="1" text="F=E7">
      <formula>NOT(ISERROR(SEARCH("F=E7",H6)))</formula>
    </cfRule>
  </conditionalFormatting>
  <conditionalFormatting sqref="B6:B25">
    <cfRule type="duplicateValues" priority="212" dxfId="48" stopIfTrue="1">
      <formula>AND(COUNTIF($B$6:$B$25,B6)&gt;1,NOT(ISBLANK(B6)))</formula>
    </cfRule>
  </conditionalFormatting>
  <printOptions horizontalCentered="1"/>
  <pageMargins left="0.6692913385826772" right="0.2362204724409449" top="0.47" bottom="0.41" header="0.3937007874015748" footer="0.29"/>
  <pageSetup horizontalDpi="300" verticalDpi="300" orientation="portrait" paperSize="9" scale="85" r:id="rId1"/>
</worksheet>
</file>

<file path=xl/worksheets/sheet22.xml><?xml version="1.0" encoding="utf-8"?>
<worksheet xmlns="http://schemas.openxmlformats.org/spreadsheetml/2006/main" xmlns:r="http://schemas.openxmlformats.org/officeDocument/2006/relationships">
  <sheetPr>
    <tabColor rgb="FF7030A0"/>
  </sheetPr>
  <dimension ref="A1:E33"/>
  <sheetViews>
    <sheetView view="pageBreakPreview" zoomScale="115" zoomScaleSheetLayoutView="115" zoomScalePageLayoutView="0" workbookViewId="0" topLeftCell="A17">
      <selection activeCell="B29" sqref="B29"/>
    </sheetView>
  </sheetViews>
  <sheetFormatPr defaultColWidth="9.00390625" defaultRowHeight="12.75"/>
  <cols>
    <col min="1" max="2" width="30.375" style="70" customWidth="1"/>
    <col min="3" max="3" width="30.875" style="70" customWidth="1"/>
    <col min="4" max="7" width="6.75390625" style="70" customWidth="1"/>
    <col min="8" max="8" width="9.125" style="70" bestFit="1" customWidth="1"/>
    <col min="9" max="9" width="8.875" style="70" bestFit="1" customWidth="1"/>
    <col min="10" max="10" width="8.75390625" style="70" bestFit="1" customWidth="1"/>
    <col min="11" max="11" width="6.625" style="70" customWidth="1"/>
    <col min="12" max="12" width="6.75390625" style="70" customWidth="1"/>
    <col min="13" max="13" width="7.25390625" style="70" customWidth="1"/>
    <col min="14" max="14" width="7.00390625" style="70" customWidth="1"/>
    <col min="15" max="16384" width="9.125" style="70" customWidth="1"/>
  </cols>
  <sheetData>
    <row r="1" spans="1:3" ht="24" customHeight="1">
      <c r="A1" s="144"/>
      <c r="B1" s="145"/>
      <c r="C1" s="146"/>
    </row>
    <row r="2" spans="1:5" ht="42.75" customHeight="1">
      <c r="A2" s="147" t="s">
        <v>36</v>
      </c>
      <c r="B2" s="148"/>
      <c r="C2" s="149"/>
      <c r="D2" s="71"/>
      <c r="E2" s="71"/>
    </row>
    <row r="3" spans="1:5" ht="24.75" customHeight="1">
      <c r="A3" s="150"/>
      <c r="B3" s="151"/>
      <c r="C3" s="152"/>
      <c r="D3" s="72"/>
      <c r="E3" s="72"/>
    </row>
    <row r="4" spans="1:3" s="76" customFormat="1" ht="24.75" customHeight="1">
      <c r="A4" s="73"/>
      <c r="B4" s="74"/>
      <c r="C4" s="75"/>
    </row>
    <row r="5" spans="1:3" s="76" customFormat="1" ht="24.75" customHeight="1">
      <c r="A5" s="73"/>
      <c r="B5" s="74"/>
      <c r="C5" s="75"/>
    </row>
    <row r="6" spans="1:3" s="76" customFormat="1" ht="24.75" customHeight="1">
      <c r="A6" s="73"/>
      <c r="B6" s="74"/>
      <c r="C6" s="75"/>
    </row>
    <row r="7" spans="1:3" s="76" customFormat="1" ht="24.75" customHeight="1">
      <c r="A7" s="73"/>
      <c r="B7" s="74"/>
      <c r="C7" s="75"/>
    </row>
    <row r="8" spans="1:3" s="76" customFormat="1" ht="24.75" customHeight="1">
      <c r="A8" s="73"/>
      <c r="B8" s="74"/>
      <c r="C8" s="75"/>
    </row>
    <row r="9" spans="1:3" ht="22.5">
      <c r="A9" s="73"/>
      <c r="B9" s="74"/>
      <c r="C9" s="75"/>
    </row>
    <row r="10" spans="1:3" ht="22.5">
      <c r="A10" s="73"/>
      <c r="B10" s="74"/>
      <c r="C10" s="75"/>
    </row>
    <row r="11" spans="1:3" ht="22.5">
      <c r="A11" s="73"/>
      <c r="B11" s="74"/>
      <c r="C11" s="75"/>
    </row>
    <row r="12" spans="1:3" ht="22.5">
      <c r="A12" s="73"/>
      <c r="B12" s="74"/>
      <c r="C12" s="75"/>
    </row>
    <row r="13" spans="1:3" ht="22.5">
      <c r="A13" s="73"/>
      <c r="B13" s="74"/>
      <c r="C13" s="75"/>
    </row>
    <row r="14" spans="1:3" ht="22.5">
      <c r="A14" s="73"/>
      <c r="B14" s="74"/>
      <c r="C14" s="75"/>
    </row>
    <row r="15" spans="1:3" ht="22.5">
      <c r="A15" s="73"/>
      <c r="B15" s="74"/>
      <c r="C15" s="75"/>
    </row>
    <row r="16" spans="1:3" ht="22.5">
      <c r="A16" s="73"/>
      <c r="B16" s="74"/>
      <c r="C16" s="75"/>
    </row>
    <row r="17" spans="1:3" ht="22.5">
      <c r="A17" s="73"/>
      <c r="B17" s="74"/>
      <c r="C17" s="75"/>
    </row>
    <row r="18" spans="1:3" ht="18" customHeight="1">
      <c r="A18" s="153" t="s">
        <v>34</v>
      </c>
      <c r="B18" s="154"/>
      <c r="C18" s="155"/>
    </row>
    <row r="19" spans="1:3" ht="31.5" customHeight="1">
      <c r="A19" s="156"/>
      <c r="B19" s="154"/>
      <c r="C19" s="155"/>
    </row>
    <row r="20" spans="1:3" ht="25.5" customHeight="1">
      <c r="A20" s="77"/>
      <c r="B20" s="78" t="s">
        <v>35</v>
      </c>
      <c r="C20" s="79"/>
    </row>
    <row r="21" spans="1:3" ht="25.5" customHeight="1">
      <c r="A21" s="73"/>
      <c r="B21" s="80"/>
      <c r="C21" s="75"/>
    </row>
    <row r="22" spans="1:3" ht="25.5" customHeight="1">
      <c r="A22" s="73"/>
      <c r="B22" s="80"/>
      <c r="C22" s="75"/>
    </row>
    <row r="23" spans="1:3" ht="22.5">
      <c r="A23" s="81"/>
      <c r="B23" s="82"/>
      <c r="C23" s="83"/>
    </row>
    <row r="24" spans="1:3" ht="21" customHeight="1">
      <c r="A24" s="84" t="s">
        <v>10</v>
      </c>
      <c r="B24" s="140" t="s">
        <v>34</v>
      </c>
      <c r="C24" s="141"/>
    </row>
    <row r="25" spans="1:3" ht="21" customHeight="1">
      <c r="A25" s="84" t="s">
        <v>11</v>
      </c>
      <c r="B25" s="140" t="s">
        <v>46</v>
      </c>
      <c r="C25" s="141"/>
    </row>
    <row r="26" spans="1:3" ht="21" customHeight="1">
      <c r="A26" s="85" t="s">
        <v>12</v>
      </c>
      <c r="B26" s="140" t="s">
        <v>38</v>
      </c>
      <c r="C26" s="141"/>
    </row>
    <row r="27" spans="1:3" ht="21" customHeight="1">
      <c r="A27" s="84" t="s">
        <v>13</v>
      </c>
      <c r="B27" s="140" t="s">
        <v>35</v>
      </c>
      <c r="C27" s="141"/>
    </row>
    <row r="28" spans="1:3" ht="21" customHeight="1">
      <c r="A28" s="86" t="s">
        <v>16</v>
      </c>
      <c r="B28" s="142">
        <v>42091.541666666664</v>
      </c>
      <c r="C28" s="143"/>
    </row>
    <row r="29" spans="1:3" ht="21" customHeight="1">
      <c r="A29" s="86" t="s">
        <v>43</v>
      </c>
      <c r="B29" s="121">
        <v>22</v>
      </c>
      <c r="C29" s="120"/>
    </row>
    <row r="30" spans="1:3" ht="21" customHeight="1">
      <c r="A30" s="87"/>
      <c r="B30" s="88"/>
      <c r="C30" s="89"/>
    </row>
    <row r="31" spans="1:3" ht="21" customHeight="1">
      <c r="A31" s="87"/>
      <c r="B31" s="88"/>
      <c r="C31" s="89"/>
    </row>
    <row r="32" spans="1:3" ht="21" customHeight="1">
      <c r="A32" s="87"/>
      <c r="B32" s="88"/>
      <c r="C32" s="89"/>
    </row>
    <row r="33" spans="1:3" ht="18.75" thickBot="1">
      <c r="A33" s="90"/>
      <c r="B33" s="91"/>
      <c r="C33" s="92"/>
    </row>
  </sheetData>
  <sheetProtection/>
  <mergeCells count="9">
    <mergeCell ref="B26:C26"/>
    <mergeCell ref="B27:C27"/>
    <mergeCell ref="B28:C28"/>
    <mergeCell ref="A1:C1"/>
    <mergeCell ref="A2:C2"/>
    <mergeCell ref="A3:C3"/>
    <mergeCell ref="A18:C19"/>
    <mergeCell ref="B24:C24"/>
    <mergeCell ref="B25:C25"/>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3.xml><?xml version="1.0" encoding="utf-8"?>
<worksheet xmlns="http://schemas.openxmlformats.org/spreadsheetml/2006/main" xmlns:r="http://schemas.openxmlformats.org/officeDocument/2006/relationships">
  <sheetPr>
    <tabColor rgb="FF7030A0"/>
  </sheetPr>
  <dimension ref="A1:H27"/>
  <sheetViews>
    <sheetView view="pageBreakPreview" zoomScaleSheetLayoutView="100" zoomScalePageLayoutView="0" workbookViewId="0" topLeftCell="A1">
      <selection activeCell="G17" sqref="G17"/>
    </sheetView>
  </sheetViews>
  <sheetFormatPr defaultColWidth="9.00390625" defaultRowHeight="12.75"/>
  <cols>
    <col min="1" max="1" width="5.125" style="57" customWidth="1"/>
    <col min="2" max="2" width="6.375" style="57" bestFit="1" customWidth="1"/>
    <col min="3" max="3" width="29.75390625" style="58" customWidth="1"/>
    <col min="4" max="4" width="35.75390625" style="58" customWidth="1"/>
    <col min="5" max="5" width="7.125" style="57" customWidth="1"/>
    <col min="6" max="6" width="14.25390625" style="59" customWidth="1"/>
    <col min="7" max="16384" width="9.125" style="54" customWidth="1"/>
  </cols>
  <sheetData>
    <row r="1" spans="1:6" ht="35.25" customHeight="1">
      <c r="A1" s="158" t="s">
        <v>202</v>
      </c>
      <c r="B1" s="159"/>
      <c r="C1" s="159"/>
      <c r="D1" s="159"/>
      <c r="E1" s="159"/>
      <c r="F1" s="159"/>
    </row>
    <row r="2" spans="1:6" ht="18.75" customHeight="1">
      <c r="A2" s="160" t="s">
        <v>34</v>
      </c>
      <c r="B2" s="160"/>
      <c r="C2" s="160"/>
      <c r="D2" s="160"/>
      <c r="E2" s="160"/>
      <c r="F2" s="160"/>
    </row>
    <row r="3" spans="1:6" ht="15.75" customHeight="1">
      <c r="A3" s="161" t="s">
        <v>35</v>
      </c>
      <c r="B3" s="161"/>
      <c r="C3" s="161"/>
      <c r="D3" s="161"/>
      <c r="E3" s="161"/>
      <c r="F3" s="161"/>
    </row>
    <row r="4" spans="1:6" ht="15.75" customHeight="1">
      <c r="A4" s="157" t="s">
        <v>38</v>
      </c>
      <c r="B4" s="157"/>
      <c r="C4" s="157"/>
      <c r="D4" s="117" t="s">
        <v>46</v>
      </c>
      <c r="E4" s="162">
        <v>42091.541666666664</v>
      </c>
      <c r="F4" s="162"/>
    </row>
    <row r="5" spans="1:8" s="55" customFormat="1" ht="25.5">
      <c r="A5" s="95" t="s">
        <v>0</v>
      </c>
      <c r="B5" s="95" t="s">
        <v>1</v>
      </c>
      <c r="C5" s="118" t="s">
        <v>3</v>
      </c>
      <c r="D5" s="95" t="s">
        <v>197</v>
      </c>
      <c r="E5" s="95" t="s">
        <v>8</v>
      </c>
      <c r="F5" s="96" t="s">
        <v>2</v>
      </c>
      <c r="G5" s="56"/>
      <c r="H5" s="56"/>
    </row>
    <row r="6" spans="1:6" ht="22.5" customHeight="1">
      <c r="A6" s="98">
        <v>1</v>
      </c>
      <c r="B6" s="98">
        <v>28</v>
      </c>
      <c r="C6" s="99" t="s">
        <v>77</v>
      </c>
      <c r="D6" s="100" t="s">
        <v>78</v>
      </c>
      <c r="E6" s="101" t="s">
        <v>42</v>
      </c>
      <c r="F6" s="102">
        <v>36526</v>
      </c>
    </row>
    <row r="7" spans="1:6" ht="22.5" customHeight="1">
      <c r="A7" s="98">
        <v>2</v>
      </c>
      <c r="B7" s="98">
        <v>29</v>
      </c>
      <c r="C7" s="99" t="s">
        <v>79</v>
      </c>
      <c r="D7" s="100" t="s">
        <v>51</v>
      </c>
      <c r="E7" s="101" t="s">
        <v>42</v>
      </c>
      <c r="F7" s="102">
        <v>36835</v>
      </c>
    </row>
    <row r="8" spans="1:6" ht="22.5" customHeight="1">
      <c r="A8" s="98">
        <v>3</v>
      </c>
      <c r="B8" s="98">
        <v>30</v>
      </c>
      <c r="C8" s="99" t="s">
        <v>80</v>
      </c>
      <c r="D8" s="100" t="s">
        <v>81</v>
      </c>
      <c r="E8" s="101" t="s">
        <v>42</v>
      </c>
      <c r="F8" s="102">
        <v>36595</v>
      </c>
    </row>
    <row r="9" spans="1:6" ht="22.5" customHeight="1">
      <c r="A9" s="98">
        <v>4</v>
      </c>
      <c r="B9" s="98">
        <v>31</v>
      </c>
      <c r="C9" s="99" t="s">
        <v>82</v>
      </c>
      <c r="D9" s="100" t="s">
        <v>81</v>
      </c>
      <c r="E9" s="101" t="s">
        <v>42</v>
      </c>
      <c r="F9" s="102">
        <v>37039</v>
      </c>
    </row>
    <row r="10" spans="1:6" ht="22.5" customHeight="1">
      <c r="A10" s="98">
        <v>5</v>
      </c>
      <c r="B10" s="98">
        <v>32</v>
      </c>
      <c r="C10" s="99" t="s">
        <v>83</v>
      </c>
      <c r="D10" s="100" t="s">
        <v>81</v>
      </c>
      <c r="E10" s="101" t="s">
        <v>42</v>
      </c>
      <c r="F10" s="102">
        <v>37062</v>
      </c>
    </row>
    <row r="11" spans="1:6" ht="22.5" customHeight="1">
      <c r="A11" s="98">
        <v>6</v>
      </c>
      <c r="B11" s="98">
        <v>33</v>
      </c>
      <c r="C11" s="99" t="s">
        <v>84</v>
      </c>
      <c r="D11" s="100" t="s">
        <v>81</v>
      </c>
      <c r="E11" s="101" t="s">
        <v>42</v>
      </c>
      <c r="F11" s="102">
        <v>37174</v>
      </c>
    </row>
    <row r="12" spans="1:6" ht="22.5" customHeight="1">
      <c r="A12" s="98">
        <v>7</v>
      </c>
      <c r="B12" s="98">
        <v>34</v>
      </c>
      <c r="C12" s="99" t="s">
        <v>85</v>
      </c>
      <c r="D12" s="100" t="s">
        <v>81</v>
      </c>
      <c r="E12" s="101" t="s">
        <v>42</v>
      </c>
      <c r="F12" s="102">
        <v>37099</v>
      </c>
    </row>
    <row r="13" spans="1:6" ht="22.5" customHeight="1">
      <c r="A13" s="98">
        <v>8</v>
      </c>
      <c r="B13" s="98">
        <v>35</v>
      </c>
      <c r="C13" s="99" t="s">
        <v>86</v>
      </c>
      <c r="D13" s="100" t="s">
        <v>81</v>
      </c>
      <c r="E13" s="101" t="s">
        <v>42</v>
      </c>
      <c r="F13" s="102">
        <v>37118</v>
      </c>
    </row>
    <row r="14" spans="1:6" ht="22.5" customHeight="1">
      <c r="A14" s="98">
        <v>9</v>
      </c>
      <c r="B14" s="98">
        <v>36</v>
      </c>
      <c r="C14" s="99" t="s">
        <v>87</v>
      </c>
      <c r="D14" s="100" t="s">
        <v>81</v>
      </c>
      <c r="E14" s="101" t="s">
        <v>42</v>
      </c>
      <c r="F14" s="102">
        <v>37047</v>
      </c>
    </row>
    <row r="15" spans="1:6" ht="22.5" customHeight="1">
      <c r="A15" s="98">
        <v>10</v>
      </c>
      <c r="B15" s="98">
        <v>37</v>
      </c>
      <c r="C15" s="99" t="s">
        <v>88</v>
      </c>
      <c r="D15" s="100" t="s">
        <v>81</v>
      </c>
      <c r="E15" s="101" t="s">
        <v>42</v>
      </c>
      <c r="F15" s="102">
        <v>37192</v>
      </c>
    </row>
    <row r="16" spans="1:6" ht="22.5" customHeight="1">
      <c r="A16" s="98">
        <v>11</v>
      </c>
      <c r="B16" s="98">
        <v>38</v>
      </c>
      <c r="C16" s="99" t="s">
        <v>89</v>
      </c>
      <c r="D16" s="100" t="s">
        <v>58</v>
      </c>
      <c r="E16" s="101" t="s">
        <v>42</v>
      </c>
      <c r="F16" s="102">
        <v>36906</v>
      </c>
    </row>
    <row r="17" spans="1:6" ht="22.5" customHeight="1">
      <c r="A17" s="98">
        <v>12</v>
      </c>
      <c r="B17" s="98">
        <v>39</v>
      </c>
      <c r="C17" s="99" t="s">
        <v>90</v>
      </c>
      <c r="D17" s="100" t="s">
        <v>58</v>
      </c>
      <c r="E17" s="101" t="s">
        <v>42</v>
      </c>
      <c r="F17" s="102">
        <v>36929</v>
      </c>
    </row>
    <row r="18" spans="1:6" ht="22.5" customHeight="1">
      <c r="A18" s="98">
        <v>13</v>
      </c>
      <c r="B18" s="98">
        <v>40</v>
      </c>
      <c r="C18" s="99" t="s">
        <v>91</v>
      </c>
      <c r="D18" s="100" t="s">
        <v>58</v>
      </c>
      <c r="E18" s="101" t="s">
        <v>42</v>
      </c>
      <c r="F18" s="102">
        <v>36963</v>
      </c>
    </row>
    <row r="19" spans="1:6" ht="22.5" customHeight="1">
      <c r="A19" s="98">
        <v>14</v>
      </c>
      <c r="B19" s="98">
        <v>41</v>
      </c>
      <c r="C19" s="99" t="s">
        <v>92</v>
      </c>
      <c r="D19" s="100" t="s">
        <v>58</v>
      </c>
      <c r="E19" s="101" t="s">
        <v>42</v>
      </c>
      <c r="F19" s="102">
        <v>36624</v>
      </c>
    </row>
    <row r="20" spans="1:6" ht="22.5" customHeight="1">
      <c r="A20" s="98">
        <v>15</v>
      </c>
      <c r="B20" s="98">
        <v>42</v>
      </c>
      <c r="C20" s="99" t="s">
        <v>93</v>
      </c>
      <c r="D20" s="100" t="s">
        <v>58</v>
      </c>
      <c r="E20" s="101" t="s">
        <v>42</v>
      </c>
      <c r="F20" s="102">
        <v>36659</v>
      </c>
    </row>
    <row r="21" spans="1:6" ht="22.5" customHeight="1">
      <c r="A21" s="98">
        <v>16</v>
      </c>
      <c r="B21" s="98">
        <v>43</v>
      </c>
      <c r="C21" s="99" t="s">
        <v>94</v>
      </c>
      <c r="D21" s="100" t="s">
        <v>61</v>
      </c>
      <c r="E21" s="101" t="s">
        <v>42</v>
      </c>
      <c r="F21" s="102">
        <v>36661</v>
      </c>
    </row>
    <row r="22" spans="1:6" ht="22.5" customHeight="1">
      <c r="A22" s="98">
        <v>17</v>
      </c>
      <c r="B22" s="98">
        <v>44</v>
      </c>
      <c r="C22" s="99" t="s">
        <v>95</v>
      </c>
      <c r="D22" s="100" t="s">
        <v>69</v>
      </c>
      <c r="E22" s="101" t="s">
        <v>42</v>
      </c>
      <c r="F22" s="102">
        <v>36892</v>
      </c>
    </row>
    <row r="23" spans="1:6" ht="22.5" customHeight="1">
      <c r="A23" s="98">
        <v>18</v>
      </c>
      <c r="B23" s="98">
        <v>45</v>
      </c>
      <c r="C23" s="99" t="s">
        <v>96</v>
      </c>
      <c r="D23" s="100" t="s">
        <v>69</v>
      </c>
      <c r="E23" s="101" t="s">
        <v>42</v>
      </c>
      <c r="F23" s="102">
        <v>36892</v>
      </c>
    </row>
    <row r="24" spans="1:6" ht="22.5" customHeight="1">
      <c r="A24" s="98">
        <v>19</v>
      </c>
      <c r="B24" s="98">
        <v>46</v>
      </c>
      <c r="C24" s="99" t="s">
        <v>97</v>
      </c>
      <c r="D24" s="100" t="s">
        <v>69</v>
      </c>
      <c r="E24" s="101" t="s">
        <v>42</v>
      </c>
      <c r="F24" s="102">
        <v>36892</v>
      </c>
    </row>
    <row r="25" spans="1:6" ht="22.5" customHeight="1">
      <c r="A25" s="98">
        <v>20</v>
      </c>
      <c r="B25" s="98">
        <v>125</v>
      </c>
      <c r="C25" s="99" t="s">
        <v>190</v>
      </c>
      <c r="D25" s="100" t="s">
        <v>188</v>
      </c>
      <c r="E25" s="101" t="s">
        <v>42</v>
      </c>
      <c r="F25" s="102">
        <v>36795</v>
      </c>
    </row>
    <row r="26" spans="1:6" ht="22.5" customHeight="1">
      <c r="A26" s="98">
        <v>21</v>
      </c>
      <c r="B26" s="98">
        <v>126</v>
      </c>
      <c r="C26" s="99" t="s">
        <v>191</v>
      </c>
      <c r="D26" s="100" t="s">
        <v>69</v>
      </c>
      <c r="E26" s="101" t="s">
        <v>42</v>
      </c>
      <c r="F26" s="102">
        <v>36526</v>
      </c>
    </row>
    <row r="27" spans="1:6" ht="22.5" customHeight="1">
      <c r="A27" s="98">
        <v>22</v>
      </c>
      <c r="B27" s="98">
        <v>130</v>
      </c>
      <c r="C27" s="99" t="s">
        <v>192</v>
      </c>
      <c r="D27" s="100" t="s">
        <v>69</v>
      </c>
      <c r="E27" s="101" t="s">
        <v>42</v>
      </c>
      <c r="F27" s="102">
        <v>36892</v>
      </c>
    </row>
    <row r="28" ht="18" customHeight="1"/>
    <row r="29" ht="18" customHeight="1"/>
    <row r="30" ht="18" customHeight="1"/>
    <row r="31" ht="18" customHeight="1"/>
    <row r="32" ht="18" customHeight="1"/>
  </sheetData>
  <sheetProtection/>
  <mergeCells count="5">
    <mergeCell ref="A1:F1"/>
    <mergeCell ref="A2:F2"/>
    <mergeCell ref="A3:F3"/>
    <mergeCell ref="A4:C4"/>
    <mergeCell ref="E4:F4"/>
  </mergeCells>
  <conditionalFormatting sqref="B6:B27">
    <cfRule type="duplicateValues" priority="213" dxfId="48" stopIfTrue="1">
      <formula>AND(COUNTIF($B$6:$B$27,B6)&gt;1,NOT(ISBLANK(B6)))</formula>
    </cfRule>
  </conditionalFormatting>
  <printOptions horizontalCentered="1"/>
  <pageMargins left="0.7086614173228347" right="0.2362204724409449" top="0.6" bottom="0.31496062992125984" header="0.3937007874015748" footer="0.15748031496062992"/>
  <pageSetup horizontalDpi="300" verticalDpi="300" orientation="portrait" paperSize="9" scale="86" r:id="rId1"/>
  <headerFooter alignWithMargins="0">
    <oddFooter>&amp;C&amp;P</oddFooter>
  </headerFooter>
</worksheet>
</file>

<file path=xl/worksheets/sheet24.xml><?xml version="1.0" encoding="utf-8"?>
<worksheet xmlns="http://schemas.openxmlformats.org/spreadsheetml/2006/main" xmlns:r="http://schemas.openxmlformats.org/officeDocument/2006/relationships">
  <sheetPr>
    <tabColor rgb="FF7030A0"/>
  </sheetPr>
  <dimension ref="A1:P27"/>
  <sheetViews>
    <sheetView view="pageBreakPreview" zoomScaleSheetLayoutView="100" zoomScalePageLayoutView="0" workbookViewId="0" topLeftCell="A1">
      <selection activeCell="D9" sqref="D9"/>
    </sheetView>
  </sheetViews>
  <sheetFormatPr defaultColWidth="9.00390625" defaultRowHeight="12.75"/>
  <cols>
    <col min="1" max="1" width="5.125" style="37" customWidth="1"/>
    <col min="2" max="2" width="6.375" style="37" bestFit="1" customWidth="1"/>
    <col min="3" max="3" width="24.375" style="42" customWidth="1"/>
    <col min="4" max="4" width="31.75390625" style="42" customWidth="1"/>
    <col min="5" max="5" width="7.125" style="36" customWidth="1"/>
    <col min="6" max="6" width="13.125" style="37" customWidth="1"/>
    <col min="7" max="7" width="14.625" style="63" customWidth="1"/>
    <col min="8" max="8" width="6.75390625" style="36" hidden="1" customWidth="1"/>
    <col min="9" max="16384" width="9.125" style="36" customWidth="1"/>
  </cols>
  <sheetData>
    <row r="1" spans="1:10" ht="33.75" customHeight="1">
      <c r="A1" s="164" t="s">
        <v>202</v>
      </c>
      <c r="B1" s="164"/>
      <c r="C1" s="164"/>
      <c r="D1" s="164"/>
      <c r="E1" s="164"/>
      <c r="F1" s="164"/>
      <c r="G1" s="164"/>
      <c r="H1" s="164"/>
      <c r="J1" s="37"/>
    </row>
    <row r="2" spans="1:8" ht="18">
      <c r="A2" s="165" t="s">
        <v>34</v>
      </c>
      <c r="B2" s="165"/>
      <c r="C2" s="165"/>
      <c r="D2" s="165"/>
      <c r="E2" s="165"/>
      <c r="F2" s="165"/>
      <c r="G2" s="165"/>
      <c r="H2" s="165"/>
    </row>
    <row r="3" spans="1:9" ht="14.25">
      <c r="A3" s="166" t="s">
        <v>35</v>
      </c>
      <c r="B3" s="166"/>
      <c r="C3" s="166"/>
      <c r="D3" s="166"/>
      <c r="E3" s="166"/>
      <c r="F3" s="166"/>
      <c r="G3" s="166"/>
      <c r="H3" s="166"/>
      <c r="I3" s="38"/>
    </row>
    <row r="4" spans="1:8" ht="15.75" customHeight="1">
      <c r="A4" s="163" t="s">
        <v>38</v>
      </c>
      <c r="B4" s="163"/>
      <c r="C4" s="163"/>
      <c r="D4" s="114" t="s">
        <v>46</v>
      </c>
      <c r="E4" s="115"/>
      <c r="F4" s="167">
        <v>42091.541666666664</v>
      </c>
      <c r="G4" s="167"/>
      <c r="H4" s="167"/>
    </row>
    <row r="5" spans="1:16" s="40" customFormat="1" ht="25.5">
      <c r="A5" s="95" t="s">
        <v>0</v>
      </c>
      <c r="B5" s="95" t="s">
        <v>1</v>
      </c>
      <c r="C5" s="95" t="s">
        <v>3</v>
      </c>
      <c r="D5" s="95" t="s">
        <v>197</v>
      </c>
      <c r="E5" s="95" t="s">
        <v>8</v>
      </c>
      <c r="F5" s="96" t="s">
        <v>2</v>
      </c>
      <c r="G5" s="97" t="s">
        <v>4</v>
      </c>
      <c r="H5" s="39" t="s">
        <v>15</v>
      </c>
      <c r="L5" s="41"/>
      <c r="M5" s="41"/>
      <c r="N5" s="41"/>
      <c r="O5" s="41"/>
      <c r="P5" s="41"/>
    </row>
    <row r="6" spans="1:10" ht="24.75" customHeight="1">
      <c r="A6" s="103">
        <v>1</v>
      </c>
      <c r="B6" s="104">
        <v>38</v>
      </c>
      <c r="C6" s="105" t="s">
        <v>89</v>
      </c>
      <c r="D6" s="105" t="s">
        <v>58</v>
      </c>
      <c r="E6" s="106" t="s">
        <v>42</v>
      </c>
      <c r="F6" s="107">
        <v>36906</v>
      </c>
      <c r="G6" s="110">
        <v>1522</v>
      </c>
      <c r="H6" s="93">
        <v>0</v>
      </c>
      <c r="J6" s="37"/>
    </row>
    <row r="7" spans="1:10" ht="24.75" customHeight="1">
      <c r="A7" s="103">
        <v>2</v>
      </c>
      <c r="B7" s="104">
        <v>28</v>
      </c>
      <c r="C7" s="105" t="s">
        <v>77</v>
      </c>
      <c r="D7" s="105" t="s">
        <v>78</v>
      </c>
      <c r="E7" s="106" t="s">
        <v>42</v>
      </c>
      <c r="F7" s="107">
        <v>36526</v>
      </c>
      <c r="G7" s="110">
        <v>1537</v>
      </c>
      <c r="H7" s="93">
        <v>0</v>
      </c>
      <c r="J7" s="37"/>
    </row>
    <row r="8" spans="1:10" ht="24.75" customHeight="1">
      <c r="A8" s="103">
        <v>3</v>
      </c>
      <c r="B8" s="104">
        <v>30</v>
      </c>
      <c r="C8" s="105" t="s">
        <v>80</v>
      </c>
      <c r="D8" s="105" t="s">
        <v>81</v>
      </c>
      <c r="E8" s="106" t="s">
        <v>42</v>
      </c>
      <c r="F8" s="107">
        <v>36595</v>
      </c>
      <c r="G8" s="110">
        <v>1639</v>
      </c>
      <c r="H8" s="93">
        <v>0</v>
      </c>
      <c r="J8" s="37"/>
    </row>
    <row r="9" spans="1:8" ht="24.75" customHeight="1">
      <c r="A9" s="103">
        <v>4</v>
      </c>
      <c r="B9" s="104">
        <v>40</v>
      </c>
      <c r="C9" s="105" t="s">
        <v>91</v>
      </c>
      <c r="D9" s="105" t="s">
        <v>58</v>
      </c>
      <c r="E9" s="106" t="s">
        <v>42</v>
      </c>
      <c r="F9" s="107">
        <v>36963</v>
      </c>
      <c r="G9" s="110">
        <v>1653</v>
      </c>
      <c r="H9" s="93">
        <v>0</v>
      </c>
    </row>
    <row r="10" spans="1:8" ht="24.75" customHeight="1" thickBot="1">
      <c r="A10" s="128">
        <v>5</v>
      </c>
      <c r="B10" s="129">
        <v>29</v>
      </c>
      <c r="C10" s="130" t="s">
        <v>79</v>
      </c>
      <c r="D10" s="130" t="s">
        <v>51</v>
      </c>
      <c r="E10" s="131" t="s">
        <v>42</v>
      </c>
      <c r="F10" s="132">
        <v>36835</v>
      </c>
      <c r="G10" s="133">
        <v>1657</v>
      </c>
      <c r="H10" s="93">
        <v>0</v>
      </c>
    </row>
    <row r="11" spans="1:8" ht="24.75" customHeight="1" thickTop="1">
      <c r="A11" s="122">
        <v>6</v>
      </c>
      <c r="B11" s="123">
        <v>42</v>
      </c>
      <c r="C11" s="124" t="s">
        <v>93</v>
      </c>
      <c r="D11" s="124" t="s">
        <v>58</v>
      </c>
      <c r="E11" s="125" t="s">
        <v>42</v>
      </c>
      <c r="F11" s="126">
        <v>36659</v>
      </c>
      <c r="G11" s="134">
        <v>1714</v>
      </c>
      <c r="H11" s="93">
        <v>0</v>
      </c>
    </row>
    <row r="12" spans="1:8" ht="24.75" customHeight="1">
      <c r="A12" s="103">
        <v>7</v>
      </c>
      <c r="B12" s="104">
        <v>45</v>
      </c>
      <c r="C12" s="105" t="s">
        <v>96</v>
      </c>
      <c r="D12" s="105" t="s">
        <v>69</v>
      </c>
      <c r="E12" s="106" t="s">
        <v>42</v>
      </c>
      <c r="F12" s="107">
        <v>36892</v>
      </c>
      <c r="G12" s="110">
        <v>1719</v>
      </c>
      <c r="H12" s="93">
        <v>0</v>
      </c>
    </row>
    <row r="13" spans="1:8" ht="24.75" customHeight="1">
      <c r="A13" s="103">
        <v>8</v>
      </c>
      <c r="B13" s="104">
        <v>130</v>
      </c>
      <c r="C13" s="105" t="s">
        <v>192</v>
      </c>
      <c r="D13" s="105" t="s">
        <v>69</v>
      </c>
      <c r="E13" s="106" t="s">
        <v>42</v>
      </c>
      <c r="F13" s="107">
        <v>36892</v>
      </c>
      <c r="G13" s="110">
        <v>1721</v>
      </c>
      <c r="H13" s="93">
        <v>0</v>
      </c>
    </row>
    <row r="14" spans="1:8" ht="24.75" customHeight="1">
      <c r="A14" s="103">
        <v>9</v>
      </c>
      <c r="B14" s="104">
        <v>43</v>
      </c>
      <c r="C14" s="105" t="s">
        <v>94</v>
      </c>
      <c r="D14" s="105" t="s">
        <v>61</v>
      </c>
      <c r="E14" s="106" t="s">
        <v>42</v>
      </c>
      <c r="F14" s="107">
        <v>36661</v>
      </c>
      <c r="G14" s="110">
        <v>1726</v>
      </c>
      <c r="H14" s="93">
        <v>0</v>
      </c>
    </row>
    <row r="15" spans="1:8" ht="24.75" customHeight="1">
      <c r="A15" s="103">
        <v>10</v>
      </c>
      <c r="B15" s="104">
        <v>46</v>
      </c>
      <c r="C15" s="105" t="s">
        <v>97</v>
      </c>
      <c r="D15" s="105" t="s">
        <v>69</v>
      </c>
      <c r="E15" s="106" t="s">
        <v>42</v>
      </c>
      <c r="F15" s="107">
        <v>36892</v>
      </c>
      <c r="G15" s="110">
        <v>1759</v>
      </c>
      <c r="H15" s="93">
        <v>0</v>
      </c>
    </row>
    <row r="16" spans="1:8" ht="24.75" customHeight="1">
      <c r="A16" s="103">
        <v>11</v>
      </c>
      <c r="B16" s="104">
        <v>41</v>
      </c>
      <c r="C16" s="105" t="s">
        <v>92</v>
      </c>
      <c r="D16" s="105" t="s">
        <v>58</v>
      </c>
      <c r="E16" s="106" t="s">
        <v>42</v>
      </c>
      <c r="F16" s="107">
        <v>36624</v>
      </c>
      <c r="G16" s="110">
        <v>1835</v>
      </c>
      <c r="H16" s="93">
        <v>0</v>
      </c>
    </row>
    <row r="17" spans="1:8" ht="24.75" customHeight="1">
      <c r="A17" s="103">
        <v>12</v>
      </c>
      <c r="B17" s="104">
        <v>33</v>
      </c>
      <c r="C17" s="105" t="s">
        <v>84</v>
      </c>
      <c r="D17" s="105" t="s">
        <v>81</v>
      </c>
      <c r="E17" s="106" t="s">
        <v>42</v>
      </c>
      <c r="F17" s="107">
        <v>37174</v>
      </c>
      <c r="G17" s="110">
        <v>1835</v>
      </c>
      <c r="H17" s="93">
        <v>0</v>
      </c>
    </row>
    <row r="18" spans="1:8" ht="24.75" customHeight="1">
      <c r="A18" s="103">
        <v>13</v>
      </c>
      <c r="B18" s="104">
        <v>34</v>
      </c>
      <c r="C18" s="105" t="s">
        <v>85</v>
      </c>
      <c r="D18" s="105" t="s">
        <v>81</v>
      </c>
      <c r="E18" s="106" t="s">
        <v>42</v>
      </c>
      <c r="F18" s="107">
        <v>37099</v>
      </c>
      <c r="G18" s="110">
        <v>1853</v>
      </c>
      <c r="H18" s="93">
        <v>0</v>
      </c>
    </row>
    <row r="19" spans="1:8" ht="24.75" customHeight="1">
      <c r="A19" s="103">
        <v>14</v>
      </c>
      <c r="B19" s="104">
        <v>32</v>
      </c>
      <c r="C19" s="105" t="s">
        <v>83</v>
      </c>
      <c r="D19" s="105" t="s">
        <v>81</v>
      </c>
      <c r="E19" s="106" t="s">
        <v>42</v>
      </c>
      <c r="F19" s="107">
        <v>37062</v>
      </c>
      <c r="G19" s="110">
        <v>1904</v>
      </c>
      <c r="H19" s="93">
        <v>0</v>
      </c>
    </row>
    <row r="20" spans="1:8" ht="24.75" customHeight="1">
      <c r="A20" s="103">
        <v>15</v>
      </c>
      <c r="B20" s="104">
        <v>44</v>
      </c>
      <c r="C20" s="105" t="s">
        <v>95</v>
      </c>
      <c r="D20" s="105" t="s">
        <v>69</v>
      </c>
      <c r="E20" s="106" t="s">
        <v>42</v>
      </c>
      <c r="F20" s="107">
        <v>36892</v>
      </c>
      <c r="G20" s="110">
        <v>1932</v>
      </c>
      <c r="H20" s="93">
        <v>0</v>
      </c>
    </row>
    <row r="21" spans="1:8" ht="24.75" customHeight="1">
      <c r="A21" s="103">
        <v>16</v>
      </c>
      <c r="B21" s="104">
        <v>35</v>
      </c>
      <c r="C21" s="105" t="s">
        <v>86</v>
      </c>
      <c r="D21" s="105" t="s">
        <v>81</v>
      </c>
      <c r="E21" s="106" t="s">
        <v>42</v>
      </c>
      <c r="F21" s="107">
        <v>37118</v>
      </c>
      <c r="G21" s="110">
        <v>1941</v>
      </c>
      <c r="H21" s="93">
        <v>0</v>
      </c>
    </row>
    <row r="22" spans="1:8" ht="24.75" customHeight="1">
      <c r="A22" s="103">
        <v>17</v>
      </c>
      <c r="B22" s="104">
        <v>126</v>
      </c>
      <c r="C22" s="105" t="s">
        <v>191</v>
      </c>
      <c r="D22" s="105" t="s">
        <v>69</v>
      </c>
      <c r="E22" s="106" t="s">
        <v>42</v>
      </c>
      <c r="F22" s="107">
        <v>36526</v>
      </c>
      <c r="G22" s="110">
        <v>1951</v>
      </c>
      <c r="H22" s="93">
        <v>0</v>
      </c>
    </row>
    <row r="23" spans="1:8" ht="24.75" customHeight="1">
      <c r="A23" s="103">
        <v>18</v>
      </c>
      <c r="B23" s="104">
        <v>39</v>
      </c>
      <c r="C23" s="105" t="s">
        <v>90</v>
      </c>
      <c r="D23" s="105" t="s">
        <v>58</v>
      </c>
      <c r="E23" s="106" t="s">
        <v>42</v>
      </c>
      <c r="F23" s="107">
        <v>36929</v>
      </c>
      <c r="G23" s="110">
        <v>1959</v>
      </c>
      <c r="H23" s="93">
        <v>0</v>
      </c>
    </row>
    <row r="24" spans="1:8" ht="24.75" customHeight="1">
      <c r="A24" s="103">
        <v>19</v>
      </c>
      <c r="B24" s="104">
        <v>31</v>
      </c>
      <c r="C24" s="105" t="s">
        <v>82</v>
      </c>
      <c r="D24" s="105" t="s">
        <v>81</v>
      </c>
      <c r="E24" s="106" t="s">
        <v>42</v>
      </c>
      <c r="F24" s="107">
        <v>37039</v>
      </c>
      <c r="G24" s="110">
        <v>2002</v>
      </c>
      <c r="H24" s="93">
        <v>0</v>
      </c>
    </row>
    <row r="25" spans="1:8" ht="24.75" customHeight="1">
      <c r="A25" s="103">
        <v>20</v>
      </c>
      <c r="B25" s="104">
        <v>37</v>
      </c>
      <c r="C25" s="105" t="s">
        <v>88</v>
      </c>
      <c r="D25" s="105" t="s">
        <v>81</v>
      </c>
      <c r="E25" s="106" t="s">
        <v>42</v>
      </c>
      <c r="F25" s="107">
        <v>37192</v>
      </c>
      <c r="G25" s="110">
        <v>2303</v>
      </c>
      <c r="H25" s="93">
        <v>0</v>
      </c>
    </row>
    <row r="26" spans="1:8" ht="24.75" customHeight="1">
      <c r="A26" s="103">
        <v>21</v>
      </c>
      <c r="B26" s="104">
        <v>36</v>
      </c>
      <c r="C26" s="105" t="s">
        <v>87</v>
      </c>
      <c r="D26" s="105" t="s">
        <v>81</v>
      </c>
      <c r="E26" s="106" t="s">
        <v>42</v>
      </c>
      <c r="F26" s="107">
        <v>37047</v>
      </c>
      <c r="G26" s="110">
        <v>2303</v>
      </c>
      <c r="H26" s="93">
        <v>0</v>
      </c>
    </row>
    <row r="27" spans="1:8" ht="24.75" customHeight="1">
      <c r="A27" s="103" t="s">
        <v>200</v>
      </c>
      <c r="B27" s="104">
        <v>125</v>
      </c>
      <c r="C27" s="105" t="s">
        <v>190</v>
      </c>
      <c r="D27" s="105" t="s">
        <v>188</v>
      </c>
      <c r="E27" s="106" t="s">
        <v>42</v>
      </c>
      <c r="F27" s="107">
        <v>36795</v>
      </c>
      <c r="G27" s="110" t="s">
        <v>199</v>
      </c>
      <c r="H27" s="93" t="s">
        <v>200</v>
      </c>
    </row>
  </sheetData>
  <sheetProtection/>
  <mergeCells count="5">
    <mergeCell ref="A1:H1"/>
    <mergeCell ref="A2:H2"/>
    <mergeCell ref="A3:H3"/>
    <mergeCell ref="A4:C4"/>
    <mergeCell ref="F4:H4"/>
  </mergeCells>
  <conditionalFormatting sqref="H6:H27">
    <cfRule type="containsText" priority="2" dxfId="48" operator="containsText" stopIfTrue="1" text="$E$7=&quot;&quot;F&quot;&quot;">
      <formula>NOT(ISERROR(SEARCH("$E$7=""F""",H6)))</formula>
    </cfRule>
    <cfRule type="containsText" priority="3" dxfId="48" operator="containsText" stopIfTrue="1" text="F=E7">
      <formula>NOT(ISERROR(SEARCH("F=E7",H6)))</formula>
    </cfRule>
  </conditionalFormatting>
  <conditionalFormatting sqref="B6:B27">
    <cfRule type="duplicateValues" priority="214" dxfId="48" stopIfTrue="1">
      <formula>AND(COUNTIF($B$6:$B$27,B6)&gt;1,NOT(ISBLANK(B6)))</formula>
    </cfRule>
  </conditionalFormatting>
  <printOptions horizontalCentered="1"/>
  <pageMargins left="0.6692913385826772" right="0.2362204724409449" top="0.47" bottom="0.41" header="0.3937007874015748" footer="0.29"/>
  <pageSetup horizontalDpi="300" verticalDpi="300" orientation="portrait" paperSize="9" scale="90" r:id="rId1"/>
</worksheet>
</file>

<file path=xl/worksheets/sheet25.xml><?xml version="1.0" encoding="utf-8"?>
<worksheet xmlns="http://schemas.openxmlformats.org/spreadsheetml/2006/main" xmlns:r="http://schemas.openxmlformats.org/officeDocument/2006/relationships">
  <sheetPr>
    <tabColor rgb="FFFFFF00"/>
  </sheetPr>
  <dimension ref="A1:BA152"/>
  <sheetViews>
    <sheetView view="pageBreakPreview" zoomScaleSheetLayoutView="100" zoomScalePageLayoutView="0" workbookViewId="0" topLeftCell="A1">
      <selection activeCell="B8" sqref="B8"/>
    </sheetView>
  </sheetViews>
  <sheetFormatPr defaultColWidth="9.00390625" defaultRowHeight="12.75"/>
  <cols>
    <col min="1" max="1" width="6.375" style="31" customWidth="1"/>
    <col min="2" max="2" width="30.75390625" style="23" customWidth="1"/>
    <col min="3" max="3" width="6.125" style="23" customWidth="1"/>
    <col min="4" max="4" width="23.75390625" style="23" customWidth="1"/>
    <col min="5" max="5" width="6.75390625" style="23" customWidth="1"/>
    <col min="6" max="6" width="7.125" style="23" customWidth="1"/>
    <col min="7" max="7" width="5.75390625" style="23" hidden="1" customWidth="1"/>
    <col min="8" max="8" width="6.00390625" style="23" customWidth="1"/>
    <col min="9" max="9" width="5.375" style="23" hidden="1" customWidth="1"/>
    <col min="10" max="10" width="6.25390625" style="31" customWidth="1"/>
    <col min="11" max="12" width="8.875" style="23" customWidth="1"/>
    <col min="13" max="52" width="9.125" style="23" customWidth="1"/>
    <col min="53" max="53" width="0" style="32" hidden="1" customWidth="1"/>
    <col min="54" max="16384" width="9.125" style="23" customWidth="1"/>
  </cols>
  <sheetData>
    <row r="1" spans="1:53" s="1" customFormat="1" ht="30" customHeight="1">
      <c r="A1" s="174" t="str">
        <f>'B.ERKEK'!A2</f>
        <v>Türkiye Atletizm Federasyonu
Balıkesir Atletizm İl Temsilciliği</v>
      </c>
      <c r="B1" s="174"/>
      <c r="C1" s="174"/>
      <c r="D1" s="174"/>
      <c r="E1" s="174"/>
      <c r="F1" s="174"/>
      <c r="G1" s="174"/>
      <c r="H1" s="174"/>
      <c r="I1" s="174"/>
      <c r="J1" s="174"/>
      <c r="BA1" s="2"/>
    </row>
    <row r="2" spans="1:53" s="1" customFormat="1" ht="18" customHeight="1">
      <c r="A2" s="175" t="str">
        <f>'B.ERKEK'!B24</f>
        <v>Türkiye Yürüyüş Şampiyonası</v>
      </c>
      <c r="B2" s="175"/>
      <c r="C2" s="175"/>
      <c r="D2" s="175"/>
      <c r="E2" s="175"/>
      <c r="F2" s="175"/>
      <c r="G2" s="175"/>
      <c r="H2" s="175"/>
      <c r="I2" s="175"/>
      <c r="J2" s="175"/>
      <c r="BA2" s="2"/>
    </row>
    <row r="3" spans="1:53" s="1" customFormat="1" ht="14.25" customHeight="1">
      <c r="A3" s="176" t="str">
        <f>'B.ERKEK'!B27</f>
        <v>Ayvalık-Balıkesir</v>
      </c>
      <c r="B3" s="176"/>
      <c r="C3" s="176"/>
      <c r="D3" s="176"/>
      <c r="E3" s="176"/>
      <c r="F3" s="176"/>
      <c r="G3" s="176"/>
      <c r="H3" s="176"/>
      <c r="I3" s="176"/>
      <c r="J3" s="176"/>
      <c r="BA3" s="2"/>
    </row>
    <row r="4" spans="1:53" s="1" customFormat="1" ht="18" customHeight="1">
      <c r="A4" s="177" t="str">
        <f>'B.ERKEK'!B26</f>
        <v>Büyük Erkekler</v>
      </c>
      <c r="B4" s="177"/>
      <c r="C4" s="178" t="str">
        <f>'B.ERKEK'!B25</f>
        <v>10 km.</v>
      </c>
      <c r="D4" s="178"/>
      <c r="E4" s="179">
        <f>'B.ERKEK'!B28</f>
        <v>42091.375</v>
      </c>
      <c r="F4" s="179"/>
      <c r="G4" s="179"/>
      <c r="H4" s="179"/>
      <c r="I4" s="179"/>
      <c r="J4" s="179"/>
      <c r="BA4" s="2"/>
    </row>
    <row r="5" spans="1:53" s="4" customFormat="1" ht="26.25" customHeight="1">
      <c r="A5" s="51" t="s">
        <v>5</v>
      </c>
      <c r="B5" s="44" t="s">
        <v>27</v>
      </c>
      <c r="C5" s="52" t="s">
        <v>1</v>
      </c>
      <c r="D5" s="44" t="s">
        <v>3</v>
      </c>
      <c r="E5" s="44" t="s">
        <v>8</v>
      </c>
      <c r="F5" s="44" t="s">
        <v>7</v>
      </c>
      <c r="G5" s="44" t="s">
        <v>9</v>
      </c>
      <c r="H5" s="44" t="s">
        <v>15</v>
      </c>
      <c r="I5" s="53" t="s">
        <v>14</v>
      </c>
      <c r="J5" s="44" t="s">
        <v>6</v>
      </c>
      <c r="K5" s="3"/>
      <c r="L5" s="3"/>
      <c r="M5" s="3"/>
      <c r="N5" s="3"/>
      <c r="BA5" s="5"/>
    </row>
    <row r="6" spans="1:53" s="1" customFormat="1" ht="15" customHeight="1">
      <c r="A6" s="6"/>
      <c r="B6" s="7"/>
      <c r="C6" s="33"/>
      <c r="D6" s="8">
        <f>IF(ISERROR(VLOOKUP($C6,'B.ERKEK START LİSTE'!$B$6:$F$618,2,0)),"",VLOOKUP($C6,'B.ERKEK START LİSTE'!$B$6:$F$618,2,0))</f>
      </c>
      <c r="E6" s="9">
        <f>IF(ISERROR(VLOOKUP($C6,'B.ERKEK START LİSTE'!$B$6:$F$618,4,0)),"",VLOOKUP($C6,'B.ERKEK START LİSTE'!$B$6:$F$618,4,0))</f>
      </c>
      <c r="F6" s="10">
        <f>IF(ISERROR(VLOOKUP($C6,'B.ERKEK FERDİ SONUÇ'!$B$6:$H$823,6,0)),"",VLOOKUP($C6,'B.ERKEK FERDİ SONUÇ'!$B$6:$H$823,6,0))</f>
      </c>
      <c r="G6" s="11" t="str">
        <f>IF(OR(E6="",F6="DQ",F6="DNF",F6="DNS",F6=""),"-",VLOOKUP(C6,'B.ERKEK FERDİ SONUÇ'!$B$6:$H$823,7,0))</f>
        <v>-</v>
      </c>
      <c r="H6" s="11" t="str">
        <f>IF(OR(E6="",E6="F",F6="DQ",F6="DNF",F6="DNS",F6=""),"-",VLOOKUP(C6,'B.ERKEK FERDİ SONUÇ'!$B$6:$H$823,7,0))</f>
        <v>-</v>
      </c>
      <c r="I6" s="12" t="str">
        <f>IF(ISERROR(SMALL(H6:H9,1)),"-",SMALL(H6:H9,1))</f>
        <v>-</v>
      </c>
      <c r="J6" s="13"/>
      <c r="K6" s="3"/>
      <c r="BA6" s="2">
        <v>1000</v>
      </c>
    </row>
    <row r="7" spans="1:53" s="1" customFormat="1" ht="15" customHeight="1">
      <c r="A7" s="14"/>
      <c r="B7" s="15"/>
      <c r="C7" s="34"/>
      <c r="D7" s="16">
        <f>IF(ISERROR(VLOOKUP($C7,'B.ERKEK START LİSTE'!$B$6:$F$618,2,0)),"",VLOOKUP($C7,'B.ERKEK START LİSTE'!$B$6:$F$618,2,0))</f>
      </c>
      <c r="E7" s="17">
        <f>IF(ISERROR(VLOOKUP($C7,'B.ERKEK START LİSTE'!$B$6:$F$618,4,0)),"",VLOOKUP($C7,'B.ERKEK START LİSTE'!$B$6:$F$618,4,0))</f>
      </c>
      <c r="F7" s="18">
        <f>IF(ISERROR(VLOOKUP($C7,'B.ERKEK FERDİ SONUÇ'!$B$6:$H$823,6,0)),"",VLOOKUP($C7,'B.ERKEK FERDİ SONUÇ'!$B$6:$H$823,6,0))</f>
      </c>
      <c r="G7" s="19" t="str">
        <f>IF(OR(E7="",F7="DQ",F7="DNF",F7="DNS",F7=""),"-",VLOOKUP(C7,'B.ERKEK FERDİ SONUÇ'!$B$6:$H$823,7,0))</f>
        <v>-</v>
      </c>
      <c r="H7" s="19" t="str">
        <f>IF(OR(E7="",E7="F",F7="DQ",F7="DNF",F7="DNS",F7=""),"-",VLOOKUP(C7,'B.ERKEK FERDİ SONUÇ'!$B$6:$H$823,7,0))</f>
        <v>-</v>
      </c>
      <c r="I7" s="20" t="str">
        <f>IF(ISERROR(SMALL(H6:H9,2)),"-",SMALL(H6:H9,2))</f>
        <v>-</v>
      </c>
      <c r="J7" s="21"/>
      <c r="K7" s="3"/>
      <c r="BA7" s="2">
        <v>1001</v>
      </c>
    </row>
    <row r="8" spans="1:53" s="1" customFormat="1" ht="15" customHeight="1">
      <c r="A8" s="35">
        <f>IF(AND(B8&lt;&gt;"",J8&lt;&gt;"DQ"),COUNT(J$6:J$125)-(RANK(J8,J$6:J$125)+COUNTIF(J$6:J8,J8))+2,IF(C6&lt;&gt;"",BA8,""))</f>
      </c>
      <c r="B8" s="15">
        <f>IF(ISERROR(VLOOKUP(C6,'B.ERKEK START LİSTE'!$B$6:$F$618,3,0)),"",VLOOKUP(C6,'B.ERKEK START LİSTE'!$B$6:$F$618,3,0))</f>
      </c>
      <c r="C8" s="34"/>
      <c r="D8" s="16">
        <f>IF(ISERROR(VLOOKUP($C8,'B.ERKEK START LİSTE'!$B$6:$F$618,2,0)),"",VLOOKUP($C8,'B.ERKEK START LİSTE'!$B$6:$F$618,2,0))</f>
      </c>
      <c r="E8" s="17">
        <f>IF(ISERROR(VLOOKUP($C8,'B.ERKEK START LİSTE'!$B$6:$F$618,4,0)),"",VLOOKUP($C8,'B.ERKEK START LİSTE'!$B$6:$F$618,4,0))</f>
      </c>
      <c r="F8" s="18">
        <f>IF(ISERROR(VLOOKUP($C8,'B.ERKEK FERDİ SONUÇ'!$B$6:$H$823,6,0)),"",VLOOKUP($C8,'B.ERKEK FERDİ SONUÇ'!$B$6:$H$823,6,0))</f>
      </c>
      <c r="G8" s="19" t="str">
        <f>IF(OR(E8="",F8="DQ",F8="DNF",F8="DNS",F8=""),"-",VLOOKUP(C8,'B.ERKEK FERDİ SONUÇ'!$B$6:$H$823,7,0))</f>
        <v>-</v>
      </c>
      <c r="H8" s="19" t="str">
        <f>IF(OR(E8="",E8="F",F8="DQ",F8="DNF",F8="DNS",F8=""),"-",VLOOKUP(C8,'B.ERKEK FERDİ SONUÇ'!$B$6:$H$823,7,0))</f>
        <v>-</v>
      </c>
      <c r="I8" s="20" t="str">
        <f>IF(ISERROR(SMALL(H6:H9,3)),"-",SMALL(H6:H9,3))</f>
        <v>-</v>
      </c>
      <c r="J8" s="22">
        <f>IF(C6="","",IF(OR(I6="-",I7="-",I8="-"),"DQ",SUM(I6,I7,I8)))</f>
      </c>
      <c r="K8" s="3"/>
      <c r="BA8" s="2">
        <v>1002</v>
      </c>
    </row>
    <row r="9" spans="1:53" s="1" customFormat="1" ht="15" customHeight="1">
      <c r="A9" s="14"/>
      <c r="B9" s="15"/>
      <c r="C9" s="34"/>
      <c r="D9" s="16">
        <f>IF(ISERROR(VLOOKUP($C9,'B.ERKEK START LİSTE'!$B$6:$F$618,2,0)),"",VLOOKUP($C9,'B.ERKEK START LİSTE'!$B$6:$F$618,2,0))</f>
      </c>
      <c r="E9" s="17">
        <f>IF(ISERROR(VLOOKUP($C9,'B.ERKEK START LİSTE'!$B$6:$F$618,4,0)),"",VLOOKUP($C9,'B.ERKEK START LİSTE'!$B$6:$F$618,4,0))</f>
      </c>
      <c r="F9" s="18">
        <f>IF(ISERROR(VLOOKUP($C9,'B.ERKEK FERDİ SONUÇ'!$B$6:$H$823,6,0)),"",VLOOKUP($C9,'B.ERKEK FERDİ SONUÇ'!$B$6:$H$823,6,0))</f>
      </c>
      <c r="G9" s="19" t="str">
        <f>IF(OR(E9="",F9="DQ",F9="DNF",F9="DNS",F9=""),"-",VLOOKUP(C9,'B.ERKEK FERDİ SONUÇ'!$B$6:$H$823,7,0))</f>
        <v>-</v>
      </c>
      <c r="H9" s="19" t="str">
        <f>IF(OR(E9="",E9="F",F9="DQ",F9="DNF",F9="DNS",F9=""),"-",VLOOKUP(C9,'B.ERKEK FERDİ SONUÇ'!$B$6:$H$823,7,0))</f>
        <v>-</v>
      </c>
      <c r="I9" s="20" t="str">
        <f>IF(ISERROR(SMALL(H6:H9,4)),"-",SMALL(H6:H9,4))</f>
        <v>-</v>
      </c>
      <c r="J9" s="21"/>
      <c r="K9" s="3"/>
      <c r="BA9" s="2">
        <v>1003</v>
      </c>
    </row>
    <row r="10" spans="1:53" ht="15" customHeight="1">
      <c r="A10" s="6"/>
      <c r="B10" s="7"/>
      <c r="C10" s="33"/>
      <c r="D10" s="8">
        <f>IF(ISERROR(VLOOKUP($C10,'B.ERKEK START LİSTE'!$B$6:$F$618,2,0)),"",VLOOKUP($C10,'B.ERKEK START LİSTE'!$B$6:$F$618,2,0))</f>
      </c>
      <c r="E10" s="9">
        <f>IF(ISERROR(VLOOKUP($C10,'B.ERKEK START LİSTE'!$B$6:$F$618,4,0)),"",VLOOKUP($C10,'B.ERKEK START LİSTE'!$B$6:$F$618,4,0))</f>
      </c>
      <c r="F10" s="10">
        <f>IF(ISERROR(VLOOKUP($C10,'B.ERKEK FERDİ SONUÇ'!$B$6:$H$823,6,0)),"",VLOOKUP($C10,'B.ERKEK FERDİ SONUÇ'!$B$6:$H$823,6,0))</f>
      </c>
      <c r="G10" s="11" t="str">
        <f>IF(OR(E10="",F10="DQ",F10="DNF",F10="DNS",F10=""),"-",VLOOKUP(C10,'B.ERKEK FERDİ SONUÇ'!$B$6:$H$823,7,0))</f>
        <v>-</v>
      </c>
      <c r="H10" s="11" t="str">
        <f>IF(OR(E10="",E10="F",F10="DQ",F10="DNF",F10="DNS",F10=""),"-",VLOOKUP(C10,'B.ERKEK FERDİ SONUÇ'!$B$6:$H$823,7,0))</f>
        <v>-</v>
      </c>
      <c r="I10" s="12" t="str">
        <f>IF(ISERROR(SMALL(H10:H13,1)),"-",SMALL(H10:H13,1))</f>
        <v>-</v>
      </c>
      <c r="J10" s="13"/>
      <c r="BA10" s="2">
        <v>1006</v>
      </c>
    </row>
    <row r="11" spans="1:53" ht="15" customHeight="1">
      <c r="A11" s="14"/>
      <c r="B11" s="15"/>
      <c r="C11" s="34"/>
      <c r="D11" s="16">
        <f>IF(ISERROR(VLOOKUP($C11,'B.ERKEK START LİSTE'!$B$6:$F$618,2,0)),"",VLOOKUP($C11,'B.ERKEK START LİSTE'!$B$6:$F$618,2,0))</f>
      </c>
      <c r="E11" s="17">
        <f>IF(ISERROR(VLOOKUP($C11,'B.ERKEK START LİSTE'!$B$6:$F$618,4,0)),"",VLOOKUP($C11,'B.ERKEK START LİSTE'!$B$6:$F$618,4,0))</f>
      </c>
      <c r="F11" s="18">
        <f>IF(ISERROR(VLOOKUP($C11,'B.ERKEK FERDİ SONUÇ'!$B$6:$H$823,6,0)),"",VLOOKUP($C11,'B.ERKEK FERDİ SONUÇ'!$B$6:$H$823,6,0))</f>
      </c>
      <c r="G11" s="19" t="str">
        <f>IF(OR(E11="",F11="DQ",F11="DNF",F11="DNS",F11=""),"-",VLOOKUP(C11,'B.ERKEK FERDİ SONUÇ'!$B$6:$H$823,7,0))</f>
        <v>-</v>
      </c>
      <c r="H11" s="19" t="str">
        <f>IF(OR(E11="",E11="F",F11="DQ",F11="DNF",F11="DNS",F11=""),"-",VLOOKUP(C11,'B.ERKEK FERDİ SONUÇ'!$B$6:$H$823,7,0))</f>
        <v>-</v>
      </c>
      <c r="I11" s="20" t="str">
        <f>IF(ISERROR(SMALL(H10:H13,2)),"-",SMALL(H10:H13,2))</f>
        <v>-</v>
      </c>
      <c r="J11" s="21"/>
      <c r="BA11" s="2">
        <v>1007</v>
      </c>
    </row>
    <row r="12" spans="1:53" ht="15" customHeight="1">
      <c r="A12" s="35">
        <f>IF(AND(B12&lt;&gt;"",J12&lt;&gt;"DQ"),COUNT(J$6:J$125)-(RANK(J12,J$6:J$125)+COUNTIF(J$6:J12,J12))+2,IF(C10&lt;&gt;"",BA12,""))</f>
      </c>
      <c r="B12" s="15">
        <f>IF(ISERROR(VLOOKUP(C10,'B.ERKEK START LİSTE'!$B$6:$F$618,3,0)),"",VLOOKUP(C10,'B.ERKEK START LİSTE'!$B$6:$F$618,3,0))</f>
      </c>
      <c r="C12" s="34"/>
      <c r="D12" s="16">
        <f>IF(ISERROR(VLOOKUP($C12,'B.ERKEK START LİSTE'!$B$6:$F$618,2,0)),"",VLOOKUP($C12,'B.ERKEK START LİSTE'!$B$6:$F$618,2,0))</f>
      </c>
      <c r="E12" s="17">
        <f>IF(ISERROR(VLOOKUP($C12,'B.ERKEK START LİSTE'!$B$6:$F$618,4,0)),"",VLOOKUP($C12,'B.ERKEK START LİSTE'!$B$6:$F$618,4,0))</f>
      </c>
      <c r="F12" s="18">
        <f>IF(ISERROR(VLOOKUP($C12,'B.ERKEK FERDİ SONUÇ'!$B$6:$H$823,6,0)),"",VLOOKUP($C12,'B.ERKEK FERDİ SONUÇ'!$B$6:$H$823,6,0))</f>
      </c>
      <c r="G12" s="19" t="str">
        <f>IF(OR(E12="",F12="DQ",F12="DNF",F12="DNS",F12=""),"-",VLOOKUP(C12,'B.ERKEK FERDİ SONUÇ'!$B$6:$H$823,7,0))</f>
        <v>-</v>
      </c>
      <c r="H12" s="19" t="str">
        <f>IF(OR(E12="",E12="F",F12="DQ",F12="DNF",F12="DNS",F12=""),"-",VLOOKUP(C12,'B.ERKEK FERDİ SONUÇ'!$B$6:$H$823,7,0))</f>
        <v>-</v>
      </c>
      <c r="I12" s="20" t="str">
        <f>IF(ISERROR(SMALL(H10:H13,3)),"-",SMALL(H10:H13,3))</f>
        <v>-</v>
      </c>
      <c r="J12" s="22">
        <f>IF(C10="","",IF(OR(I10="-",I11="-",I12="-"),"DQ",SUM(I10,I11,I12)))</f>
      </c>
      <c r="BA12" s="2">
        <v>1008</v>
      </c>
    </row>
    <row r="13" spans="1:53" ht="15" customHeight="1">
      <c r="A13" s="14"/>
      <c r="B13" s="15"/>
      <c r="C13" s="34"/>
      <c r="D13" s="16">
        <f>IF(ISERROR(VLOOKUP($C13,'B.ERKEK START LİSTE'!$B$6:$F$618,2,0)),"",VLOOKUP($C13,'B.ERKEK START LİSTE'!$B$6:$F$618,2,0))</f>
      </c>
      <c r="E13" s="17">
        <f>IF(ISERROR(VLOOKUP($C13,'B.ERKEK START LİSTE'!$B$6:$F$618,4,0)),"",VLOOKUP($C13,'B.ERKEK START LİSTE'!$B$6:$F$618,4,0))</f>
      </c>
      <c r="F13" s="18">
        <f>IF(ISERROR(VLOOKUP($C13,'B.ERKEK FERDİ SONUÇ'!$B$6:$H$823,6,0)),"",VLOOKUP($C13,'B.ERKEK FERDİ SONUÇ'!$B$6:$H$823,6,0))</f>
      </c>
      <c r="G13" s="19" t="str">
        <f>IF(OR(E13="",F13="DQ",F13="DNF",F13="DNS",F13=""),"-",VLOOKUP(C13,'B.ERKEK FERDİ SONUÇ'!$B$6:$H$823,7,0))</f>
        <v>-</v>
      </c>
      <c r="H13" s="19" t="str">
        <f>IF(OR(E13="",E13="F",F13="DQ",F13="DNF",F13="DNS",F13=""),"-",VLOOKUP(C13,'B.ERKEK FERDİ SONUÇ'!$B$6:$H$823,7,0))</f>
        <v>-</v>
      </c>
      <c r="I13" s="20" t="str">
        <f>IF(ISERROR(SMALL(H10:H13,4)),"-",SMALL(H10:H13,4))</f>
        <v>-</v>
      </c>
      <c r="J13" s="21"/>
      <c r="BA13" s="2">
        <v>1009</v>
      </c>
    </row>
    <row r="14" spans="1:53" ht="15" customHeight="1">
      <c r="A14" s="6"/>
      <c r="B14" s="7"/>
      <c r="C14" s="33"/>
      <c r="D14" s="8">
        <f>IF(ISERROR(VLOOKUP($C14,'B.ERKEK START LİSTE'!$B$6:$F$618,2,0)),"",VLOOKUP($C14,'B.ERKEK START LİSTE'!$B$6:$F$618,2,0))</f>
      </c>
      <c r="E14" s="9">
        <f>IF(ISERROR(VLOOKUP($C14,'B.ERKEK START LİSTE'!$B$6:$F$618,4,0)),"",VLOOKUP($C14,'B.ERKEK START LİSTE'!$B$6:$F$618,4,0))</f>
      </c>
      <c r="F14" s="10">
        <f>IF(ISERROR(VLOOKUP($C14,'B.ERKEK FERDİ SONUÇ'!$B$6:$H$823,6,0)),"",VLOOKUP($C14,'B.ERKEK FERDİ SONUÇ'!$B$6:$H$823,6,0))</f>
      </c>
      <c r="G14" s="11" t="str">
        <f>IF(OR(E14="",F14="DQ",F14="DNF",F14="DNS",F14=""),"-",VLOOKUP(C14,'B.ERKEK FERDİ SONUÇ'!$B$6:$H$823,7,0))</f>
        <v>-</v>
      </c>
      <c r="H14" s="11" t="str">
        <f>IF(OR(E14="",E14="F",F14="DQ",F14="DNF",F14="DNS",F14=""),"-",VLOOKUP(C14,'B.ERKEK FERDİ SONUÇ'!$B$6:$H$823,7,0))</f>
        <v>-</v>
      </c>
      <c r="I14" s="12" t="str">
        <f>IF(ISERROR(SMALL(H14:H17,1)),"-",SMALL(H14:H17,1))</f>
        <v>-</v>
      </c>
      <c r="J14" s="13"/>
      <c r="BA14" s="2">
        <v>1012</v>
      </c>
    </row>
    <row r="15" spans="1:53" ht="15" customHeight="1">
      <c r="A15" s="14"/>
      <c r="B15" s="15"/>
      <c r="C15" s="34"/>
      <c r="D15" s="16">
        <f>IF(ISERROR(VLOOKUP($C15,'B.ERKEK START LİSTE'!$B$6:$F$618,2,0)),"",VLOOKUP($C15,'B.ERKEK START LİSTE'!$B$6:$F$618,2,0))</f>
      </c>
      <c r="E15" s="17">
        <f>IF(ISERROR(VLOOKUP($C15,'B.ERKEK START LİSTE'!$B$6:$F$618,4,0)),"",VLOOKUP($C15,'B.ERKEK START LİSTE'!$B$6:$F$618,4,0))</f>
      </c>
      <c r="F15" s="18">
        <f>IF(ISERROR(VLOOKUP($C15,'B.ERKEK FERDİ SONUÇ'!$B$6:$H$823,6,0)),"",VLOOKUP($C15,'B.ERKEK FERDİ SONUÇ'!$B$6:$H$823,6,0))</f>
      </c>
      <c r="G15" s="19" t="str">
        <f>IF(OR(E15="",F15="DQ",F15="DNF",F15="DNS",F15=""),"-",VLOOKUP(C15,'B.ERKEK FERDİ SONUÇ'!$B$6:$H$823,7,0))</f>
        <v>-</v>
      </c>
      <c r="H15" s="19" t="str">
        <f>IF(OR(E15="",E15="F",F15="DQ",F15="DNF",F15="DNS",F15=""),"-",VLOOKUP(C15,'B.ERKEK FERDİ SONUÇ'!$B$6:$H$823,7,0))</f>
        <v>-</v>
      </c>
      <c r="I15" s="20" t="str">
        <f>IF(ISERROR(SMALL(H14:H17,2)),"-",SMALL(H14:H17,2))</f>
        <v>-</v>
      </c>
      <c r="J15" s="21"/>
      <c r="BA15" s="2">
        <v>1013</v>
      </c>
    </row>
    <row r="16" spans="1:53" ht="15" customHeight="1">
      <c r="A16" s="35">
        <f>IF(AND(B16&lt;&gt;"",J16&lt;&gt;"DQ"),COUNT(J$6:J$125)-(RANK(J16,J$6:J$125)+COUNTIF(J$6:J16,J16))+2,IF(C14&lt;&gt;"",BA16,""))</f>
      </c>
      <c r="B16" s="15">
        <f>IF(ISERROR(VLOOKUP(C14,'B.ERKEK START LİSTE'!$B$6:$F$618,3,0)),"",VLOOKUP(C14,'B.ERKEK START LİSTE'!$B$6:$F$618,3,0))</f>
      </c>
      <c r="C16" s="34"/>
      <c r="D16" s="16">
        <f>IF(ISERROR(VLOOKUP($C16,'B.ERKEK START LİSTE'!$B$6:$F$618,2,0)),"",VLOOKUP($C16,'B.ERKEK START LİSTE'!$B$6:$F$618,2,0))</f>
      </c>
      <c r="E16" s="17">
        <f>IF(ISERROR(VLOOKUP($C16,'B.ERKEK START LİSTE'!$B$6:$F$618,4,0)),"",VLOOKUP($C16,'B.ERKEK START LİSTE'!$B$6:$F$618,4,0))</f>
      </c>
      <c r="F16" s="18">
        <f>IF(ISERROR(VLOOKUP($C16,'B.ERKEK FERDİ SONUÇ'!$B$6:$H$823,6,0)),"",VLOOKUP($C16,'B.ERKEK FERDİ SONUÇ'!$B$6:$H$823,6,0))</f>
      </c>
      <c r="G16" s="19" t="str">
        <f>IF(OR(E16="",F16="DQ",F16="DNF",F16="DNS",F16=""),"-",VLOOKUP(C16,'B.ERKEK FERDİ SONUÇ'!$B$6:$H$823,7,0))</f>
        <v>-</v>
      </c>
      <c r="H16" s="19" t="str">
        <f>IF(OR(E16="",E16="F",F16="DQ",F16="DNF",F16="DNS",F16=""),"-",VLOOKUP(C16,'B.ERKEK FERDİ SONUÇ'!$B$6:$H$823,7,0))</f>
        <v>-</v>
      </c>
      <c r="I16" s="20" t="str">
        <f>IF(ISERROR(SMALL(H14:H17,3)),"-",SMALL(H14:H17,3))</f>
        <v>-</v>
      </c>
      <c r="J16" s="22">
        <f>IF(C14="","",IF(OR(I14="-",I15="-",I16="-"),"DQ",SUM(I14,I15,I16)))</f>
      </c>
      <c r="BA16" s="2">
        <v>1014</v>
      </c>
    </row>
    <row r="17" spans="1:53" ht="15" customHeight="1">
      <c r="A17" s="14"/>
      <c r="B17" s="15"/>
      <c r="C17" s="34"/>
      <c r="D17" s="16">
        <f>IF(ISERROR(VLOOKUP($C17,'B.ERKEK START LİSTE'!$B$6:$F$618,2,0)),"",VLOOKUP($C17,'B.ERKEK START LİSTE'!$B$6:$F$618,2,0))</f>
      </c>
      <c r="E17" s="17">
        <f>IF(ISERROR(VLOOKUP($C17,'B.ERKEK START LİSTE'!$B$6:$F$618,4,0)),"",VLOOKUP($C17,'B.ERKEK START LİSTE'!$B$6:$F$618,4,0))</f>
      </c>
      <c r="F17" s="18">
        <f>IF(ISERROR(VLOOKUP($C17,'B.ERKEK FERDİ SONUÇ'!$B$6:$H$823,6,0)),"",VLOOKUP($C17,'B.ERKEK FERDİ SONUÇ'!$B$6:$H$823,6,0))</f>
      </c>
      <c r="G17" s="19" t="str">
        <f>IF(OR(E17="",F17="DQ",F17="DNF",F17="DNS",F17=""),"-",VLOOKUP(C17,'B.ERKEK FERDİ SONUÇ'!$B$6:$H$823,7,0))</f>
        <v>-</v>
      </c>
      <c r="H17" s="19" t="str">
        <f>IF(OR(E17="",E17="F",F17="DQ",F17="DNF",F17="DNS",F17=""),"-",VLOOKUP(C17,'B.ERKEK FERDİ SONUÇ'!$B$6:$H$823,7,0))</f>
        <v>-</v>
      </c>
      <c r="I17" s="20" t="str">
        <f>IF(ISERROR(SMALL(H14:H17,4)),"-",SMALL(H14:H17,4))</f>
        <v>-</v>
      </c>
      <c r="J17" s="21"/>
      <c r="BA17" s="2">
        <v>1015</v>
      </c>
    </row>
    <row r="18" spans="1:53" ht="15" customHeight="1">
      <c r="A18" s="6"/>
      <c r="B18" s="7"/>
      <c r="C18" s="33"/>
      <c r="D18" s="8">
        <f>IF(ISERROR(VLOOKUP($C18,'B.ERKEK START LİSTE'!$B$6:$F$618,2,0)),"",VLOOKUP($C18,'B.ERKEK START LİSTE'!$B$6:$F$618,2,0))</f>
      </c>
      <c r="E18" s="9">
        <f>IF(ISERROR(VLOOKUP($C18,'B.ERKEK START LİSTE'!$B$6:$F$618,4,0)),"",VLOOKUP($C18,'B.ERKEK START LİSTE'!$B$6:$F$618,4,0))</f>
      </c>
      <c r="F18" s="10">
        <f>IF(ISERROR(VLOOKUP($C18,'B.ERKEK FERDİ SONUÇ'!$B$6:$H$823,6,0)),"",VLOOKUP($C18,'B.ERKEK FERDİ SONUÇ'!$B$6:$H$823,6,0))</f>
      </c>
      <c r="G18" s="9" t="str">
        <f>IF(OR(E18="",F18="DQ",F18="DNF",F18="DNS",F18=""),"-",VLOOKUP(C18,'B.ERKEK FERDİ SONUÇ'!$B$6:$H$823,7,0))</f>
        <v>-</v>
      </c>
      <c r="H18" s="9" t="str">
        <f>IF(OR(E18="",E18="F",F18="DQ",F18="DNF",F18="DNS",F18=""),"-",VLOOKUP(C18,'B.ERKEK FERDİ SONUÇ'!$B$6:$H$823,7,0))</f>
        <v>-</v>
      </c>
      <c r="I18" s="12" t="str">
        <f>IF(ISERROR(SMALL(H18:H21,1)),"-",SMALL(H18:H21,1))</f>
        <v>-</v>
      </c>
      <c r="J18" s="13"/>
      <c r="BA18" s="2">
        <v>1018</v>
      </c>
    </row>
    <row r="19" spans="1:53" ht="15" customHeight="1">
      <c r="A19" s="14"/>
      <c r="B19" s="15"/>
      <c r="C19" s="34"/>
      <c r="D19" s="16">
        <f>IF(ISERROR(VLOOKUP($C19,'B.ERKEK START LİSTE'!$B$6:$F$618,2,0)),"",VLOOKUP($C19,'B.ERKEK START LİSTE'!$B$6:$F$618,2,0))</f>
      </c>
      <c r="E19" s="17">
        <f>IF(ISERROR(VLOOKUP($C19,'B.ERKEK START LİSTE'!$B$6:$F$618,4,0)),"",VLOOKUP($C19,'B.ERKEK START LİSTE'!$B$6:$F$618,4,0))</f>
      </c>
      <c r="F19" s="18">
        <f>IF(ISERROR(VLOOKUP($C19,'B.ERKEK FERDİ SONUÇ'!$B$6:$H$823,6,0)),"",VLOOKUP($C19,'B.ERKEK FERDİ SONUÇ'!$B$6:$H$823,6,0))</f>
      </c>
      <c r="G19" s="17" t="str">
        <f>IF(OR(E19="",F19="DQ",F19="DNF",F19="DNS",F19=""),"-",VLOOKUP(C19,'B.ERKEK FERDİ SONUÇ'!$B$6:$H$823,7,0))</f>
        <v>-</v>
      </c>
      <c r="H19" s="17" t="str">
        <f>IF(OR(E19="",E19="F",F19="DQ",F19="DNF",F19="DNS",F19=""),"-",VLOOKUP(C19,'B.ERKEK FERDİ SONUÇ'!$B$6:$H$823,7,0))</f>
        <v>-</v>
      </c>
      <c r="I19" s="20" t="str">
        <f>IF(ISERROR(SMALL(H18:H21,2)),"-",SMALL(H18:H21,2))</f>
        <v>-</v>
      </c>
      <c r="J19" s="21"/>
      <c r="BA19" s="2">
        <v>1019</v>
      </c>
    </row>
    <row r="20" spans="1:53" ht="15" customHeight="1">
      <c r="A20" s="35">
        <f>IF(AND(B20&lt;&gt;"",J20&lt;&gt;"DQ"),COUNT(J$6:J$125)-(RANK(J20,J$6:J$125)+COUNTIF(J$6:J20,J20))+2,IF(C18&lt;&gt;"",BA20,""))</f>
      </c>
      <c r="B20" s="15">
        <f>IF(ISERROR(VLOOKUP(C18,'B.ERKEK START LİSTE'!$B$6:$F$618,3,0)),"",VLOOKUP(C18,'B.ERKEK START LİSTE'!$B$6:$F$618,3,0))</f>
      </c>
      <c r="C20" s="34"/>
      <c r="D20" s="16">
        <f>IF(ISERROR(VLOOKUP($C20,'B.ERKEK START LİSTE'!$B$6:$F$618,2,0)),"",VLOOKUP($C20,'B.ERKEK START LİSTE'!$B$6:$F$618,2,0))</f>
      </c>
      <c r="E20" s="17">
        <f>IF(ISERROR(VLOOKUP($C20,'B.ERKEK START LİSTE'!$B$6:$F$618,4,0)),"",VLOOKUP($C20,'B.ERKEK START LİSTE'!$B$6:$F$618,4,0))</f>
      </c>
      <c r="F20" s="18">
        <f>IF(ISERROR(VLOOKUP($C20,'B.ERKEK FERDİ SONUÇ'!$B$6:$H$823,6,0)),"",VLOOKUP($C20,'B.ERKEK FERDİ SONUÇ'!$B$6:$H$823,6,0))</f>
      </c>
      <c r="G20" s="17" t="str">
        <f>IF(OR(E20="",F20="DQ",F20="DNF",F20="DNS",F20=""),"-",VLOOKUP(C20,'B.ERKEK FERDİ SONUÇ'!$B$6:$H$823,7,0))</f>
        <v>-</v>
      </c>
      <c r="H20" s="17" t="str">
        <f>IF(OR(E20="",E20="F",F20="DQ",F20="DNF",F20="DNS",F20=""),"-",VLOOKUP(C20,'B.ERKEK FERDİ SONUÇ'!$B$6:$H$823,7,0))</f>
        <v>-</v>
      </c>
      <c r="I20" s="20" t="str">
        <f>IF(ISERROR(SMALL(H18:H21,3)),"-",SMALL(H18:H21,3))</f>
        <v>-</v>
      </c>
      <c r="J20" s="22">
        <f>IF(C18="","",IF(OR(I18="-",I19="-",I20="-"),"DQ",SUM(I18,I19,I20)))</f>
      </c>
      <c r="BA20" s="2">
        <v>1020</v>
      </c>
    </row>
    <row r="21" spans="1:53" ht="15" customHeight="1">
      <c r="A21" s="14"/>
      <c r="B21" s="15"/>
      <c r="C21" s="34"/>
      <c r="D21" s="16">
        <f>IF(ISERROR(VLOOKUP($C21,'B.ERKEK START LİSTE'!$B$6:$F$618,2,0)),"",VLOOKUP($C21,'B.ERKEK START LİSTE'!$B$6:$F$618,2,0))</f>
      </c>
      <c r="E21" s="17">
        <f>IF(ISERROR(VLOOKUP($C21,'B.ERKEK START LİSTE'!$B$6:$F$618,4,0)),"",VLOOKUP($C21,'B.ERKEK START LİSTE'!$B$6:$F$618,4,0))</f>
      </c>
      <c r="F21" s="18">
        <f>IF(ISERROR(VLOOKUP($C21,'B.ERKEK FERDİ SONUÇ'!$B$6:$H$823,6,0)),"",VLOOKUP($C21,'B.ERKEK FERDİ SONUÇ'!$B$6:$H$823,6,0))</f>
      </c>
      <c r="G21" s="17" t="str">
        <f>IF(OR(E21="",F21="DQ",F21="DNF",F21="DNS",F21=""),"-",VLOOKUP(C21,'B.ERKEK FERDİ SONUÇ'!$B$6:$H$823,7,0))</f>
        <v>-</v>
      </c>
      <c r="H21" s="17" t="str">
        <f>IF(OR(E21="",E21="F",F21="DQ",F21="DNF",F21="DNS",F21=""),"-",VLOOKUP(C21,'B.ERKEK FERDİ SONUÇ'!$B$6:$H$823,7,0))</f>
        <v>-</v>
      </c>
      <c r="I21" s="20" t="str">
        <f>IF(ISERROR(SMALL(H18:H21,4)),"-",SMALL(H18:H21,4))</f>
        <v>-</v>
      </c>
      <c r="J21" s="21"/>
      <c r="BA21" s="2">
        <v>1021</v>
      </c>
    </row>
    <row r="22" spans="1:53" ht="15" customHeight="1">
      <c r="A22" s="6"/>
      <c r="B22" s="7"/>
      <c r="C22" s="33"/>
      <c r="D22" s="8">
        <f>IF(ISERROR(VLOOKUP($C22,'B.ERKEK START LİSTE'!$B$6:$F$618,2,0)),"",VLOOKUP($C22,'B.ERKEK START LİSTE'!$B$6:$F$618,2,0))</f>
      </c>
      <c r="E22" s="9">
        <f>IF(ISERROR(VLOOKUP($C22,'B.ERKEK START LİSTE'!$B$6:$F$618,4,0)),"",VLOOKUP($C22,'B.ERKEK START LİSTE'!$B$6:$F$618,4,0))</f>
      </c>
      <c r="F22" s="10">
        <f>IF(ISERROR(VLOOKUP($C22,'B.ERKEK FERDİ SONUÇ'!$B$6:$H$823,6,0)),"",VLOOKUP($C22,'B.ERKEK FERDİ SONUÇ'!$B$6:$H$823,6,0))</f>
      </c>
      <c r="G22" s="9" t="str">
        <f>IF(OR(E22="",F22="DQ",F22="DNF",F22="DNS",F22=""),"-",VLOOKUP(C22,'B.ERKEK FERDİ SONUÇ'!$B$6:$H$823,7,0))</f>
        <v>-</v>
      </c>
      <c r="H22" s="9" t="str">
        <f>IF(OR(E22="",E22="F",F22="DQ",F22="DNF",F22="DNS",F22=""),"-",VLOOKUP(C22,'B.ERKEK FERDİ SONUÇ'!$B$6:$H$823,7,0))</f>
        <v>-</v>
      </c>
      <c r="I22" s="12" t="str">
        <f>IF(ISERROR(SMALL(H22:H25,1)),"-",SMALL(H22:H25,1))</f>
        <v>-</v>
      </c>
      <c r="J22" s="13"/>
      <c r="BA22" s="2">
        <v>1024</v>
      </c>
    </row>
    <row r="23" spans="1:53" ht="15" customHeight="1">
      <c r="A23" s="14"/>
      <c r="B23" s="15"/>
      <c r="C23" s="34"/>
      <c r="D23" s="16">
        <f>IF(ISERROR(VLOOKUP($C23,'B.ERKEK START LİSTE'!$B$6:$F$618,2,0)),"",VLOOKUP($C23,'B.ERKEK START LİSTE'!$B$6:$F$618,2,0))</f>
      </c>
      <c r="E23" s="17">
        <f>IF(ISERROR(VLOOKUP($C23,'B.ERKEK START LİSTE'!$B$6:$F$618,4,0)),"",VLOOKUP($C23,'B.ERKEK START LİSTE'!$B$6:$F$618,4,0))</f>
      </c>
      <c r="F23" s="18">
        <f>IF(ISERROR(VLOOKUP($C23,'B.ERKEK FERDİ SONUÇ'!$B$6:$H$823,6,0)),"",VLOOKUP($C23,'B.ERKEK FERDİ SONUÇ'!$B$6:$H$823,6,0))</f>
      </c>
      <c r="G23" s="17" t="str">
        <f>IF(OR(E23="",F23="DQ",F23="DNF",F23="DNS",F23=""),"-",VLOOKUP(C23,'B.ERKEK FERDİ SONUÇ'!$B$6:$H$823,7,0))</f>
        <v>-</v>
      </c>
      <c r="H23" s="17" t="str">
        <f>IF(OR(E23="",E23="F",F23="DQ",F23="DNF",F23="DNS",F23=""),"-",VLOOKUP(C23,'B.ERKEK FERDİ SONUÇ'!$B$6:$H$823,7,0))</f>
        <v>-</v>
      </c>
      <c r="I23" s="20" t="str">
        <f>IF(ISERROR(SMALL(H22:H25,2)),"-",SMALL(H22:H25,2))</f>
        <v>-</v>
      </c>
      <c r="J23" s="21"/>
      <c r="BA23" s="2">
        <v>1025</v>
      </c>
    </row>
    <row r="24" spans="1:53" ht="15" customHeight="1">
      <c r="A24" s="35">
        <f>IF(AND(B24&lt;&gt;"",J24&lt;&gt;"DQ"),COUNT(J$6:J$125)-(RANK(J24,J$6:J$125)+COUNTIF(J$6:J24,J24))+2,IF(C22&lt;&gt;"",BA24,""))</f>
      </c>
      <c r="B24" s="15">
        <f>IF(ISERROR(VLOOKUP(C22,'B.ERKEK START LİSTE'!$B$6:$F$618,3,0)),"",VLOOKUP(C22,'B.ERKEK START LİSTE'!$B$6:$F$618,3,0))</f>
      </c>
      <c r="C24" s="34"/>
      <c r="D24" s="16">
        <f>IF(ISERROR(VLOOKUP($C24,'B.ERKEK START LİSTE'!$B$6:$F$618,2,0)),"",VLOOKUP($C24,'B.ERKEK START LİSTE'!$B$6:$F$618,2,0))</f>
      </c>
      <c r="E24" s="17">
        <f>IF(ISERROR(VLOOKUP($C24,'B.ERKEK START LİSTE'!$B$6:$F$618,4,0)),"",VLOOKUP($C24,'B.ERKEK START LİSTE'!$B$6:$F$618,4,0))</f>
      </c>
      <c r="F24" s="18">
        <f>IF(ISERROR(VLOOKUP($C24,'B.ERKEK FERDİ SONUÇ'!$B$6:$H$823,6,0)),"",VLOOKUP($C24,'B.ERKEK FERDİ SONUÇ'!$B$6:$H$823,6,0))</f>
      </c>
      <c r="G24" s="17" t="str">
        <f>IF(OR(E24="",F24="DQ",F24="DNF",F24="DNS",F24=""),"-",VLOOKUP(C24,'B.ERKEK FERDİ SONUÇ'!$B$6:$H$823,7,0))</f>
        <v>-</v>
      </c>
      <c r="H24" s="17" t="str">
        <f>IF(OR(E24="",E24="F",F24="DQ",F24="DNF",F24="DNS",F24=""),"-",VLOOKUP(C24,'B.ERKEK FERDİ SONUÇ'!$B$6:$H$823,7,0))</f>
        <v>-</v>
      </c>
      <c r="I24" s="20" t="str">
        <f>IF(ISERROR(SMALL(H22:H25,3)),"-",SMALL(H22:H25,3))</f>
        <v>-</v>
      </c>
      <c r="J24" s="22">
        <f>IF(C22="","",IF(OR(I22="-",I23="-",I24="-"),"DQ",SUM(I22,I23,I24)))</f>
      </c>
      <c r="BA24" s="2">
        <v>1026</v>
      </c>
    </row>
    <row r="25" spans="1:53" ht="15" customHeight="1">
      <c r="A25" s="14"/>
      <c r="B25" s="15"/>
      <c r="C25" s="34"/>
      <c r="D25" s="16">
        <f>IF(ISERROR(VLOOKUP($C25,'B.ERKEK START LİSTE'!$B$6:$F$618,2,0)),"",VLOOKUP($C25,'B.ERKEK START LİSTE'!$B$6:$F$618,2,0))</f>
      </c>
      <c r="E25" s="17">
        <f>IF(ISERROR(VLOOKUP($C25,'B.ERKEK START LİSTE'!$B$6:$F$618,4,0)),"",VLOOKUP($C25,'B.ERKEK START LİSTE'!$B$6:$F$618,4,0))</f>
      </c>
      <c r="F25" s="18">
        <f>IF(ISERROR(VLOOKUP($C25,'B.ERKEK FERDİ SONUÇ'!$B$6:$H$823,6,0)),"",VLOOKUP($C25,'B.ERKEK FERDİ SONUÇ'!$B$6:$H$823,6,0))</f>
      </c>
      <c r="G25" s="17" t="str">
        <f>IF(OR(E25="",F25="DQ",F25="DNF",F25="DNS",F25=""),"-",VLOOKUP(C25,'B.ERKEK FERDİ SONUÇ'!$B$6:$H$823,7,0))</f>
        <v>-</v>
      </c>
      <c r="H25" s="17" t="str">
        <f>IF(OR(E25="",E25="F",F25="DQ",F25="DNF",F25="DNS",F25=""),"-",VLOOKUP(C25,'B.ERKEK FERDİ SONUÇ'!$B$6:$H$823,7,0))</f>
        <v>-</v>
      </c>
      <c r="I25" s="20" t="str">
        <f>IF(ISERROR(SMALL(H22:H25,4)),"-",SMALL(H22:H25,4))</f>
        <v>-</v>
      </c>
      <c r="J25" s="21"/>
      <c r="BA25" s="2">
        <v>1027</v>
      </c>
    </row>
    <row r="26" spans="1:53" ht="15" customHeight="1">
      <c r="A26" s="6"/>
      <c r="B26" s="7"/>
      <c r="C26" s="33"/>
      <c r="D26" s="8">
        <f>IF(ISERROR(VLOOKUP($C26,'B.ERKEK START LİSTE'!$B$6:$F$618,2,0)),"",VLOOKUP($C26,'B.ERKEK START LİSTE'!$B$6:$F$618,2,0))</f>
      </c>
      <c r="E26" s="9">
        <f>IF(ISERROR(VLOOKUP($C26,'B.ERKEK START LİSTE'!$B$6:$F$618,4,0)),"",VLOOKUP($C26,'B.ERKEK START LİSTE'!$B$6:$F$618,4,0))</f>
      </c>
      <c r="F26" s="10">
        <f>IF(ISERROR(VLOOKUP($C26,'B.ERKEK FERDİ SONUÇ'!$B$6:$H$823,6,0)),"",VLOOKUP($C26,'B.ERKEK FERDİ SONUÇ'!$B$6:$H$823,6,0))</f>
      </c>
      <c r="G26" s="9" t="str">
        <f>IF(OR(E26="",F26="DQ",F26="DNF",F26="DNS",F26=""),"-",VLOOKUP(C26,'B.ERKEK FERDİ SONUÇ'!$B$6:$H$823,7,0))</f>
        <v>-</v>
      </c>
      <c r="H26" s="9" t="str">
        <f>IF(OR(E26="",E26="F",F26="DQ",F26="DNF",F26="DNS",F26=""),"-",VLOOKUP(C26,'B.ERKEK FERDİ SONUÇ'!$B$6:$H$823,7,0))</f>
        <v>-</v>
      </c>
      <c r="I26" s="12" t="str">
        <f>IF(ISERROR(SMALL(H26:H29,1)),"-",SMALL(H26:H29,1))</f>
        <v>-</v>
      </c>
      <c r="J26" s="13"/>
      <c r="BA26" s="2">
        <v>1030</v>
      </c>
    </row>
    <row r="27" spans="1:53" ht="15" customHeight="1">
      <c r="A27" s="14"/>
      <c r="B27" s="15"/>
      <c r="C27" s="34"/>
      <c r="D27" s="16">
        <f>IF(ISERROR(VLOOKUP($C27,'B.ERKEK START LİSTE'!$B$6:$F$618,2,0)),"",VLOOKUP($C27,'B.ERKEK START LİSTE'!$B$6:$F$618,2,0))</f>
      </c>
      <c r="E27" s="17">
        <f>IF(ISERROR(VLOOKUP($C27,'B.ERKEK START LİSTE'!$B$6:$F$618,4,0)),"",VLOOKUP($C27,'B.ERKEK START LİSTE'!$B$6:$F$618,4,0))</f>
      </c>
      <c r="F27" s="18">
        <f>IF(ISERROR(VLOOKUP($C27,'B.ERKEK FERDİ SONUÇ'!$B$6:$H$823,6,0)),"",VLOOKUP($C27,'B.ERKEK FERDİ SONUÇ'!$B$6:$H$823,6,0))</f>
      </c>
      <c r="G27" s="17" t="str">
        <f>IF(OR(E27="",F27="DQ",F27="DNF",F27="DNS",F27=""),"-",VLOOKUP(C27,'B.ERKEK FERDİ SONUÇ'!$B$6:$H$823,7,0))</f>
        <v>-</v>
      </c>
      <c r="H27" s="17" t="str">
        <f>IF(OR(E27="",E27="F",F27="DQ",F27="DNF",F27="DNS",F27=""),"-",VLOOKUP(C27,'B.ERKEK FERDİ SONUÇ'!$B$6:$H$823,7,0))</f>
        <v>-</v>
      </c>
      <c r="I27" s="20" t="str">
        <f>IF(ISERROR(SMALL(H26:H29,2)),"-",SMALL(H26:H29,2))</f>
        <v>-</v>
      </c>
      <c r="J27" s="21"/>
      <c r="BA27" s="2">
        <v>1031</v>
      </c>
    </row>
    <row r="28" spans="1:53" ht="15" customHeight="1">
      <c r="A28" s="35">
        <f>IF(AND(B28&lt;&gt;"",J28&lt;&gt;"DQ"),COUNT(J$6:J$125)-(RANK(J28,J$6:J$125)+COUNTIF(J$6:J28,J28))+2,IF(C26&lt;&gt;"",BA28,""))</f>
      </c>
      <c r="B28" s="15">
        <f>IF(ISERROR(VLOOKUP(C26,'B.ERKEK START LİSTE'!$B$6:$F$618,3,0)),"",VLOOKUP(C26,'B.ERKEK START LİSTE'!$B$6:$F$618,3,0))</f>
      </c>
      <c r="C28" s="34"/>
      <c r="D28" s="16">
        <f>IF(ISERROR(VLOOKUP($C28,'B.ERKEK START LİSTE'!$B$6:$F$618,2,0)),"",VLOOKUP($C28,'B.ERKEK START LİSTE'!$B$6:$F$618,2,0))</f>
      </c>
      <c r="E28" s="17">
        <f>IF(ISERROR(VLOOKUP($C28,'B.ERKEK START LİSTE'!$B$6:$F$618,4,0)),"",VLOOKUP($C28,'B.ERKEK START LİSTE'!$B$6:$F$618,4,0))</f>
      </c>
      <c r="F28" s="18">
        <f>IF(ISERROR(VLOOKUP($C28,'B.ERKEK FERDİ SONUÇ'!$B$6:$H$823,6,0)),"",VLOOKUP($C28,'B.ERKEK FERDİ SONUÇ'!$B$6:$H$823,6,0))</f>
      </c>
      <c r="G28" s="17" t="str">
        <f>IF(OR(E28="",F28="DQ",F28="DNF",F28="DNS",F28=""),"-",VLOOKUP(C28,'B.ERKEK FERDİ SONUÇ'!$B$6:$H$823,7,0))</f>
        <v>-</v>
      </c>
      <c r="H28" s="17" t="str">
        <f>IF(OR(E28="",E28="F",F28="DQ",F28="DNF",F28="DNS",F28=""),"-",VLOOKUP(C28,'B.ERKEK FERDİ SONUÇ'!$B$6:$H$823,7,0))</f>
        <v>-</v>
      </c>
      <c r="I28" s="20" t="str">
        <f>IF(ISERROR(SMALL(H26:H29,3)),"-",SMALL(H26:H29,3))</f>
        <v>-</v>
      </c>
      <c r="J28" s="22">
        <f>IF(C26="","",IF(OR(I26="-",I27="-",I28="-"),"DQ",SUM(I26,I27,I28)))</f>
      </c>
      <c r="BA28" s="2">
        <v>1032</v>
      </c>
    </row>
    <row r="29" spans="1:53" ht="15" customHeight="1">
      <c r="A29" s="14"/>
      <c r="B29" s="15"/>
      <c r="C29" s="34"/>
      <c r="D29" s="16">
        <f>IF(ISERROR(VLOOKUP($C29,'B.ERKEK START LİSTE'!$B$6:$F$618,2,0)),"",VLOOKUP($C29,'B.ERKEK START LİSTE'!$B$6:$F$618,2,0))</f>
      </c>
      <c r="E29" s="17">
        <f>IF(ISERROR(VLOOKUP($C29,'B.ERKEK START LİSTE'!$B$6:$F$618,4,0)),"",VLOOKUP($C29,'B.ERKEK START LİSTE'!$B$6:$F$618,4,0))</f>
      </c>
      <c r="F29" s="18">
        <f>IF(ISERROR(VLOOKUP($C29,'B.ERKEK FERDİ SONUÇ'!$B$6:$H$823,6,0)),"",VLOOKUP($C29,'B.ERKEK FERDİ SONUÇ'!$B$6:$H$823,6,0))</f>
      </c>
      <c r="G29" s="17" t="str">
        <f>IF(OR(E29="",F29="DQ",F29="DNF",F29="DNS",F29=""),"-",VLOOKUP(C29,'B.ERKEK FERDİ SONUÇ'!$B$6:$H$823,7,0))</f>
        <v>-</v>
      </c>
      <c r="H29" s="17" t="str">
        <f>IF(OR(E29="",E29="F",F29="DQ",F29="DNF",F29="DNS",F29=""),"-",VLOOKUP(C29,'B.ERKEK FERDİ SONUÇ'!$B$6:$H$823,7,0))</f>
        <v>-</v>
      </c>
      <c r="I29" s="20" t="str">
        <f>IF(ISERROR(SMALL(H26:H29,4)),"-",SMALL(H26:H29,4))</f>
        <v>-</v>
      </c>
      <c r="J29" s="21"/>
      <c r="BA29" s="2">
        <v>1033</v>
      </c>
    </row>
    <row r="30" spans="1:53" ht="15" customHeight="1">
      <c r="A30" s="6"/>
      <c r="B30" s="7"/>
      <c r="C30" s="33"/>
      <c r="D30" s="8">
        <f>IF(ISERROR(VLOOKUP($C30,'B.ERKEK START LİSTE'!$B$6:$F$618,2,0)),"",VLOOKUP($C30,'B.ERKEK START LİSTE'!$B$6:$F$618,2,0))</f>
      </c>
      <c r="E30" s="9">
        <f>IF(ISERROR(VLOOKUP($C30,'B.ERKEK START LİSTE'!$B$6:$F$618,4,0)),"",VLOOKUP($C30,'B.ERKEK START LİSTE'!$B$6:$F$618,4,0))</f>
      </c>
      <c r="F30" s="10">
        <f>IF(ISERROR(VLOOKUP($C30,'B.ERKEK FERDİ SONUÇ'!$B$6:$H$823,6,0)),"",VLOOKUP($C30,'B.ERKEK FERDİ SONUÇ'!$B$6:$H$823,6,0))</f>
      </c>
      <c r="G30" s="9" t="str">
        <f>IF(OR(E30="",F30="DQ",F30="DNF",F30="DNS",F30=""),"-",VLOOKUP(C30,'B.ERKEK FERDİ SONUÇ'!$B$6:$H$823,7,0))</f>
        <v>-</v>
      </c>
      <c r="H30" s="9" t="str">
        <f>IF(OR(E30="",E30="F",F30="DQ",F30="DNF",F30="DNS",F30=""),"-",VLOOKUP(C30,'B.ERKEK FERDİ SONUÇ'!$B$6:$H$823,7,0))</f>
        <v>-</v>
      </c>
      <c r="I30" s="12" t="str">
        <f>IF(ISERROR(SMALL(H30:H33,1)),"-",SMALL(H30:H33,1))</f>
        <v>-</v>
      </c>
      <c r="J30" s="13"/>
      <c r="BA30" s="2">
        <v>1036</v>
      </c>
    </row>
    <row r="31" spans="1:53" ht="15" customHeight="1">
      <c r="A31" s="14"/>
      <c r="B31" s="15"/>
      <c r="C31" s="34"/>
      <c r="D31" s="16">
        <f>IF(ISERROR(VLOOKUP($C31,'B.ERKEK START LİSTE'!$B$6:$F$618,2,0)),"",VLOOKUP($C31,'B.ERKEK START LİSTE'!$B$6:$F$618,2,0))</f>
      </c>
      <c r="E31" s="17">
        <f>IF(ISERROR(VLOOKUP($C31,'B.ERKEK START LİSTE'!$B$6:$F$618,4,0)),"",VLOOKUP($C31,'B.ERKEK START LİSTE'!$B$6:$F$618,4,0))</f>
      </c>
      <c r="F31" s="18">
        <f>IF(ISERROR(VLOOKUP($C31,'B.ERKEK FERDİ SONUÇ'!$B$6:$H$823,6,0)),"",VLOOKUP($C31,'B.ERKEK FERDİ SONUÇ'!$B$6:$H$823,6,0))</f>
      </c>
      <c r="G31" s="17" t="str">
        <f>IF(OR(E31="",F31="DQ",F31="DNF",F31="DNS",F31=""),"-",VLOOKUP(C31,'B.ERKEK FERDİ SONUÇ'!$B$6:$H$823,7,0))</f>
        <v>-</v>
      </c>
      <c r="H31" s="17" t="str">
        <f>IF(OR(E31="",E31="F",F31="DQ",F31="DNF",F31="DNS",F31=""),"-",VLOOKUP(C31,'B.ERKEK FERDİ SONUÇ'!$B$6:$H$823,7,0))</f>
        <v>-</v>
      </c>
      <c r="I31" s="20" t="str">
        <f>IF(ISERROR(SMALL(H30:H33,2)),"-",SMALL(H30:H33,2))</f>
        <v>-</v>
      </c>
      <c r="J31" s="21"/>
      <c r="BA31" s="2">
        <v>1037</v>
      </c>
    </row>
    <row r="32" spans="1:53" ht="15" customHeight="1">
      <c r="A32" s="35">
        <f>IF(AND(B32&lt;&gt;"",J32&lt;&gt;"DQ"),COUNT(J$6:J$125)-(RANK(J32,J$6:J$125)+COUNTIF(J$6:J32,J32))+2,IF(C30&lt;&gt;"",BA32,""))</f>
      </c>
      <c r="B32" s="15">
        <f>IF(ISERROR(VLOOKUP(C30,'B.ERKEK START LİSTE'!$B$6:$F$618,3,0)),"",VLOOKUP(C30,'B.ERKEK START LİSTE'!$B$6:$F$618,3,0))</f>
      </c>
      <c r="C32" s="34"/>
      <c r="D32" s="16">
        <f>IF(ISERROR(VLOOKUP($C32,'B.ERKEK START LİSTE'!$B$6:$F$618,2,0)),"",VLOOKUP($C32,'B.ERKEK START LİSTE'!$B$6:$F$618,2,0))</f>
      </c>
      <c r="E32" s="17">
        <f>IF(ISERROR(VLOOKUP($C32,'B.ERKEK START LİSTE'!$B$6:$F$618,4,0)),"",VLOOKUP($C32,'B.ERKEK START LİSTE'!$B$6:$F$618,4,0))</f>
      </c>
      <c r="F32" s="18">
        <f>IF(ISERROR(VLOOKUP($C32,'B.ERKEK FERDİ SONUÇ'!$B$6:$H$823,6,0)),"",VLOOKUP($C32,'B.ERKEK FERDİ SONUÇ'!$B$6:$H$823,6,0))</f>
      </c>
      <c r="G32" s="17" t="str">
        <f>IF(OR(E32="",F32="DQ",F32="DNF",F32="DNS",F32=""),"-",VLOOKUP(C32,'B.ERKEK FERDİ SONUÇ'!$B$6:$H$823,7,0))</f>
        <v>-</v>
      </c>
      <c r="H32" s="17" t="str">
        <f>IF(OR(E32="",E32="F",F32="DQ",F32="DNF",F32="DNS",F32=""),"-",VLOOKUP(C32,'B.ERKEK FERDİ SONUÇ'!$B$6:$H$823,7,0))</f>
        <v>-</v>
      </c>
      <c r="I32" s="20" t="str">
        <f>IF(ISERROR(SMALL(H30:H33,3)),"-",SMALL(H30:H33,3))</f>
        <v>-</v>
      </c>
      <c r="J32" s="22">
        <f>IF(C30="","",IF(OR(I30="-",I31="-",I32="-"),"DQ",SUM(I30,I31,I32)))</f>
      </c>
      <c r="BA32" s="2">
        <v>1038</v>
      </c>
    </row>
    <row r="33" spans="1:53" ht="15" customHeight="1">
      <c r="A33" s="14"/>
      <c r="B33" s="15"/>
      <c r="C33" s="34"/>
      <c r="D33" s="16">
        <f>IF(ISERROR(VLOOKUP($C33,'B.ERKEK START LİSTE'!$B$6:$F$618,2,0)),"",VLOOKUP($C33,'B.ERKEK START LİSTE'!$B$6:$F$618,2,0))</f>
      </c>
      <c r="E33" s="17">
        <f>IF(ISERROR(VLOOKUP($C33,'B.ERKEK START LİSTE'!$B$6:$F$618,4,0)),"",VLOOKUP($C33,'B.ERKEK START LİSTE'!$B$6:$F$618,4,0))</f>
      </c>
      <c r="F33" s="18">
        <f>IF(ISERROR(VLOOKUP($C33,'B.ERKEK FERDİ SONUÇ'!$B$6:$H$823,6,0)),"",VLOOKUP($C33,'B.ERKEK FERDİ SONUÇ'!$B$6:$H$823,6,0))</f>
      </c>
      <c r="G33" s="17" t="str">
        <f>IF(OR(E33="",F33="DQ",F33="DNF",F33="DNS",F33=""),"-",VLOOKUP(C33,'B.ERKEK FERDİ SONUÇ'!$B$6:$H$823,7,0))</f>
        <v>-</v>
      </c>
      <c r="H33" s="17" t="str">
        <f>IF(OR(E33="",E33="F",F33="DQ",F33="DNF",F33="DNS",F33=""),"-",VLOOKUP(C33,'B.ERKEK FERDİ SONUÇ'!$B$6:$H$823,7,0))</f>
        <v>-</v>
      </c>
      <c r="I33" s="20" t="str">
        <f>IF(ISERROR(SMALL(H30:H33,4)),"-",SMALL(H30:H33,4))</f>
        <v>-</v>
      </c>
      <c r="J33" s="21"/>
      <c r="BA33" s="2">
        <v>1039</v>
      </c>
    </row>
    <row r="34" spans="1:53" ht="15" customHeight="1">
      <c r="A34" s="6"/>
      <c r="B34" s="7"/>
      <c r="C34" s="33"/>
      <c r="D34" s="8">
        <f>IF(ISERROR(VLOOKUP($C34,'B.ERKEK START LİSTE'!$B$6:$F$618,2,0)),"",VLOOKUP($C34,'B.ERKEK START LİSTE'!$B$6:$F$618,2,0))</f>
      </c>
      <c r="E34" s="9">
        <f>IF(ISERROR(VLOOKUP($C34,'B.ERKEK START LİSTE'!$B$6:$F$618,4,0)),"",VLOOKUP($C34,'B.ERKEK START LİSTE'!$B$6:$F$618,4,0))</f>
      </c>
      <c r="F34" s="10">
        <f>IF(ISERROR(VLOOKUP($C34,'B.ERKEK FERDİ SONUÇ'!$B$6:$H$823,6,0)),"",VLOOKUP($C34,'B.ERKEK FERDİ SONUÇ'!$B$6:$H$823,6,0))</f>
      </c>
      <c r="G34" s="9" t="str">
        <f>IF(OR(E34="",F34="DQ",F34="DNF",F34="DNS",F34=""),"-",VLOOKUP(C34,'B.ERKEK FERDİ SONUÇ'!$B$6:$H$823,7,0))</f>
        <v>-</v>
      </c>
      <c r="H34" s="9" t="str">
        <f>IF(OR(E34="",E34="F",F34="DQ",F34="DNF",F34="DNS",F34=""),"-",VLOOKUP(C34,'B.ERKEK FERDİ SONUÇ'!$B$6:$H$823,7,0))</f>
        <v>-</v>
      </c>
      <c r="I34" s="12" t="str">
        <f>IF(ISERROR(SMALL(H34:H37,1)),"-",SMALL(H34:H37,1))</f>
        <v>-</v>
      </c>
      <c r="J34" s="13"/>
      <c r="BA34" s="2">
        <v>1042</v>
      </c>
    </row>
    <row r="35" spans="1:53" ht="15" customHeight="1">
      <c r="A35" s="14"/>
      <c r="B35" s="15"/>
      <c r="C35" s="34"/>
      <c r="D35" s="16">
        <f>IF(ISERROR(VLOOKUP($C35,'B.ERKEK START LİSTE'!$B$6:$F$618,2,0)),"",VLOOKUP($C35,'B.ERKEK START LİSTE'!$B$6:$F$618,2,0))</f>
      </c>
      <c r="E35" s="17">
        <f>IF(ISERROR(VLOOKUP($C35,'B.ERKEK START LİSTE'!$B$6:$F$618,4,0)),"",VLOOKUP($C35,'B.ERKEK START LİSTE'!$B$6:$F$618,4,0))</f>
      </c>
      <c r="F35" s="18">
        <f>IF(ISERROR(VLOOKUP($C35,'B.ERKEK FERDİ SONUÇ'!$B$6:$H$823,6,0)),"",VLOOKUP($C35,'B.ERKEK FERDİ SONUÇ'!$B$6:$H$823,6,0))</f>
      </c>
      <c r="G35" s="17" t="str">
        <f>IF(OR(E35="",F35="DQ",F35="DNF",F35="DNS",F35=""),"-",VLOOKUP(C35,'B.ERKEK FERDİ SONUÇ'!$B$6:$H$823,7,0))</f>
        <v>-</v>
      </c>
      <c r="H35" s="17" t="str">
        <f>IF(OR(E35="",E35="F",F35="DQ",F35="DNF",F35="DNS",F35=""),"-",VLOOKUP(C35,'B.ERKEK FERDİ SONUÇ'!$B$6:$H$823,7,0))</f>
        <v>-</v>
      </c>
      <c r="I35" s="20" t="str">
        <f>IF(ISERROR(SMALL(H34:H37,2)),"-",SMALL(H34:H37,2))</f>
        <v>-</v>
      </c>
      <c r="J35" s="21"/>
      <c r="BA35" s="2">
        <v>1043</v>
      </c>
    </row>
    <row r="36" spans="1:53" ht="15" customHeight="1">
      <c r="A36" s="35">
        <f>IF(AND(B36&lt;&gt;"",J36&lt;&gt;"DQ"),COUNT(J$6:J$125)-(RANK(J36,J$6:J$125)+COUNTIF(J$6:J36,J36))+2,IF(C34&lt;&gt;"",BA36,""))</f>
      </c>
      <c r="B36" s="15">
        <f>IF(ISERROR(VLOOKUP(C34,'B.ERKEK START LİSTE'!$B$6:$F$618,3,0)),"",VLOOKUP(C34,'B.ERKEK START LİSTE'!$B$6:$F$618,3,0))</f>
      </c>
      <c r="C36" s="34"/>
      <c r="D36" s="16">
        <f>IF(ISERROR(VLOOKUP($C36,'B.ERKEK START LİSTE'!$B$6:$F$618,2,0)),"",VLOOKUP($C36,'B.ERKEK START LİSTE'!$B$6:$F$618,2,0))</f>
      </c>
      <c r="E36" s="17">
        <f>IF(ISERROR(VLOOKUP($C36,'B.ERKEK START LİSTE'!$B$6:$F$618,4,0)),"",VLOOKUP($C36,'B.ERKEK START LİSTE'!$B$6:$F$618,4,0))</f>
      </c>
      <c r="F36" s="18">
        <f>IF(ISERROR(VLOOKUP($C36,'B.ERKEK FERDİ SONUÇ'!$B$6:$H$823,6,0)),"",VLOOKUP($C36,'B.ERKEK FERDİ SONUÇ'!$B$6:$H$823,6,0))</f>
      </c>
      <c r="G36" s="17" t="str">
        <f>IF(OR(E36="",F36="DQ",F36="DNF",F36="DNS",F36=""),"-",VLOOKUP(C36,'B.ERKEK FERDİ SONUÇ'!$B$6:$H$823,7,0))</f>
        <v>-</v>
      </c>
      <c r="H36" s="17" t="str">
        <f>IF(OR(E36="",E36="F",F36="DQ",F36="DNF",F36="DNS",F36=""),"-",VLOOKUP(C36,'B.ERKEK FERDİ SONUÇ'!$B$6:$H$823,7,0))</f>
        <v>-</v>
      </c>
      <c r="I36" s="20" t="str">
        <f>IF(ISERROR(SMALL(H34:H37,3)),"-",SMALL(H34:H37,3))</f>
        <v>-</v>
      </c>
      <c r="J36" s="22">
        <f>IF(C34="","",IF(OR(I34="-",I35="-",I36="-"),"DQ",SUM(I34,I35,I36)))</f>
      </c>
      <c r="BA36" s="2">
        <v>1044</v>
      </c>
    </row>
    <row r="37" spans="1:53" ht="15" customHeight="1">
      <c r="A37" s="14"/>
      <c r="B37" s="15"/>
      <c r="C37" s="34"/>
      <c r="D37" s="16">
        <f>IF(ISERROR(VLOOKUP($C37,'B.ERKEK START LİSTE'!$B$6:$F$618,2,0)),"",VLOOKUP($C37,'B.ERKEK START LİSTE'!$B$6:$F$618,2,0))</f>
      </c>
      <c r="E37" s="17">
        <f>IF(ISERROR(VLOOKUP($C37,'B.ERKEK START LİSTE'!$B$6:$F$618,4,0)),"",VLOOKUP($C37,'B.ERKEK START LİSTE'!$B$6:$F$618,4,0))</f>
      </c>
      <c r="F37" s="18">
        <f>IF(ISERROR(VLOOKUP($C37,'B.ERKEK FERDİ SONUÇ'!$B$6:$H$823,6,0)),"",VLOOKUP($C37,'B.ERKEK FERDİ SONUÇ'!$B$6:$H$823,6,0))</f>
      </c>
      <c r="G37" s="17" t="str">
        <f>IF(OR(E37="",F37="DQ",F37="DNF",F37="DNS",F37=""),"-",VLOOKUP(C37,'B.ERKEK FERDİ SONUÇ'!$B$6:$H$823,7,0))</f>
        <v>-</v>
      </c>
      <c r="H37" s="17" t="str">
        <f>IF(OR(E37="",E37="F",F37="DQ",F37="DNF",F37="DNS",F37=""),"-",VLOOKUP(C37,'B.ERKEK FERDİ SONUÇ'!$B$6:$H$823,7,0))</f>
        <v>-</v>
      </c>
      <c r="I37" s="20" t="str">
        <f>IF(ISERROR(SMALL(H34:H37,4)),"-",SMALL(H34:H37,4))</f>
        <v>-</v>
      </c>
      <c r="J37" s="21"/>
      <c r="BA37" s="2">
        <v>1045</v>
      </c>
    </row>
    <row r="38" spans="1:53" ht="15" customHeight="1">
      <c r="A38" s="6"/>
      <c r="B38" s="7"/>
      <c r="C38" s="33"/>
      <c r="D38" s="8">
        <f>IF(ISERROR(VLOOKUP($C38,'B.ERKEK START LİSTE'!$B$6:$F$618,2,0)),"",VLOOKUP($C38,'B.ERKEK START LİSTE'!$B$6:$F$618,2,0))</f>
      </c>
      <c r="E38" s="9">
        <f>IF(ISERROR(VLOOKUP($C38,'B.ERKEK START LİSTE'!$B$6:$F$618,4,0)),"",VLOOKUP($C38,'B.ERKEK START LİSTE'!$B$6:$F$618,4,0))</f>
      </c>
      <c r="F38" s="10">
        <f>IF(ISERROR(VLOOKUP($C38,'B.ERKEK FERDİ SONUÇ'!$B$6:$H$823,6,0)),"",VLOOKUP($C38,'B.ERKEK FERDİ SONUÇ'!$B$6:$H$823,6,0))</f>
      </c>
      <c r="G38" s="9" t="str">
        <f>IF(OR(E38="",F38="DQ",F38="DNF",F38="DNS",F38=""),"-",VLOOKUP(C38,'B.ERKEK FERDİ SONUÇ'!$B$6:$H$823,7,0))</f>
        <v>-</v>
      </c>
      <c r="H38" s="9" t="str">
        <f>IF(OR(E38="",E38="F",F38="DQ",F38="DNF",F38="DNS",F38=""),"-",VLOOKUP(C38,'B.ERKEK FERDİ SONUÇ'!$B$6:$H$823,7,0))</f>
        <v>-</v>
      </c>
      <c r="I38" s="12" t="str">
        <f>IF(ISERROR(SMALL(H38:H41,1)),"-",SMALL(H38:H41,1))</f>
        <v>-</v>
      </c>
      <c r="J38" s="13"/>
      <c r="BA38" s="2">
        <v>1048</v>
      </c>
    </row>
    <row r="39" spans="1:53" ht="15" customHeight="1">
      <c r="A39" s="14"/>
      <c r="B39" s="15"/>
      <c r="C39" s="34"/>
      <c r="D39" s="16">
        <f>IF(ISERROR(VLOOKUP($C39,'B.ERKEK START LİSTE'!$B$6:$F$618,2,0)),"",VLOOKUP($C39,'B.ERKEK START LİSTE'!$B$6:$F$618,2,0))</f>
      </c>
      <c r="E39" s="17">
        <f>IF(ISERROR(VLOOKUP($C39,'B.ERKEK START LİSTE'!$B$6:$F$618,4,0)),"",VLOOKUP($C39,'B.ERKEK START LİSTE'!$B$6:$F$618,4,0))</f>
      </c>
      <c r="F39" s="18">
        <f>IF(ISERROR(VLOOKUP($C39,'B.ERKEK FERDİ SONUÇ'!$B$6:$H$823,6,0)),"",VLOOKUP($C39,'B.ERKEK FERDİ SONUÇ'!$B$6:$H$823,6,0))</f>
      </c>
      <c r="G39" s="17" t="str">
        <f>IF(OR(E39="",F39="DQ",F39="DNF",F39="DNS",F39=""),"-",VLOOKUP(C39,'B.ERKEK FERDİ SONUÇ'!$B$6:$H$823,7,0))</f>
        <v>-</v>
      </c>
      <c r="H39" s="17" t="str">
        <f>IF(OR(E39="",E39="F",F39="DQ",F39="DNF",F39="DNS",F39=""),"-",VLOOKUP(C39,'B.ERKEK FERDİ SONUÇ'!$B$6:$H$823,7,0))</f>
        <v>-</v>
      </c>
      <c r="I39" s="20" t="str">
        <f>IF(ISERROR(SMALL(H38:H41,2)),"-",SMALL(H38:H41,2))</f>
        <v>-</v>
      </c>
      <c r="J39" s="21"/>
      <c r="BA39" s="2">
        <v>1049</v>
      </c>
    </row>
    <row r="40" spans="1:53" ht="15" customHeight="1">
      <c r="A40" s="35">
        <f>IF(AND(B40&lt;&gt;"",J40&lt;&gt;"DQ"),COUNT(J$6:J$125)-(RANK(J40,J$6:J$125)+COUNTIF(J$6:J40,J40))+2,IF(C38&lt;&gt;"",BA40,""))</f>
      </c>
      <c r="B40" s="15">
        <f>IF(ISERROR(VLOOKUP(C38,'B.ERKEK START LİSTE'!$B$6:$F$618,3,0)),"",VLOOKUP(C38,'B.ERKEK START LİSTE'!$B$6:$F$618,3,0))</f>
      </c>
      <c r="C40" s="34"/>
      <c r="D40" s="16">
        <f>IF(ISERROR(VLOOKUP($C40,'B.ERKEK START LİSTE'!$B$6:$F$618,2,0)),"",VLOOKUP($C40,'B.ERKEK START LİSTE'!$B$6:$F$618,2,0))</f>
      </c>
      <c r="E40" s="17">
        <f>IF(ISERROR(VLOOKUP($C40,'B.ERKEK START LİSTE'!$B$6:$F$618,4,0)),"",VLOOKUP($C40,'B.ERKEK START LİSTE'!$B$6:$F$618,4,0))</f>
      </c>
      <c r="F40" s="18">
        <f>IF(ISERROR(VLOOKUP($C40,'B.ERKEK FERDİ SONUÇ'!$B$6:$H$823,6,0)),"",VLOOKUP($C40,'B.ERKEK FERDİ SONUÇ'!$B$6:$H$823,6,0))</f>
      </c>
      <c r="G40" s="17" t="str">
        <f>IF(OR(E40="",F40="DQ",F40="DNF",F40="DNS",F40=""),"-",VLOOKUP(C40,'B.ERKEK FERDİ SONUÇ'!$B$6:$H$823,7,0))</f>
        <v>-</v>
      </c>
      <c r="H40" s="17" t="str">
        <f>IF(OR(E40="",E40="F",F40="DQ",F40="DNF",F40="DNS",F40=""),"-",VLOOKUP(C40,'B.ERKEK FERDİ SONUÇ'!$B$6:$H$823,7,0))</f>
        <v>-</v>
      </c>
      <c r="I40" s="20" t="str">
        <f>IF(ISERROR(SMALL(H38:H41,3)),"-",SMALL(H38:H41,3))</f>
        <v>-</v>
      </c>
      <c r="J40" s="22">
        <f>IF(C38="","",IF(OR(I38="-",I39="-",I40="-"),"DQ",SUM(I38,I39,I40)))</f>
      </c>
      <c r="BA40" s="2">
        <v>1050</v>
      </c>
    </row>
    <row r="41" spans="1:53" ht="15" customHeight="1">
      <c r="A41" s="14"/>
      <c r="B41" s="15"/>
      <c r="C41" s="34"/>
      <c r="D41" s="16">
        <f>IF(ISERROR(VLOOKUP($C41,'B.ERKEK START LİSTE'!$B$6:$F$618,2,0)),"",VLOOKUP($C41,'B.ERKEK START LİSTE'!$B$6:$F$618,2,0))</f>
      </c>
      <c r="E41" s="17">
        <f>IF(ISERROR(VLOOKUP($C41,'B.ERKEK START LİSTE'!$B$6:$F$618,4,0)),"",VLOOKUP($C41,'B.ERKEK START LİSTE'!$B$6:$F$618,4,0))</f>
      </c>
      <c r="F41" s="18">
        <f>IF(ISERROR(VLOOKUP($C41,'B.ERKEK FERDİ SONUÇ'!$B$6:$H$823,6,0)),"",VLOOKUP($C41,'B.ERKEK FERDİ SONUÇ'!$B$6:$H$823,6,0))</f>
      </c>
      <c r="G41" s="17" t="str">
        <f>IF(OR(E41="",F41="DQ",F41="DNF",F41="DNS",F41=""),"-",VLOOKUP(C41,'B.ERKEK FERDİ SONUÇ'!$B$6:$H$823,7,0))</f>
        <v>-</v>
      </c>
      <c r="H41" s="17" t="str">
        <f>IF(OR(E41="",E41="F",F41="DQ",F41="DNF",F41="DNS",F41=""),"-",VLOOKUP(C41,'B.ERKEK FERDİ SONUÇ'!$B$6:$H$823,7,0))</f>
        <v>-</v>
      </c>
      <c r="I41" s="20" t="str">
        <f>IF(ISERROR(SMALL(H38:H41,4)),"-",SMALL(H38:H41,4))</f>
        <v>-</v>
      </c>
      <c r="J41" s="21"/>
      <c r="BA41" s="2">
        <v>1051</v>
      </c>
    </row>
    <row r="42" spans="1:53" ht="15" customHeight="1">
      <c r="A42" s="6"/>
      <c r="B42" s="7"/>
      <c r="C42" s="33"/>
      <c r="D42" s="8">
        <f>IF(ISERROR(VLOOKUP($C42,'B.ERKEK START LİSTE'!$B$6:$F$618,2,0)),"",VLOOKUP($C42,'B.ERKEK START LİSTE'!$B$6:$F$618,2,0))</f>
      </c>
      <c r="E42" s="9">
        <f>IF(ISERROR(VLOOKUP($C42,'B.ERKEK START LİSTE'!$B$6:$F$618,4,0)),"",VLOOKUP($C42,'B.ERKEK START LİSTE'!$B$6:$F$618,4,0))</f>
      </c>
      <c r="F42" s="10">
        <f>IF(ISERROR(VLOOKUP($C42,'B.ERKEK FERDİ SONUÇ'!$B$6:$H$823,6,0)),"",VLOOKUP($C42,'B.ERKEK FERDİ SONUÇ'!$B$6:$H$823,6,0))</f>
      </c>
      <c r="G42" s="9" t="str">
        <f>IF(OR(E42="",F42="DQ",F42="DNF",F42="DNS",F42=""),"-",VLOOKUP(C42,'B.ERKEK FERDİ SONUÇ'!$B$6:$H$823,7,0))</f>
        <v>-</v>
      </c>
      <c r="H42" s="9" t="str">
        <f>IF(OR(E42="",E42="F",F42="DQ",F42="DNF",F42="DNS",F42=""),"-",VLOOKUP(C42,'B.ERKEK FERDİ SONUÇ'!$B$6:$H$823,7,0))</f>
        <v>-</v>
      </c>
      <c r="I42" s="12" t="str">
        <f>IF(ISERROR(SMALL(H42:H45,1)),"-",SMALL(H42:H45,1))</f>
        <v>-</v>
      </c>
      <c r="J42" s="13"/>
      <c r="BA42" s="2">
        <v>1054</v>
      </c>
    </row>
    <row r="43" spans="1:53" ht="15" customHeight="1">
      <c r="A43" s="14"/>
      <c r="B43" s="15"/>
      <c r="C43" s="34"/>
      <c r="D43" s="16">
        <f>IF(ISERROR(VLOOKUP($C43,'B.ERKEK START LİSTE'!$B$6:$F$618,2,0)),"",VLOOKUP($C43,'B.ERKEK START LİSTE'!$B$6:$F$618,2,0))</f>
      </c>
      <c r="E43" s="17">
        <f>IF(ISERROR(VLOOKUP($C43,'B.ERKEK START LİSTE'!$B$6:$F$618,4,0)),"",VLOOKUP($C43,'B.ERKEK START LİSTE'!$B$6:$F$618,4,0))</f>
      </c>
      <c r="F43" s="18">
        <f>IF(ISERROR(VLOOKUP($C43,'B.ERKEK FERDİ SONUÇ'!$B$6:$H$823,6,0)),"",VLOOKUP($C43,'B.ERKEK FERDİ SONUÇ'!$B$6:$H$823,6,0))</f>
      </c>
      <c r="G43" s="17" t="str">
        <f>IF(OR(E43="",F43="DQ",F43="DNF",F43="DNS",F43=""),"-",VLOOKUP(C43,'B.ERKEK FERDİ SONUÇ'!$B$6:$H$823,7,0))</f>
        <v>-</v>
      </c>
      <c r="H43" s="17" t="str">
        <f>IF(OR(E43="",E43="F",F43="DQ",F43="DNF",F43="DNS",F43=""),"-",VLOOKUP(C43,'B.ERKEK FERDİ SONUÇ'!$B$6:$H$823,7,0))</f>
        <v>-</v>
      </c>
      <c r="I43" s="20" t="str">
        <f>IF(ISERROR(SMALL(H42:H45,2)),"-",SMALL(H42:H45,2))</f>
        <v>-</v>
      </c>
      <c r="J43" s="21"/>
      <c r="BA43" s="2">
        <v>1055</v>
      </c>
    </row>
    <row r="44" spans="1:53" ht="15" customHeight="1">
      <c r="A44" s="35">
        <f>IF(AND(B44&lt;&gt;"",J44&lt;&gt;"DQ"),COUNT(J$6:J$125)-(RANK(J44,J$6:J$125)+COUNTIF(J$6:J44,J44))+2,IF(C42&lt;&gt;"",BA44,""))</f>
      </c>
      <c r="B44" s="15">
        <f>IF(ISERROR(VLOOKUP(C42,'B.ERKEK START LİSTE'!$B$6:$F$618,3,0)),"",VLOOKUP(C42,'B.ERKEK START LİSTE'!$B$6:$F$618,3,0))</f>
      </c>
      <c r="C44" s="34"/>
      <c r="D44" s="16">
        <f>IF(ISERROR(VLOOKUP($C44,'B.ERKEK START LİSTE'!$B$6:$F$618,2,0)),"",VLOOKUP($C44,'B.ERKEK START LİSTE'!$B$6:$F$618,2,0))</f>
      </c>
      <c r="E44" s="17">
        <f>IF(ISERROR(VLOOKUP($C44,'B.ERKEK START LİSTE'!$B$6:$F$618,4,0)),"",VLOOKUP($C44,'B.ERKEK START LİSTE'!$B$6:$F$618,4,0))</f>
      </c>
      <c r="F44" s="18">
        <f>IF(ISERROR(VLOOKUP($C44,'B.ERKEK FERDİ SONUÇ'!$B$6:$H$823,6,0)),"",VLOOKUP($C44,'B.ERKEK FERDİ SONUÇ'!$B$6:$H$823,6,0))</f>
      </c>
      <c r="G44" s="17" t="str">
        <f>IF(OR(E44="",F44="DQ",F44="DNF",F44="DNS",F44=""),"-",VLOOKUP(C44,'B.ERKEK FERDİ SONUÇ'!$B$6:$H$823,7,0))</f>
        <v>-</v>
      </c>
      <c r="H44" s="17" t="str">
        <f>IF(OR(E44="",E44="F",F44="DQ",F44="DNF",F44="DNS",F44=""),"-",VLOOKUP(C44,'B.ERKEK FERDİ SONUÇ'!$B$6:$H$823,7,0))</f>
        <v>-</v>
      </c>
      <c r="I44" s="20" t="str">
        <f>IF(ISERROR(SMALL(H42:H45,3)),"-",SMALL(H42:H45,3))</f>
        <v>-</v>
      </c>
      <c r="J44" s="22">
        <f>IF(C42="","",IF(OR(I42="-",I43="-",I44="-"),"DQ",SUM(I42,I43,I44)))</f>
      </c>
      <c r="BA44" s="2">
        <v>1056</v>
      </c>
    </row>
    <row r="45" spans="1:53" ht="15" customHeight="1">
      <c r="A45" s="14"/>
      <c r="B45" s="15"/>
      <c r="C45" s="34"/>
      <c r="D45" s="16">
        <f>IF(ISERROR(VLOOKUP($C45,'B.ERKEK START LİSTE'!$B$6:$F$618,2,0)),"",VLOOKUP($C45,'B.ERKEK START LİSTE'!$B$6:$F$618,2,0))</f>
      </c>
      <c r="E45" s="17">
        <f>IF(ISERROR(VLOOKUP($C45,'B.ERKEK START LİSTE'!$B$6:$F$618,4,0)),"",VLOOKUP($C45,'B.ERKEK START LİSTE'!$B$6:$F$618,4,0))</f>
      </c>
      <c r="F45" s="18">
        <f>IF(ISERROR(VLOOKUP($C45,'B.ERKEK FERDİ SONUÇ'!$B$6:$H$823,6,0)),"",VLOOKUP($C45,'B.ERKEK FERDİ SONUÇ'!$B$6:$H$823,6,0))</f>
      </c>
      <c r="G45" s="17" t="str">
        <f>IF(OR(E45="",F45="DQ",F45="DNF",F45="DNS",F45=""),"-",VLOOKUP(C45,'B.ERKEK FERDİ SONUÇ'!$B$6:$H$823,7,0))</f>
        <v>-</v>
      </c>
      <c r="H45" s="17" t="str">
        <f>IF(OR(E45="",E45="F",F45="DQ",F45="DNF",F45="DNS",F45=""),"-",VLOOKUP(C45,'B.ERKEK FERDİ SONUÇ'!$B$6:$H$823,7,0))</f>
        <v>-</v>
      </c>
      <c r="I45" s="20" t="str">
        <f>IF(ISERROR(SMALL(H42:H45,4)),"-",SMALL(H42:H45,4))</f>
        <v>-</v>
      </c>
      <c r="J45" s="21"/>
      <c r="BA45" s="2">
        <v>1057</v>
      </c>
    </row>
    <row r="46" spans="1:53" ht="15" customHeight="1">
      <c r="A46" s="6"/>
      <c r="B46" s="7"/>
      <c r="C46" s="33"/>
      <c r="D46" s="8">
        <f>IF(ISERROR(VLOOKUP($C46,'B.ERKEK START LİSTE'!$B$6:$F$618,2,0)),"",VLOOKUP($C46,'B.ERKEK START LİSTE'!$B$6:$F$618,2,0))</f>
      </c>
      <c r="E46" s="9">
        <f>IF(ISERROR(VLOOKUP($C46,'B.ERKEK START LİSTE'!$B$6:$F$618,4,0)),"",VLOOKUP($C46,'B.ERKEK START LİSTE'!$B$6:$F$618,4,0))</f>
      </c>
      <c r="F46" s="10">
        <f>IF(ISERROR(VLOOKUP($C46,'B.ERKEK FERDİ SONUÇ'!$B$6:$H$823,6,0)),"",VLOOKUP($C46,'B.ERKEK FERDİ SONUÇ'!$B$6:$H$823,6,0))</f>
      </c>
      <c r="G46" s="9" t="str">
        <f>IF(OR(E46="",F46="DQ",F46="DNF",F46="DNS",F46=""),"-",VLOOKUP(C46,'B.ERKEK FERDİ SONUÇ'!$B$6:$H$823,7,0))</f>
        <v>-</v>
      </c>
      <c r="H46" s="9" t="str">
        <f>IF(OR(E46="",E46="F",F46="DQ",F46="DNF",F46="DNS",F46=""),"-",VLOOKUP(C46,'B.ERKEK FERDİ SONUÇ'!$B$6:$H$823,7,0))</f>
        <v>-</v>
      </c>
      <c r="I46" s="12" t="str">
        <f>IF(ISERROR(SMALL(H46:H49,1)),"-",SMALL(H46:H49,1))</f>
        <v>-</v>
      </c>
      <c r="J46" s="13"/>
      <c r="BA46" s="2">
        <v>1060</v>
      </c>
    </row>
    <row r="47" spans="1:53" ht="15" customHeight="1">
      <c r="A47" s="14"/>
      <c r="B47" s="15"/>
      <c r="C47" s="34"/>
      <c r="D47" s="16">
        <f>IF(ISERROR(VLOOKUP($C47,'B.ERKEK START LİSTE'!$B$6:$F$618,2,0)),"",VLOOKUP($C47,'B.ERKEK START LİSTE'!$B$6:$F$618,2,0))</f>
      </c>
      <c r="E47" s="17">
        <f>IF(ISERROR(VLOOKUP($C47,'B.ERKEK START LİSTE'!$B$6:$F$618,4,0)),"",VLOOKUP($C47,'B.ERKEK START LİSTE'!$B$6:$F$618,4,0))</f>
      </c>
      <c r="F47" s="18">
        <f>IF(ISERROR(VLOOKUP($C47,'B.ERKEK FERDİ SONUÇ'!$B$6:$H$823,6,0)),"",VLOOKUP($C47,'B.ERKEK FERDİ SONUÇ'!$B$6:$H$823,6,0))</f>
      </c>
      <c r="G47" s="17" t="str">
        <f>IF(OR(E47="",F47="DQ",F47="DNF",F47="DNS",F47=""),"-",VLOOKUP(C47,'B.ERKEK FERDİ SONUÇ'!$B$6:$H$823,7,0))</f>
        <v>-</v>
      </c>
      <c r="H47" s="17" t="str">
        <f>IF(OR(E47="",E47="F",F47="DQ",F47="DNF",F47="DNS",F47=""),"-",VLOOKUP(C47,'B.ERKEK FERDİ SONUÇ'!$B$6:$H$823,7,0))</f>
        <v>-</v>
      </c>
      <c r="I47" s="20" t="str">
        <f>IF(ISERROR(SMALL(H46:H49,2)),"-",SMALL(H46:H49,2))</f>
        <v>-</v>
      </c>
      <c r="J47" s="21"/>
      <c r="BA47" s="2">
        <v>1061</v>
      </c>
    </row>
    <row r="48" spans="1:53" ht="15" customHeight="1">
      <c r="A48" s="35">
        <f>IF(AND(B48&lt;&gt;"",J48&lt;&gt;"DQ"),COUNT(J$6:J$125)-(RANK(J48,J$6:J$125)+COUNTIF(J$6:J48,J48))+2,IF(C46&lt;&gt;"",BA48,""))</f>
      </c>
      <c r="B48" s="15">
        <f>IF(ISERROR(VLOOKUP(C46,'B.ERKEK START LİSTE'!$B$6:$F$618,3,0)),"",VLOOKUP(C46,'B.ERKEK START LİSTE'!$B$6:$F$618,3,0))</f>
      </c>
      <c r="C48" s="34"/>
      <c r="D48" s="16">
        <f>IF(ISERROR(VLOOKUP($C48,'B.ERKEK START LİSTE'!$B$6:$F$618,2,0)),"",VLOOKUP($C48,'B.ERKEK START LİSTE'!$B$6:$F$618,2,0))</f>
      </c>
      <c r="E48" s="17">
        <f>IF(ISERROR(VLOOKUP($C48,'B.ERKEK START LİSTE'!$B$6:$F$618,4,0)),"",VLOOKUP($C48,'B.ERKEK START LİSTE'!$B$6:$F$618,4,0))</f>
      </c>
      <c r="F48" s="18">
        <f>IF(ISERROR(VLOOKUP($C48,'B.ERKEK FERDİ SONUÇ'!$B$6:$H$823,6,0)),"",VLOOKUP($C48,'B.ERKEK FERDİ SONUÇ'!$B$6:$H$823,6,0))</f>
      </c>
      <c r="G48" s="17" t="str">
        <f>IF(OR(E48="",F48="DQ",F48="DNF",F48="DNS",F48=""),"-",VLOOKUP(C48,'B.ERKEK FERDİ SONUÇ'!$B$6:$H$823,7,0))</f>
        <v>-</v>
      </c>
      <c r="H48" s="17" t="str">
        <f>IF(OR(E48="",E48="F",F48="DQ",F48="DNF",F48="DNS",F48=""),"-",VLOOKUP(C48,'B.ERKEK FERDİ SONUÇ'!$B$6:$H$823,7,0))</f>
        <v>-</v>
      </c>
      <c r="I48" s="20" t="str">
        <f>IF(ISERROR(SMALL(H46:H49,3)),"-",SMALL(H46:H49,3))</f>
        <v>-</v>
      </c>
      <c r="J48" s="22">
        <f>IF(C46="","",IF(OR(I46="-",I47="-",I48="-"),"DQ",SUM(I46,I47,I48)))</f>
      </c>
      <c r="BA48" s="2">
        <v>1062</v>
      </c>
    </row>
    <row r="49" spans="1:53" ht="15" customHeight="1">
      <c r="A49" s="14"/>
      <c r="B49" s="15"/>
      <c r="C49" s="34"/>
      <c r="D49" s="16">
        <f>IF(ISERROR(VLOOKUP($C49,'B.ERKEK START LİSTE'!$B$6:$F$618,2,0)),"",VLOOKUP($C49,'B.ERKEK START LİSTE'!$B$6:$F$618,2,0))</f>
      </c>
      <c r="E49" s="17">
        <f>IF(ISERROR(VLOOKUP($C49,'B.ERKEK START LİSTE'!$B$6:$F$618,4,0)),"",VLOOKUP($C49,'B.ERKEK START LİSTE'!$B$6:$F$618,4,0))</f>
      </c>
      <c r="F49" s="18">
        <f>IF(ISERROR(VLOOKUP($C49,'B.ERKEK FERDİ SONUÇ'!$B$6:$H$823,6,0)),"",VLOOKUP($C49,'B.ERKEK FERDİ SONUÇ'!$B$6:$H$823,6,0))</f>
      </c>
      <c r="G49" s="17" t="str">
        <f>IF(OR(E49="",F49="DQ",F49="DNF",F49="DNS",F49=""),"-",VLOOKUP(C49,'B.ERKEK FERDİ SONUÇ'!$B$6:$H$823,7,0))</f>
        <v>-</v>
      </c>
      <c r="H49" s="17" t="str">
        <f>IF(OR(E49="",E49="F",F49="DQ",F49="DNF",F49="DNS",F49=""),"-",VLOOKUP(C49,'B.ERKEK FERDİ SONUÇ'!$B$6:$H$823,7,0))</f>
        <v>-</v>
      </c>
      <c r="I49" s="20" t="str">
        <f>IF(ISERROR(SMALL(H46:H49,4)),"-",SMALL(H46:H49,4))</f>
        <v>-</v>
      </c>
      <c r="J49" s="21"/>
      <c r="BA49" s="2">
        <v>1063</v>
      </c>
    </row>
    <row r="50" spans="1:53" ht="15" customHeight="1">
      <c r="A50" s="6"/>
      <c r="B50" s="7"/>
      <c r="C50" s="33"/>
      <c r="D50" s="8">
        <f>IF(ISERROR(VLOOKUP($C50,'B.ERKEK START LİSTE'!$B$6:$F$618,2,0)),"",VLOOKUP($C50,'B.ERKEK START LİSTE'!$B$6:$F$618,2,0))</f>
      </c>
      <c r="E50" s="9">
        <f>IF(ISERROR(VLOOKUP($C50,'B.ERKEK START LİSTE'!$B$6:$F$618,4,0)),"",VLOOKUP($C50,'B.ERKEK START LİSTE'!$B$6:$F$618,4,0))</f>
      </c>
      <c r="F50" s="10">
        <f>IF(ISERROR(VLOOKUP($C50,'B.ERKEK FERDİ SONUÇ'!$B$6:$H$823,6,0)),"",VLOOKUP($C50,'B.ERKEK FERDİ SONUÇ'!$B$6:$H$823,6,0))</f>
      </c>
      <c r="G50" s="9" t="str">
        <f>IF(OR(E50="",F50="DQ",F50="DNF",F50="DNS",F50=""),"-",VLOOKUP(C50,'B.ERKEK FERDİ SONUÇ'!$B$6:$H$823,7,0))</f>
        <v>-</v>
      </c>
      <c r="H50" s="9" t="str">
        <f>IF(OR(E50="",E50="F",F50="DQ",F50="DNF",F50="DNS",F50=""),"-",VLOOKUP(C50,'B.ERKEK FERDİ SONUÇ'!$B$6:$H$823,7,0))</f>
        <v>-</v>
      </c>
      <c r="I50" s="12" t="str">
        <f>IF(ISERROR(SMALL(H50:H53,1)),"-",SMALL(H50:H53,1))</f>
        <v>-</v>
      </c>
      <c r="J50" s="13"/>
      <c r="BA50" s="2">
        <v>1066</v>
      </c>
    </row>
    <row r="51" spans="1:53" ht="15" customHeight="1">
      <c r="A51" s="14"/>
      <c r="B51" s="15"/>
      <c r="C51" s="34"/>
      <c r="D51" s="16">
        <f>IF(ISERROR(VLOOKUP($C51,'B.ERKEK START LİSTE'!$B$6:$F$618,2,0)),"",VLOOKUP($C51,'B.ERKEK START LİSTE'!$B$6:$F$618,2,0))</f>
      </c>
      <c r="E51" s="17">
        <f>IF(ISERROR(VLOOKUP($C51,'B.ERKEK START LİSTE'!$B$6:$F$618,4,0)),"",VLOOKUP($C51,'B.ERKEK START LİSTE'!$B$6:$F$618,4,0))</f>
      </c>
      <c r="F51" s="18">
        <f>IF(ISERROR(VLOOKUP($C51,'B.ERKEK FERDİ SONUÇ'!$B$6:$H$823,6,0)),"",VLOOKUP($C51,'B.ERKEK FERDİ SONUÇ'!$B$6:$H$823,6,0))</f>
      </c>
      <c r="G51" s="17" t="str">
        <f>IF(OR(E51="",F51="DQ",F51="DNF",F51="DNS",F51=""),"-",VLOOKUP(C51,'B.ERKEK FERDİ SONUÇ'!$B$6:$H$823,7,0))</f>
        <v>-</v>
      </c>
      <c r="H51" s="17" t="str">
        <f>IF(OR(E51="",E51="F",F51="DQ",F51="DNF",F51="DNS",F51=""),"-",VLOOKUP(C51,'B.ERKEK FERDİ SONUÇ'!$B$6:$H$823,7,0))</f>
        <v>-</v>
      </c>
      <c r="I51" s="20" t="str">
        <f>IF(ISERROR(SMALL(H50:H53,2)),"-",SMALL(H50:H53,2))</f>
        <v>-</v>
      </c>
      <c r="J51" s="21"/>
      <c r="BA51" s="2">
        <v>1067</v>
      </c>
    </row>
    <row r="52" spans="1:53" ht="15" customHeight="1">
      <c r="A52" s="35">
        <f>IF(AND(B52&lt;&gt;"",J52&lt;&gt;"DQ"),COUNT(J$6:J$125)-(RANK(J52,J$6:J$125)+COUNTIF(J$6:J52,J52))+2,IF(C50&lt;&gt;"",BA52,""))</f>
      </c>
      <c r="B52" s="15">
        <f>IF(ISERROR(VLOOKUP(C50,'B.ERKEK START LİSTE'!$B$6:$F$618,3,0)),"",VLOOKUP(C50,'B.ERKEK START LİSTE'!$B$6:$F$618,3,0))</f>
      </c>
      <c r="C52" s="34"/>
      <c r="D52" s="16">
        <f>IF(ISERROR(VLOOKUP($C52,'B.ERKEK START LİSTE'!$B$6:$F$618,2,0)),"",VLOOKUP($C52,'B.ERKEK START LİSTE'!$B$6:$F$618,2,0))</f>
      </c>
      <c r="E52" s="17">
        <f>IF(ISERROR(VLOOKUP($C52,'B.ERKEK START LİSTE'!$B$6:$F$618,4,0)),"",VLOOKUP($C52,'B.ERKEK START LİSTE'!$B$6:$F$618,4,0))</f>
      </c>
      <c r="F52" s="18">
        <f>IF(ISERROR(VLOOKUP($C52,'B.ERKEK FERDİ SONUÇ'!$B$6:$H$823,6,0)),"",VLOOKUP($C52,'B.ERKEK FERDİ SONUÇ'!$B$6:$H$823,6,0))</f>
      </c>
      <c r="G52" s="17" t="str">
        <f>IF(OR(E52="",F52="DQ",F52="DNF",F52="DNS",F52=""),"-",VLOOKUP(C52,'B.ERKEK FERDİ SONUÇ'!$B$6:$H$823,7,0))</f>
        <v>-</v>
      </c>
      <c r="H52" s="17" t="str">
        <f>IF(OR(E52="",E52="F",F52="DQ",F52="DNF",F52="DNS",F52=""),"-",VLOOKUP(C52,'B.ERKEK FERDİ SONUÇ'!$B$6:$H$823,7,0))</f>
        <v>-</v>
      </c>
      <c r="I52" s="20" t="str">
        <f>IF(ISERROR(SMALL(H50:H53,3)),"-",SMALL(H50:H53,3))</f>
        <v>-</v>
      </c>
      <c r="J52" s="22">
        <f>IF(C50="","",IF(OR(I50="-",I51="-",I52="-"),"DQ",SUM(I50,I51,I52)))</f>
      </c>
      <c r="BA52" s="2">
        <v>1068</v>
      </c>
    </row>
    <row r="53" spans="1:53" ht="15" customHeight="1">
      <c r="A53" s="14"/>
      <c r="B53" s="15"/>
      <c r="C53" s="34"/>
      <c r="D53" s="16">
        <f>IF(ISERROR(VLOOKUP($C53,'B.ERKEK START LİSTE'!$B$6:$F$618,2,0)),"",VLOOKUP($C53,'B.ERKEK START LİSTE'!$B$6:$F$618,2,0))</f>
      </c>
      <c r="E53" s="17">
        <f>IF(ISERROR(VLOOKUP($C53,'B.ERKEK START LİSTE'!$B$6:$F$618,4,0)),"",VLOOKUP($C53,'B.ERKEK START LİSTE'!$B$6:$F$618,4,0))</f>
      </c>
      <c r="F53" s="18">
        <f>IF(ISERROR(VLOOKUP($C53,'B.ERKEK FERDİ SONUÇ'!$B$6:$H$823,6,0)),"",VLOOKUP($C53,'B.ERKEK FERDİ SONUÇ'!$B$6:$H$823,6,0))</f>
      </c>
      <c r="G53" s="17" t="str">
        <f>IF(OR(E53="",F53="DQ",F53="DNF",F53="DNS",F53=""),"-",VLOOKUP(C53,'B.ERKEK FERDİ SONUÇ'!$B$6:$H$823,7,0))</f>
        <v>-</v>
      </c>
      <c r="H53" s="17" t="str">
        <f>IF(OR(E53="",E53="F",F53="DQ",F53="DNF",F53="DNS",F53=""),"-",VLOOKUP(C53,'B.ERKEK FERDİ SONUÇ'!$B$6:$H$823,7,0))</f>
        <v>-</v>
      </c>
      <c r="I53" s="20" t="str">
        <f>IF(ISERROR(SMALL(H50:H53,4)),"-",SMALL(H50:H53,4))</f>
        <v>-</v>
      </c>
      <c r="J53" s="21"/>
      <c r="BA53" s="2">
        <v>1069</v>
      </c>
    </row>
    <row r="54" spans="1:53" ht="15" customHeight="1">
      <c r="A54" s="6"/>
      <c r="B54" s="7"/>
      <c r="C54" s="33"/>
      <c r="D54" s="8">
        <f>IF(ISERROR(VLOOKUP($C54,'B.ERKEK START LİSTE'!$B$6:$F$618,2,0)),"",VLOOKUP($C54,'B.ERKEK START LİSTE'!$B$6:$F$618,2,0))</f>
      </c>
      <c r="E54" s="9">
        <f>IF(ISERROR(VLOOKUP($C54,'B.ERKEK START LİSTE'!$B$6:$F$618,4,0)),"",VLOOKUP($C54,'B.ERKEK START LİSTE'!$B$6:$F$618,4,0))</f>
      </c>
      <c r="F54" s="10">
        <f>IF(ISERROR(VLOOKUP($C54,'B.ERKEK FERDİ SONUÇ'!$B$6:$H$823,6,0)),"",VLOOKUP($C54,'B.ERKEK FERDİ SONUÇ'!$B$6:$H$823,6,0))</f>
      </c>
      <c r="G54" s="9" t="str">
        <f>IF(OR(E54="",F54="DQ",F54="DNF",F54="DNS",F54=""),"-",VLOOKUP(C54,'B.ERKEK FERDİ SONUÇ'!$B$6:$H$823,7,0))</f>
        <v>-</v>
      </c>
      <c r="H54" s="9" t="str">
        <f>IF(OR(E54="",E54="F",F54="DQ",F54="DNF",F54="DNS",F54=""),"-",VLOOKUP(C54,'B.ERKEK FERDİ SONUÇ'!$B$6:$H$823,7,0))</f>
        <v>-</v>
      </c>
      <c r="I54" s="12" t="str">
        <f>IF(ISERROR(SMALL(H54:H57,1)),"-",SMALL(H54:H57,1))</f>
        <v>-</v>
      </c>
      <c r="J54" s="13"/>
      <c r="BA54" s="2">
        <v>1072</v>
      </c>
    </row>
    <row r="55" spans="1:53" ht="15" customHeight="1">
      <c r="A55" s="14"/>
      <c r="B55" s="15"/>
      <c r="C55" s="34"/>
      <c r="D55" s="16">
        <f>IF(ISERROR(VLOOKUP($C55,'B.ERKEK START LİSTE'!$B$6:$F$618,2,0)),"",VLOOKUP($C55,'B.ERKEK START LİSTE'!$B$6:$F$618,2,0))</f>
      </c>
      <c r="E55" s="17">
        <f>IF(ISERROR(VLOOKUP($C55,'B.ERKEK START LİSTE'!$B$6:$F$618,4,0)),"",VLOOKUP($C55,'B.ERKEK START LİSTE'!$B$6:$F$618,4,0))</f>
      </c>
      <c r="F55" s="18">
        <f>IF(ISERROR(VLOOKUP($C55,'B.ERKEK FERDİ SONUÇ'!$B$6:$H$823,6,0)),"",VLOOKUP($C55,'B.ERKEK FERDİ SONUÇ'!$B$6:$H$823,6,0))</f>
      </c>
      <c r="G55" s="17" t="str">
        <f>IF(OR(E55="",F55="DQ",F55="DNF",F55="DNS",F55=""),"-",VLOOKUP(C55,'B.ERKEK FERDİ SONUÇ'!$B$6:$H$823,7,0))</f>
        <v>-</v>
      </c>
      <c r="H55" s="17" t="str">
        <f>IF(OR(E55="",E55="F",F55="DQ",F55="DNF",F55="DNS",F55=""),"-",VLOOKUP(C55,'B.ERKEK FERDİ SONUÇ'!$B$6:$H$823,7,0))</f>
        <v>-</v>
      </c>
      <c r="I55" s="20" t="str">
        <f>IF(ISERROR(SMALL(H54:H57,2)),"-",SMALL(H54:H57,2))</f>
        <v>-</v>
      </c>
      <c r="J55" s="21"/>
      <c r="BA55" s="2">
        <v>1073</v>
      </c>
    </row>
    <row r="56" spans="1:53" ht="15" customHeight="1">
      <c r="A56" s="35">
        <f>IF(AND(B56&lt;&gt;"",J56&lt;&gt;"DQ"),COUNT(J$6:J$125)-(RANK(J56,J$6:J$125)+COUNTIF(J$6:J56,J56))+2,IF(C54&lt;&gt;"",BA56,""))</f>
      </c>
      <c r="B56" s="15">
        <f>IF(ISERROR(VLOOKUP(C54,'B.ERKEK START LİSTE'!$B$6:$F$618,3,0)),"",VLOOKUP(C54,'B.ERKEK START LİSTE'!$B$6:$F$618,3,0))</f>
      </c>
      <c r="C56" s="34"/>
      <c r="D56" s="16">
        <f>IF(ISERROR(VLOOKUP($C56,'B.ERKEK START LİSTE'!$B$6:$F$618,2,0)),"",VLOOKUP($C56,'B.ERKEK START LİSTE'!$B$6:$F$618,2,0))</f>
      </c>
      <c r="E56" s="17">
        <f>IF(ISERROR(VLOOKUP($C56,'B.ERKEK START LİSTE'!$B$6:$F$618,4,0)),"",VLOOKUP($C56,'B.ERKEK START LİSTE'!$B$6:$F$618,4,0))</f>
      </c>
      <c r="F56" s="18">
        <f>IF(ISERROR(VLOOKUP($C56,'B.ERKEK FERDİ SONUÇ'!$B$6:$H$823,6,0)),"",VLOOKUP($C56,'B.ERKEK FERDİ SONUÇ'!$B$6:$H$823,6,0))</f>
      </c>
      <c r="G56" s="17" t="str">
        <f>IF(OR(E56="",F56="DQ",F56="DNF",F56="DNS",F56=""),"-",VLOOKUP(C56,'B.ERKEK FERDİ SONUÇ'!$B$6:$H$823,7,0))</f>
        <v>-</v>
      </c>
      <c r="H56" s="17" t="str">
        <f>IF(OR(E56="",E56="F",F56="DQ",F56="DNF",F56="DNS",F56=""),"-",VLOOKUP(C56,'B.ERKEK FERDİ SONUÇ'!$B$6:$H$823,7,0))</f>
        <v>-</v>
      </c>
      <c r="I56" s="20" t="str">
        <f>IF(ISERROR(SMALL(H54:H57,3)),"-",SMALL(H54:H57,3))</f>
        <v>-</v>
      </c>
      <c r="J56" s="22">
        <f>IF(C54="","",IF(OR(I54="-",I55="-",I56="-"),"DQ",SUM(I54,I55,I56)))</f>
      </c>
      <c r="BA56" s="2">
        <v>1074</v>
      </c>
    </row>
    <row r="57" spans="1:53" ht="15" customHeight="1">
      <c r="A57" s="14"/>
      <c r="B57" s="15"/>
      <c r="C57" s="34"/>
      <c r="D57" s="16">
        <f>IF(ISERROR(VLOOKUP($C57,'B.ERKEK START LİSTE'!$B$6:$F$618,2,0)),"",VLOOKUP($C57,'B.ERKEK START LİSTE'!$B$6:$F$618,2,0))</f>
      </c>
      <c r="E57" s="17">
        <f>IF(ISERROR(VLOOKUP($C57,'B.ERKEK START LİSTE'!$B$6:$F$618,4,0)),"",VLOOKUP($C57,'B.ERKEK START LİSTE'!$B$6:$F$618,4,0))</f>
      </c>
      <c r="F57" s="18">
        <f>IF(ISERROR(VLOOKUP($C57,'B.ERKEK FERDİ SONUÇ'!$B$6:$H$823,6,0)),"",VLOOKUP($C57,'B.ERKEK FERDİ SONUÇ'!$B$6:$H$823,6,0))</f>
      </c>
      <c r="G57" s="17" t="str">
        <f>IF(OR(E57="",F57="DQ",F57="DNF",F57="DNS",F57=""),"-",VLOOKUP(C57,'B.ERKEK FERDİ SONUÇ'!$B$6:$H$823,7,0))</f>
        <v>-</v>
      </c>
      <c r="H57" s="17" t="str">
        <f>IF(OR(E57="",E57="F",F57="DQ",F57="DNF",F57="DNS",F57=""),"-",VLOOKUP(C57,'B.ERKEK FERDİ SONUÇ'!$B$6:$H$823,7,0))</f>
        <v>-</v>
      </c>
      <c r="I57" s="20" t="str">
        <f>IF(ISERROR(SMALL(H54:H57,4)),"-",SMALL(H54:H57,4))</f>
        <v>-</v>
      </c>
      <c r="J57" s="21"/>
      <c r="BA57" s="2">
        <v>1075</v>
      </c>
    </row>
    <row r="58" spans="1:53" ht="15" customHeight="1">
      <c r="A58" s="6"/>
      <c r="B58" s="7"/>
      <c r="C58" s="33"/>
      <c r="D58" s="8">
        <f>IF(ISERROR(VLOOKUP($C58,'B.ERKEK START LİSTE'!$B$6:$F$618,2,0)),"",VLOOKUP($C58,'B.ERKEK START LİSTE'!$B$6:$F$618,2,0))</f>
      </c>
      <c r="E58" s="9">
        <f>IF(ISERROR(VLOOKUP($C58,'B.ERKEK START LİSTE'!$B$6:$F$618,4,0)),"",VLOOKUP($C58,'B.ERKEK START LİSTE'!$B$6:$F$618,4,0))</f>
      </c>
      <c r="F58" s="10">
        <f>IF(ISERROR(VLOOKUP($C58,'B.ERKEK FERDİ SONUÇ'!$B$6:$H$823,6,0)),"",VLOOKUP($C58,'B.ERKEK FERDİ SONUÇ'!$B$6:$H$823,6,0))</f>
      </c>
      <c r="G58" s="9" t="str">
        <f>IF(OR(E58="",F58="DQ",F58="DNF",F58="DNS",F58=""),"-",VLOOKUP(C58,'B.ERKEK FERDİ SONUÇ'!$B$6:$H$823,7,0))</f>
        <v>-</v>
      </c>
      <c r="H58" s="9" t="str">
        <f>IF(OR(E58="",E58="F",F58="DQ",F58="DNF",F58="DNS",F58=""),"-",VLOOKUP(C58,'B.ERKEK FERDİ SONUÇ'!$B$6:$H$823,7,0))</f>
        <v>-</v>
      </c>
      <c r="I58" s="12" t="str">
        <f>IF(ISERROR(SMALL(H58:H61,1)),"-",SMALL(H58:H61,1))</f>
        <v>-</v>
      </c>
      <c r="J58" s="13"/>
      <c r="BA58" s="2">
        <v>1078</v>
      </c>
    </row>
    <row r="59" spans="1:53" ht="15" customHeight="1">
      <c r="A59" s="14"/>
      <c r="B59" s="15"/>
      <c r="C59" s="34"/>
      <c r="D59" s="16">
        <f>IF(ISERROR(VLOOKUP($C59,'B.ERKEK START LİSTE'!$B$6:$F$618,2,0)),"",VLOOKUP($C59,'B.ERKEK START LİSTE'!$B$6:$F$618,2,0))</f>
      </c>
      <c r="E59" s="17">
        <f>IF(ISERROR(VLOOKUP($C59,'B.ERKEK START LİSTE'!$B$6:$F$618,4,0)),"",VLOOKUP($C59,'B.ERKEK START LİSTE'!$B$6:$F$618,4,0))</f>
      </c>
      <c r="F59" s="18">
        <f>IF(ISERROR(VLOOKUP($C59,'B.ERKEK FERDİ SONUÇ'!$B$6:$H$823,6,0)),"",VLOOKUP($C59,'B.ERKEK FERDİ SONUÇ'!$B$6:$H$823,6,0))</f>
      </c>
      <c r="G59" s="17" t="str">
        <f>IF(OR(E59="",F59="DQ",F59="DNF",F59="DNS",F59=""),"-",VLOOKUP(C59,'B.ERKEK FERDİ SONUÇ'!$B$6:$H$823,7,0))</f>
        <v>-</v>
      </c>
      <c r="H59" s="17" t="str">
        <f>IF(OR(E59="",E59="F",F59="DQ",F59="DNF",F59="DNS",F59=""),"-",VLOOKUP(C59,'B.ERKEK FERDİ SONUÇ'!$B$6:$H$823,7,0))</f>
        <v>-</v>
      </c>
      <c r="I59" s="20" t="str">
        <f>IF(ISERROR(SMALL(H58:H61,2)),"-",SMALL(H58:H61,2))</f>
        <v>-</v>
      </c>
      <c r="J59" s="21"/>
      <c r="BA59" s="2">
        <v>1079</v>
      </c>
    </row>
    <row r="60" spans="1:53" ht="15" customHeight="1">
      <c r="A60" s="35">
        <f>IF(AND(B60&lt;&gt;"",J60&lt;&gt;"DQ"),COUNT(J$6:J$125)-(RANK(J60,J$6:J$125)+COUNTIF(J$6:J60,J60))+2,IF(C58&lt;&gt;"",BA60,""))</f>
      </c>
      <c r="B60" s="15">
        <f>IF(ISERROR(VLOOKUP(C58,'B.ERKEK START LİSTE'!$B$6:$F$618,3,0)),"",VLOOKUP(C58,'B.ERKEK START LİSTE'!$B$6:$F$618,3,0))</f>
      </c>
      <c r="C60" s="34"/>
      <c r="D60" s="16">
        <f>IF(ISERROR(VLOOKUP($C60,'B.ERKEK START LİSTE'!$B$6:$F$618,2,0)),"",VLOOKUP($C60,'B.ERKEK START LİSTE'!$B$6:$F$618,2,0))</f>
      </c>
      <c r="E60" s="17">
        <f>IF(ISERROR(VLOOKUP($C60,'B.ERKEK START LİSTE'!$B$6:$F$618,4,0)),"",VLOOKUP($C60,'B.ERKEK START LİSTE'!$B$6:$F$618,4,0))</f>
      </c>
      <c r="F60" s="18">
        <f>IF(ISERROR(VLOOKUP($C60,'B.ERKEK FERDİ SONUÇ'!$B$6:$H$823,6,0)),"",VLOOKUP($C60,'B.ERKEK FERDİ SONUÇ'!$B$6:$H$823,6,0))</f>
      </c>
      <c r="G60" s="17" t="str">
        <f>IF(OR(E60="",F60="DQ",F60="DNF",F60="DNS",F60=""),"-",VLOOKUP(C60,'B.ERKEK FERDİ SONUÇ'!$B$6:$H$823,7,0))</f>
        <v>-</v>
      </c>
      <c r="H60" s="17" t="str">
        <f>IF(OR(E60="",E60="F",F60="DQ",F60="DNF",F60="DNS",F60=""),"-",VLOOKUP(C60,'B.ERKEK FERDİ SONUÇ'!$B$6:$H$823,7,0))</f>
        <v>-</v>
      </c>
      <c r="I60" s="20" t="str">
        <f>IF(ISERROR(SMALL(H58:H61,3)),"-",SMALL(H58:H61,3))</f>
        <v>-</v>
      </c>
      <c r="J60" s="22">
        <f>IF(C58="","",IF(OR(I58="-",I59="-",I60="-"),"DQ",SUM(I58,I59,I60)))</f>
      </c>
      <c r="BA60" s="2">
        <v>1080</v>
      </c>
    </row>
    <row r="61" spans="1:53" ht="15" customHeight="1">
      <c r="A61" s="14"/>
      <c r="B61" s="15"/>
      <c r="C61" s="34"/>
      <c r="D61" s="16">
        <f>IF(ISERROR(VLOOKUP($C61,'B.ERKEK START LİSTE'!$B$6:$F$618,2,0)),"",VLOOKUP($C61,'B.ERKEK START LİSTE'!$B$6:$F$618,2,0))</f>
      </c>
      <c r="E61" s="17">
        <f>IF(ISERROR(VLOOKUP($C61,'B.ERKEK START LİSTE'!$B$6:$F$618,4,0)),"",VLOOKUP($C61,'B.ERKEK START LİSTE'!$B$6:$F$618,4,0))</f>
      </c>
      <c r="F61" s="18">
        <f>IF(ISERROR(VLOOKUP($C61,'B.ERKEK FERDİ SONUÇ'!$B$6:$H$823,6,0)),"",VLOOKUP($C61,'B.ERKEK FERDİ SONUÇ'!$B$6:$H$823,6,0))</f>
      </c>
      <c r="G61" s="17" t="str">
        <f>IF(OR(E61="",F61="DQ",F61="DNF",F61="DNS",F61=""),"-",VLOOKUP(C61,'B.ERKEK FERDİ SONUÇ'!$B$6:$H$823,7,0))</f>
        <v>-</v>
      </c>
      <c r="H61" s="17" t="str">
        <f>IF(OR(E61="",E61="F",F61="DQ",F61="DNF",F61="DNS",F61=""),"-",VLOOKUP(C61,'B.ERKEK FERDİ SONUÇ'!$B$6:$H$823,7,0))</f>
        <v>-</v>
      </c>
      <c r="I61" s="20" t="str">
        <f>IF(ISERROR(SMALL(H58:H61,4)),"-",SMALL(H58:H61,4))</f>
        <v>-</v>
      </c>
      <c r="J61" s="21"/>
      <c r="BA61" s="2">
        <v>1081</v>
      </c>
    </row>
    <row r="62" spans="1:53" ht="15" customHeight="1">
      <c r="A62" s="6"/>
      <c r="B62" s="7"/>
      <c r="C62" s="33"/>
      <c r="D62" s="8">
        <f>IF(ISERROR(VLOOKUP($C62,'B.ERKEK START LİSTE'!$B$6:$F$618,2,0)),"",VLOOKUP($C62,'B.ERKEK START LİSTE'!$B$6:$F$618,2,0))</f>
      </c>
      <c r="E62" s="9">
        <f>IF(ISERROR(VLOOKUP($C62,'B.ERKEK START LİSTE'!$B$6:$F$618,4,0)),"",VLOOKUP($C62,'B.ERKEK START LİSTE'!$B$6:$F$618,4,0))</f>
      </c>
      <c r="F62" s="10">
        <f>IF(ISERROR(VLOOKUP($C62,'B.ERKEK FERDİ SONUÇ'!$B$6:$H$823,6,0)),"",VLOOKUP($C62,'B.ERKEK FERDİ SONUÇ'!$B$6:$H$823,6,0))</f>
      </c>
      <c r="G62" s="9" t="str">
        <f>IF(OR(E62="",F62="DQ",F62="DNF",F62="DNS",F62=""),"-",VLOOKUP(C62,'B.ERKEK FERDİ SONUÇ'!$B$6:$H$823,7,0))</f>
        <v>-</v>
      </c>
      <c r="H62" s="9" t="str">
        <f>IF(OR(E62="",E62="F",F62="DQ",F62="DNF",F62="DNS",F62=""),"-",VLOOKUP(C62,'B.ERKEK FERDİ SONUÇ'!$B$6:$H$823,7,0))</f>
        <v>-</v>
      </c>
      <c r="I62" s="12" t="str">
        <f>IF(ISERROR(SMALL(H62:H65,1)),"-",SMALL(H62:H65,1))</f>
        <v>-</v>
      </c>
      <c r="J62" s="13"/>
      <c r="BA62" s="2">
        <v>1084</v>
      </c>
    </row>
    <row r="63" spans="1:53" ht="15" customHeight="1">
      <c r="A63" s="14"/>
      <c r="B63" s="15"/>
      <c r="C63" s="34"/>
      <c r="D63" s="16">
        <f>IF(ISERROR(VLOOKUP($C63,'B.ERKEK START LİSTE'!$B$6:$F$618,2,0)),"",VLOOKUP($C63,'B.ERKEK START LİSTE'!$B$6:$F$618,2,0))</f>
      </c>
      <c r="E63" s="17">
        <f>IF(ISERROR(VLOOKUP($C63,'B.ERKEK START LİSTE'!$B$6:$F$618,4,0)),"",VLOOKUP($C63,'B.ERKEK START LİSTE'!$B$6:$F$618,4,0))</f>
      </c>
      <c r="F63" s="18">
        <f>IF(ISERROR(VLOOKUP($C63,'B.ERKEK FERDİ SONUÇ'!$B$6:$H$823,6,0)),"",VLOOKUP($C63,'B.ERKEK FERDİ SONUÇ'!$B$6:$H$823,6,0))</f>
      </c>
      <c r="G63" s="17" t="str">
        <f>IF(OR(E63="",F63="DQ",F63="DNF",F63="DNS",F63=""),"-",VLOOKUP(C63,'B.ERKEK FERDİ SONUÇ'!$B$6:$H$823,7,0))</f>
        <v>-</v>
      </c>
      <c r="H63" s="17" t="str">
        <f>IF(OR(E63="",E63="F",F63="DQ",F63="DNF",F63="DNS",F63=""),"-",VLOOKUP(C63,'B.ERKEK FERDİ SONUÇ'!$B$6:$H$823,7,0))</f>
        <v>-</v>
      </c>
      <c r="I63" s="20" t="str">
        <f>IF(ISERROR(SMALL(H62:H65,2)),"-",SMALL(H62:H65,2))</f>
        <v>-</v>
      </c>
      <c r="J63" s="21"/>
      <c r="BA63" s="2">
        <v>1085</v>
      </c>
    </row>
    <row r="64" spans="1:53" ht="15" customHeight="1">
      <c r="A64" s="35">
        <f>IF(AND(B64&lt;&gt;"",J64&lt;&gt;"DQ"),COUNT(J$6:J$125)-(RANK(J64,J$6:J$125)+COUNTIF(J$6:J64,J64))+2,IF(C62&lt;&gt;"",BA64,""))</f>
      </c>
      <c r="B64" s="15">
        <f>IF(ISERROR(VLOOKUP(C62,'B.ERKEK START LİSTE'!$B$6:$F$618,3,0)),"",VLOOKUP(C62,'B.ERKEK START LİSTE'!$B$6:$F$618,3,0))</f>
      </c>
      <c r="C64" s="34"/>
      <c r="D64" s="16">
        <f>IF(ISERROR(VLOOKUP($C64,'B.ERKEK START LİSTE'!$B$6:$F$618,2,0)),"",VLOOKUP($C64,'B.ERKEK START LİSTE'!$B$6:$F$618,2,0))</f>
      </c>
      <c r="E64" s="17">
        <f>IF(ISERROR(VLOOKUP($C64,'B.ERKEK START LİSTE'!$B$6:$F$618,4,0)),"",VLOOKUP($C64,'B.ERKEK START LİSTE'!$B$6:$F$618,4,0))</f>
      </c>
      <c r="F64" s="18">
        <f>IF(ISERROR(VLOOKUP($C64,'B.ERKEK FERDİ SONUÇ'!$B$6:$H$823,6,0)),"",VLOOKUP($C64,'B.ERKEK FERDİ SONUÇ'!$B$6:$H$823,6,0))</f>
      </c>
      <c r="G64" s="17" t="str">
        <f>IF(OR(E64="",F64="DQ",F64="DNF",F64="DNS",F64=""),"-",VLOOKUP(C64,'B.ERKEK FERDİ SONUÇ'!$B$6:$H$823,7,0))</f>
        <v>-</v>
      </c>
      <c r="H64" s="17" t="str">
        <f>IF(OR(E64="",E64="F",F64="DQ",F64="DNF",F64="DNS",F64=""),"-",VLOOKUP(C64,'B.ERKEK FERDİ SONUÇ'!$B$6:$H$823,7,0))</f>
        <v>-</v>
      </c>
      <c r="I64" s="20" t="str">
        <f>IF(ISERROR(SMALL(H62:H65,3)),"-",SMALL(H62:H65,3))</f>
        <v>-</v>
      </c>
      <c r="J64" s="22">
        <f>IF(C62="","",IF(OR(I62="-",I63="-",I64="-"),"DQ",SUM(I62,I63,I64)))</f>
      </c>
      <c r="BA64" s="2">
        <v>1086</v>
      </c>
    </row>
    <row r="65" spans="1:53" ht="15" customHeight="1">
      <c r="A65" s="14"/>
      <c r="B65" s="15"/>
      <c r="C65" s="34"/>
      <c r="D65" s="16">
        <f>IF(ISERROR(VLOOKUP($C65,'B.ERKEK START LİSTE'!$B$6:$F$618,2,0)),"",VLOOKUP($C65,'B.ERKEK START LİSTE'!$B$6:$F$618,2,0))</f>
      </c>
      <c r="E65" s="17">
        <f>IF(ISERROR(VLOOKUP($C65,'B.ERKEK START LİSTE'!$B$6:$F$618,4,0)),"",VLOOKUP($C65,'B.ERKEK START LİSTE'!$B$6:$F$618,4,0))</f>
      </c>
      <c r="F65" s="18">
        <f>IF(ISERROR(VLOOKUP($C65,'B.ERKEK FERDİ SONUÇ'!$B$6:$H$823,6,0)),"",VLOOKUP($C65,'B.ERKEK FERDİ SONUÇ'!$B$6:$H$823,6,0))</f>
      </c>
      <c r="G65" s="17" t="str">
        <f>IF(OR(E65="",F65="DQ",F65="DNF",F65="DNS",F65=""),"-",VLOOKUP(C65,'B.ERKEK FERDİ SONUÇ'!$B$6:$H$823,7,0))</f>
        <v>-</v>
      </c>
      <c r="H65" s="17" t="str">
        <f>IF(OR(E65="",E65="F",F65="DQ",F65="DNF",F65="DNS",F65=""),"-",VLOOKUP(C65,'B.ERKEK FERDİ SONUÇ'!$B$6:$H$823,7,0))</f>
        <v>-</v>
      </c>
      <c r="I65" s="20" t="str">
        <f>IF(ISERROR(SMALL(H62:H65,4)),"-",SMALL(H62:H65,4))</f>
        <v>-</v>
      </c>
      <c r="J65" s="21"/>
      <c r="BA65" s="2">
        <v>1087</v>
      </c>
    </row>
    <row r="66" spans="1:53" ht="15" customHeight="1">
      <c r="A66" s="6"/>
      <c r="B66" s="7"/>
      <c r="C66" s="33"/>
      <c r="D66" s="8">
        <f>IF(ISERROR(VLOOKUP($C66,'B.ERKEK START LİSTE'!$B$6:$F$618,2,0)),"",VLOOKUP($C66,'B.ERKEK START LİSTE'!$B$6:$F$618,2,0))</f>
      </c>
      <c r="E66" s="9">
        <f>IF(ISERROR(VLOOKUP($C66,'B.ERKEK START LİSTE'!$B$6:$F$618,4,0)),"",VLOOKUP($C66,'B.ERKEK START LİSTE'!$B$6:$F$618,4,0))</f>
      </c>
      <c r="F66" s="10">
        <f>IF(ISERROR(VLOOKUP($C66,'B.ERKEK FERDİ SONUÇ'!$B$6:$H$823,6,0)),"",VLOOKUP($C66,'B.ERKEK FERDİ SONUÇ'!$B$6:$H$823,6,0))</f>
      </c>
      <c r="G66" s="9" t="str">
        <f>IF(OR(E66="",F66="DQ",F66="DNF",F66="DNS",F66=""),"-",VLOOKUP(C66,'B.ERKEK FERDİ SONUÇ'!$B$6:$H$823,7,0))</f>
        <v>-</v>
      </c>
      <c r="H66" s="9" t="str">
        <f>IF(OR(E66="",E66="F",F66="DQ",F66="DNF",F66="DNS",F66=""),"-",VLOOKUP(C66,'B.ERKEK FERDİ SONUÇ'!$B$6:$H$823,7,0))</f>
        <v>-</v>
      </c>
      <c r="I66" s="12" t="str">
        <f>IF(ISERROR(SMALL(H66:H69,1)),"-",SMALL(H66:H69,1))</f>
        <v>-</v>
      </c>
      <c r="J66" s="13"/>
      <c r="BA66" s="2">
        <v>1090</v>
      </c>
    </row>
    <row r="67" spans="1:53" ht="15" customHeight="1">
      <c r="A67" s="14"/>
      <c r="B67" s="15"/>
      <c r="C67" s="34"/>
      <c r="D67" s="16">
        <f>IF(ISERROR(VLOOKUP($C67,'B.ERKEK START LİSTE'!$B$6:$F$618,2,0)),"",VLOOKUP($C67,'B.ERKEK START LİSTE'!$B$6:$F$618,2,0))</f>
      </c>
      <c r="E67" s="17">
        <f>IF(ISERROR(VLOOKUP($C67,'B.ERKEK START LİSTE'!$B$6:$F$618,4,0)),"",VLOOKUP($C67,'B.ERKEK START LİSTE'!$B$6:$F$618,4,0))</f>
      </c>
      <c r="F67" s="18">
        <f>IF(ISERROR(VLOOKUP($C67,'B.ERKEK FERDİ SONUÇ'!$B$6:$H$823,6,0)),"",VLOOKUP($C67,'B.ERKEK FERDİ SONUÇ'!$B$6:$H$823,6,0))</f>
      </c>
      <c r="G67" s="17" t="str">
        <f>IF(OR(E67="",F67="DQ",F67="DNF",F67="DNS",F67=""),"-",VLOOKUP(C67,'B.ERKEK FERDİ SONUÇ'!$B$6:$H$823,7,0))</f>
        <v>-</v>
      </c>
      <c r="H67" s="17" t="str">
        <f>IF(OR(E67="",E67="F",F67="DQ",F67="DNF",F67="DNS",F67=""),"-",VLOOKUP(C67,'B.ERKEK FERDİ SONUÇ'!$B$6:$H$823,7,0))</f>
        <v>-</v>
      </c>
      <c r="I67" s="20" t="str">
        <f>IF(ISERROR(SMALL(H66:H69,2)),"-",SMALL(H66:H69,2))</f>
        <v>-</v>
      </c>
      <c r="J67" s="21"/>
      <c r="BA67" s="2">
        <v>1091</v>
      </c>
    </row>
    <row r="68" spans="1:53" ht="15" customHeight="1">
      <c r="A68" s="35">
        <f>IF(AND(B68&lt;&gt;"",J68&lt;&gt;"DQ"),COUNT(J$6:J$125)-(RANK(J68,J$6:J$125)+COUNTIF(J$6:J68,J68))+2,IF(C66&lt;&gt;"",BA68,""))</f>
      </c>
      <c r="B68" s="15">
        <f>IF(ISERROR(VLOOKUP(C66,'B.ERKEK START LİSTE'!$B$6:$F$618,3,0)),"",VLOOKUP(C66,'B.ERKEK START LİSTE'!$B$6:$F$618,3,0))</f>
      </c>
      <c r="C68" s="34"/>
      <c r="D68" s="16">
        <f>IF(ISERROR(VLOOKUP($C68,'B.ERKEK START LİSTE'!$B$6:$F$618,2,0)),"",VLOOKUP($C68,'B.ERKEK START LİSTE'!$B$6:$F$618,2,0))</f>
      </c>
      <c r="E68" s="17">
        <f>IF(ISERROR(VLOOKUP($C68,'B.ERKEK START LİSTE'!$B$6:$F$618,4,0)),"",VLOOKUP($C68,'B.ERKEK START LİSTE'!$B$6:$F$618,4,0))</f>
      </c>
      <c r="F68" s="18">
        <f>IF(ISERROR(VLOOKUP($C68,'B.ERKEK FERDİ SONUÇ'!$B$6:$H$823,6,0)),"",VLOOKUP($C68,'B.ERKEK FERDİ SONUÇ'!$B$6:$H$823,6,0))</f>
      </c>
      <c r="G68" s="17" t="str">
        <f>IF(OR(E68="",F68="DQ",F68="DNF",F68="DNS",F68=""),"-",VLOOKUP(C68,'B.ERKEK FERDİ SONUÇ'!$B$6:$H$823,7,0))</f>
        <v>-</v>
      </c>
      <c r="H68" s="17" t="str">
        <f>IF(OR(E68="",E68="F",F68="DQ",F68="DNF",F68="DNS",F68=""),"-",VLOOKUP(C68,'B.ERKEK FERDİ SONUÇ'!$B$6:$H$823,7,0))</f>
        <v>-</v>
      </c>
      <c r="I68" s="20" t="str">
        <f>IF(ISERROR(SMALL(H66:H69,3)),"-",SMALL(H66:H69,3))</f>
        <v>-</v>
      </c>
      <c r="J68" s="22">
        <f>IF(C66="","",IF(OR(I66="-",I67="-",I68="-"),"DQ",SUM(I66,I67,I68)))</f>
      </c>
      <c r="BA68" s="2">
        <v>1092</v>
      </c>
    </row>
    <row r="69" spans="1:53" ht="15" customHeight="1">
      <c r="A69" s="14"/>
      <c r="B69" s="15"/>
      <c r="C69" s="34"/>
      <c r="D69" s="16">
        <f>IF(ISERROR(VLOOKUP($C69,'B.ERKEK START LİSTE'!$B$6:$F$618,2,0)),"",VLOOKUP($C69,'B.ERKEK START LİSTE'!$B$6:$F$618,2,0))</f>
      </c>
      <c r="E69" s="17">
        <f>IF(ISERROR(VLOOKUP($C69,'B.ERKEK START LİSTE'!$B$6:$F$618,4,0)),"",VLOOKUP($C69,'B.ERKEK START LİSTE'!$B$6:$F$618,4,0))</f>
      </c>
      <c r="F69" s="18">
        <f>IF(ISERROR(VLOOKUP($C69,'B.ERKEK FERDİ SONUÇ'!$B$6:$H$823,6,0)),"",VLOOKUP($C69,'B.ERKEK FERDİ SONUÇ'!$B$6:$H$823,6,0))</f>
      </c>
      <c r="G69" s="17" t="str">
        <f>IF(OR(E69="",F69="DQ",F69="DNF",F69="DNS",F69=""),"-",VLOOKUP(C69,'B.ERKEK FERDİ SONUÇ'!$B$6:$H$823,7,0))</f>
        <v>-</v>
      </c>
      <c r="H69" s="17" t="str">
        <f>IF(OR(E69="",E69="F",F69="DQ",F69="DNF",F69="DNS",F69=""),"-",VLOOKUP(C69,'B.ERKEK FERDİ SONUÇ'!$B$6:$H$823,7,0))</f>
        <v>-</v>
      </c>
      <c r="I69" s="20" t="str">
        <f>IF(ISERROR(SMALL(H66:H69,4)),"-",SMALL(H66:H69,4))</f>
        <v>-</v>
      </c>
      <c r="J69" s="21"/>
      <c r="BA69" s="2">
        <v>1093</v>
      </c>
    </row>
    <row r="70" spans="1:53" ht="15" customHeight="1">
      <c r="A70" s="6"/>
      <c r="B70" s="7"/>
      <c r="C70" s="33"/>
      <c r="D70" s="8">
        <f>IF(ISERROR(VLOOKUP($C70,'B.ERKEK START LİSTE'!$B$6:$F$618,2,0)),"",VLOOKUP($C70,'B.ERKEK START LİSTE'!$B$6:$F$618,2,0))</f>
      </c>
      <c r="E70" s="9">
        <f>IF(ISERROR(VLOOKUP($C70,'B.ERKEK START LİSTE'!$B$6:$F$618,4,0)),"",VLOOKUP($C70,'B.ERKEK START LİSTE'!$B$6:$F$618,4,0))</f>
      </c>
      <c r="F70" s="10">
        <f>IF(ISERROR(VLOOKUP($C70,'B.ERKEK FERDİ SONUÇ'!$B$6:$H$823,6,0)),"",VLOOKUP($C70,'B.ERKEK FERDİ SONUÇ'!$B$6:$H$823,6,0))</f>
      </c>
      <c r="G70" s="9" t="str">
        <f>IF(OR(E70="",F70="DQ",F70="DNF",F70="DNS",F70=""),"-",VLOOKUP(C70,'B.ERKEK FERDİ SONUÇ'!$B$6:$H$823,7,0))</f>
        <v>-</v>
      </c>
      <c r="H70" s="9" t="str">
        <f>IF(OR(E70="",E70="F",F70="DQ",F70="DNF",F70="DNS",F70=""),"-",VLOOKUP(C70,'B.ERKEK FERDİ SONUÇ'!$B$6:$H$823,7,0))</f>
        <v>-</v>
      </c>
      <c r="I70" s="12" t="str">
        <f>IF(ISERROR(SMALL(H70:H73,1)),"-",SMALL(H70:H73,1))</f>
        <v>-</v>
      </c>
      <c r="J70" s="13"/>
      <c r="BA70" s="2">
        <v>1096</v>
      </c>
    </row>
    <row r="71" spans="1:53" ht="15" customHeight="1">
      <c r="A71" s="14"/>
      <c r="B71" s="15"/>
      <c r="C71" s="34"/>
      <c r="D71" s="16">
        <f>IF(ISERROR(VLOOKUP($C71,'B.ERKEK START LİSTE'!$B$6:$F$618,2,0)),"",VLOOKUP($C71,'B.ERKEK START LİSTE'!$B$6:$F$618,2,0))</f>
      </c>
      <c r="E71" s="17">
        <f>IF(ISERROR(VLOOKUP($C71,'B.ERKEK START LİSTE'!$B$6:$F$618,4,0)),"",VLOOKUP($C71,'B.ERKEK START LİSTE'!$B$6:$F$618,4,0))</f>
      </c>
      <c r="F71" s="18">
        <f>IF(ISERROR(VLOOKUP($C71,'B.ERKEK FERDİ SONUÇ'!$B$6:$H$823,6,0)),"",VLOOKUP($C71,'B.ERKEK FERDİ SONUÇ'!$B$6:$H$823,6,0))</f>
      </c>
      <c r="G71" s="17" t="str">
        <f>IF(OR(E71="",F71="DQ",F71="DNF",F71="DNS",F71=""),"-",VLOOKUP(C71,'B.ERKEK FERDİ SONUÇ'!$B$6:$H$823,7,0))</f>
        <v>-</v>
      </c>
      <c r="H71" s="17" t="str">
        <f>IF(OR(E71="",E71="F",F71="DQ",F71="DNF",F71="DNS",F71=""),"-",VLOOKUP(C71,'B.ERKEK FERDİ SONUÇ'!$B$6:$H$823,7,0))</f>
        <v>-</v>
      </c>
      <c r="I71" s="20" t="str">
        <f>IF(ISERROR(SMALL(H70:H73,2)),"-",SMALL(H70:H73,2))</f>
        <v>-</v>
      </c>
      <c r="J71" s="21"/>
      <c r="BA71" s="2">
        <v>1097</v>
      </c>
    </row>
    <row r="72" spans="1:53" ht="15" customHeight="1">
      <c r="A72" s="35">
        <f>IF(AND(B72&lt;&gt;"",J72&lt;&gt;"DQ"),COUNT(J$6:J$125)-(RANK(J72,J$6:J$125)+COUNTIF(J$6:J72,J72))+2,IF(C70&lt;&gt;"",BA72,""))</f>
      </c>
      <c r="B72" s="15">
        <f>IF(ISERROR(VLOOKUP(C70,'B.ERKEK START LİSTE'!$B$6:$F$618,3,0)),"",VLOOKUP(C70,'B.ERKEK START LİSTE'!$B$6:$F$618,3,0))</f>
      </c>
      <c r="C72" s="34"/>
      <c r="D72" s="16">
        <f>IF(ISERROR(VLOOKUP($C72,'B.ERKEK START LİSTE'!$B$6:$F$618,2,0)),"",VLOOKUP($C72,'B.ERKEK START LİSTE'!$B$6:$F$618,2,0))</f>
      </c>
      <c r="E72" s="17">
        <f>IF(ISERROR(VLOOKUP($C72,'B.ERKEK START LİSTE'!$B$6:$F$618,4,0)),"",VLOOKUP($C72,'B.ERKEK START LİSTE'!$B$6:$F$618,4,0))</f>
      </c>
      <c r="F72" s="18">
        <f>IF(ISERROR(VLOOKUP($C72,'B.ERKEK FERDİ SONUÇ'!$B$6:$H$823,6,0)),"",VLOOKUP($C72,'B.ERKEK FERDİ SONUÇ'!$B$6:$H$823,6,0))</f>
      </c>
      <c r="G72" s="17" t="str">
        <f>IF(OR(E72="",F72="DQ",F72="DNF",F72="DNS",F72=""),"-",VLOOKUP(C72,'B.ERKEK FERDİ SONUÇ'!$B$6:$H$823,7,0))</f>
        <v>-</v>
      </c>
      <c r="H72" s="17" t="str">
        <f>IF(OR(E72="",E72="F",F72="DQ",F72="DNF",F72="DNS",F72=""),"-",VLOOKUP(C72,'B.ERKEK FERDİ SONUÇ'!$B$6:$H$823,7,0))</f>
        <v>-</v>
      </c>
      <c r="I72" s="20" t="str">
        <f>IF(ISERROR(SMALL(H70:H73,3)),"-",SMALL(H70:H73,3))</f>
        <v>-</v>
      </c>
      <c r="J72" s="22">
        <f>IF(C70="","",IF(OR(I70="-",I71="-",I72="-"),"DQ",SUM(I70,I71,I72)))</f>
      </c>
      <c r="BA72" s="2">
        <v>1098</v>
      </c>
    </row>
    <row r="73" spans="1:53" ht="15" customHeight="1">
      <c r="A73" s="14"/>
      <c r="B73" s="15"/>
      <c r="C73" s="34"/>
      <c r="D73" s="16">
        <f>IF(ISERROR(VLOOKUP($C73,'B.ERKEK START LİSTE'!$B$6:$F$618,2,0)),"",VLOOKUP($C73,'B.ERKEK START LİSTE'!$B$6:$F$618,2,0))</f>
      </c>
      <c r="E73" s="17">
        <f>IF(ISERROR(VLOOKUP($C73,'B.ERKEK START LİSTE'!$B$6:$F$618,4,0)),"",VLOOKUP($C73,'B.ERKEK START LİSTE'!$B$6:$F$618,4,0))</f>
      </c>
      <c r="F73" s="18">
        <f>IF(ISERROR(VLOOKUP($C73,'B.ERKEK FERDİ SONUÇ'!$B$6:$H$823,6,0)),"",VLOOKUP($C73,'B.ERKEK FERDİ SONUÇ'!$B$6:$H$823,6,0))</f>
      </c>
      <c r="G73" s="17" t="str">
        <f>IF(OR(E73="",F73="DQ",F73="DNF",F73="DNS",F73=""),"-",VLOOKUP(C73,'B.ERKEK FERDİ SONUÇ'!$B$6:$H$823,7,0))</f>
        <v>-</v>
      </c>
      <c r="H73" s="17" t="str">
        <f>IF(OR(E73="",E73="F",F73="DQ",F73="DNF",F73="DNS",F73=""),"-",VLOOKUP(C73,'B.ERKEK FERDİ SONUÇ'!$B$6:$H$823,7,0))</f>
        <v>-</v>
      </c>
      <c r="I73" s="20" t="str">
        <f>IF(ISERROR(SMALL(H70:H73,4)),"-",SMALL(H70:H73,4))</f>
        <v>-</v>
      </c>
      <c r="J73" s="21"/>
      <c r="BA73" s="2">
        <v>1099</v>
      </c>
    </row>
    <row r="74" spans="1:53" ht="15" customHeight="1">
      <c r="A74" s="6"/>
      <c r="B74" s="7"/>
      <c r="C74" s="33"/>
      <c r="D74" s="8">
        <f>IF(ISERROR(VLOOKUP($C74,'B.ERKEK START LİSTE'!$B$6:$F$618,2,0)),"",VLOOKUP($C74,'B.ERKEK START LİSTE'!$B$6:$F$618,2,0))</f>
      </c>
      <c r="E74" s="9">
        <f>IF(ISERROR(VLOOKUP($C74,'B.ERKEK START LİSTE'!$B$6:$F$618,4,0)),"",VLOOKUP($C74,'B.ERKEK START LİSTE'!$B$6:$F$618,4,0))</f>
      </c>
      <c r="F74" s="10">
        <f>IF(ISERROR(VLOOKUP($C74,'B.ERKEK FERDİ SONUÇ'!$B$6:$H$823,6,0)),"",VLOOKUP($C74,'B.ERKEK FERDİ SONUÇ'!$B$6:$H$823,6,0))</f>
      </c>
      <c r="G74" s="9" t="str">
        <f>IF(OR(E74="",F74="DQ",F74="DNF",F74="DNS",F74=""),"-",VLOOKUP(C74,'B.ERKEK FERDİ SONUÇ'!$B$6:$H$823,7,0))</f>
        <v>-</v>
      </c>
      <c r="H74" s="9" t="str">
        <f>IF(OR(E74="",E74="F",F74="DQ",F74="DNF",F74="DNS",F74=""),"-",VLOOKUP(C74,'B.ERKEK FERDİ SONUÇ'!$B$6:$H$823,7,0))</f>
        <v>-</v>
      </c>
      <c r="I74" s="12" t="str">
        <f>IF(ISERROR(SMALL(H74:H77,1)),"-",SMALL(H74:H77,1))</f>
        <v>-</v>
      </c>
      <c r="J74" s="13"/>
      <c r="BA74" s="2">
        <v>1102</v>
      </c>
    </row>
    <row r="75" spans="1:53" ht="15" customHeight="1">
      <c r="A75" s="14"/>
      <c r="B75" s="15"/>
      <c r="C75" s="34"/>
      <c r="D75" s="16">
        <f>IF(ISERROR(VLOOKUP($C75,'B.ERKEK START LİSTE'!$B$6:$F$618,2,0)),"",VLOOKUP($C75,'B.ERKEK START LİSTE'!$B$6:$F$618,2,0))</f>
      </c>
      <c r="E75" s="17">
        <f>IF(ISERROR(VLOOKUP($C75,'B.ERKEK START LİSTE'!$B$6:$F$618,4,0)),"",VLOOKUP($C75,'B.ERKEK START LİSTE'!$B$6:$F$618,4,0))</f>
      </c>
      <c r="F75" s="18">
        <f>IF(ISERROR(VLOOKUP($C75,'B.ERKEK FERDİ SONUÇ'!$B$6:$H$823,6,0)),"",VLOOKUP($C75,'B.ERKEK FERDİ SONUÇ'!$B$6:$H$823,6,0))</f>
      </c>
      <c r="G75" s="17" t="str">
        <f>IF(OR(E75="",F75="DQ",F75="DNF",F75="DNS",F75=""),"-",VLOOKUP(C75,'B.ERKEK FERDİ SONUÇ'!$B$6:$H$823,7,0))</f>
        <v>-</v>
      </c>
      <c r="H75" s="17" t="str">
        <f>IF(OR(E75="",E75="F",F75="DQ",F75="DNF",F75="DNS",F75=""),"-",VLOOKUP(C75,'B.ERKEK FERDİ SONUÇ'!$B$6:$H$823,7,0))</f>
        <v>-</v>
      </c>
      <c r="I75" s="20" t="str">
        <f>IF(ISERROR(SMALL(H74:H77,2)),"-",SMALL(H74:H77,2))</f>
        <v>-</v>
      </c>
      <c r="J75" s="21"/>
      <c r="BA75" s="2">
        <v>1103</v>
      </c>
    </row>
    <row r="76" spans="1:53" ht="15" customHeight="1">
      <c r="A76" s="35">
        <f>IF(AND(B76&lt;&gt;"",J76&lt;&gt;"DQ"),COUNT(J$6:J$125)-(RANK(J76,J$6:J$125)+COUNTIF(J$6:J76,J76))+2,IF(C74&lt;&gt;"",BA76,""))</f>
      </c>
      <c r="B76" s="15">
        <f>IF(ISERROR(VLOOKUP(C74,'B.ERKEK START LİSTE'!$B$6:$F$618,3,0)),"",VLOOKUP(C74,'B.ERKEK START LİSTE'!$B$6:$F$618,3,0))</f>
      </c>
      <c r="C76" s="34"/>
      <c r="D76" s="16">
        <f>IF(ISERROR(VLOOKUP($C76,'B.ERKEK START LİSTE'!$B$6:$F$618,2,0)),"",VLOOKUP($C76,'B.ERKEK START LİSTE'!$B$6:$F$618,2,0))</f>
      </c>
      <c r="E76" s="17">
        <f>IF(ISERROR(VLOOKUP($C76,'B.ERKEK START LİSTE'!$B$6:$F$618,4,0)),"",VLOOKUP($C76,'B.ERKEK START LİSTE'!$B$6:$F$618,4,0))</f>
      </c>
      <c r="F76" s="18">
        <f>IF(ISERROR(VLOOKUP($C76,'B.ERKEK FERDİ SONUÇ'!$B$6:$H$823,6,0)),"",VLOOKUP($C76,'B.ERKEK FERDİ SONUÇ'!$B$6:$H$823,6,0))</f>
      </c>
      <c r="G76" s="17" t="str">
        <f>IF(OR(E76="",F76="DQ",F76="DNF",F76="DNS",F76=""),"-",VLOOKUP(C76,'B.ERKEK FERDİ SONUÇ'!$B$6:$H$823,7,0))</f>
        <v>-</v>
      </c>
      <c r="H76" s="17" t="str">
        <f>IF(OR(E76="",E76="F",F76="DQ",F76="DNF",F76="DNS",F76=""),"-",VLOOKUP(C76,'B.ERKEK FERDİ SONUÇ'!$B$6:$H$823,7,0))</f>
        <v>-</v>
      </c>
      <c r="I76" s="20" t="str">
        <f>IF(ISERROR(SMALL(H74:H77,3)),"-",SMALL(H74:H77,3))</f>
        <v>-</v>
      </c>
      <c r="J76" s="22">
        <f>IF(C74="","",IF(OR(I74="-",I75="-",I76="-"),"DQ",SUM(I74,I75,I76)))</f>
      </c>
      <c r="BA76" s="2">
        <v>1104</v>
      </c>
    </row>
    <row r="77" spans="1:53" ht="15" customHeight="1">
      <c r="A77" s="14"/>
      <c r="B77" s="15"/>
      <c r="C77" s="34"/>
      <c r="D77" s="16">
        <f>IF(ISERROR(VLOOKUP($C77,'B.ERKEK START LİSTE'!$B$6:$F$618,2,0)),"",VLOOKUP($C77,'B.ERKEK START LİSTE'!$B$6:$F$618,2,0))</f>
      </c>
      <c r="E77" s="17">
        <f>IF(ISERROR(VLOOKUP($C77,'B.ERKEK START LİSTE'!$B$6:$F$618,4,0)),"",VLOOKUP($C77,'B.ERKEK START LİSTE'!$B$6:$F$618,4,0))</f>
      </c>
      <c r="F77" s="18">
        <f>IF(ISERROR(VLOOKUP($C77,'B.ERKEK FERDİ SONUÇ'!$B$6:$H$823,6,0)),"",VLOOKUP($C77,'B.ERKEK FERDİ SONUÇ'!$B$6:$H$823,6,0))</f>
      </c>
      <c r="G77" s="17" t="str">
        <f>IF(OR(E77="",F77="DQ",F77="DNF",F77="DNS",F77=""),"-",VLOOKUP(C77,'B.ERKEK FERDİ SONUÇ'!$B$6:$H$823,7,0))</f>
        <v>-</v>
      </c>
      <c r="H77" s="17" t="str">
        <f>IF(OR(E77="",E77="F",F77="DQ",F77="DNF",F77="DNS",F77=""),"-",VLOOKUP(C77,'B.ERKEK FERDİ SONUÇ'!$B$6:$H$823,7,0))</f>
        <v>-</v>
      </c>
      <c r="I77" s="20" t="str">
        <f>IF(ISERROR(SMALL(H74:H77,4)),"-",SMALL(H74:H77,4))</f>
        <v>-</v>
      </c>
      <c r="J77" s="21"/>
      <c r="BA77" s="2">
        <v>1105</v>
      </c>
    </row>
    <row r="78" spans="1:53" ht="15" customHeight="1">
      <c r="A78" s="6"/>
      <c r="B78" s="7"/>
      <c r="C78" s="33"/>
      <c r="D78" s="8">
        <f>IF(ISERROR(VLOOKUP($C78,'B.ERKEK START LİSTE'!$B$6:$F$618,2,0)),"",VLOOKUP($C78,'B.ERKEK START LİSTE'!$B$6:$F$618,2,0))</f>
      </c>
      <c r="E78" s="9">
        <f>IF(ISERROR(VLOOKUP($C78,'B.ERKEK START LİSTE'!$B$6:$F$618,4,0)),"",VLOOKUP($C78,'B.ERKEK START LİSTE'!$B$6:$F$618,4,0))</f>
      </c>
      <c r="F78" s="10">
        <f>IF(ISERROR(VLOOKUP($C78,'B.ERKEK FERDİ SONUÇ'!$B$6:$H$823,6,0)),"",VLOOKUP($C78,'B.ERKEK FERDİ SONUÇ'!$B$6:$H$823,6,0))</f>
      </c>
      <c r="G78" s="9" t="str">
        <f>IF(OR(E78="",F78="DQ",F78="DNF",F78="DNS",F78=""),"-",VLOOKUP(C78,'B.ERKEK FERDİ SONUÇ'!$B$6:$H$823,7,0))</f>
        <v>-</v>
      </c>
      <c r="H78" s="9" t="str">
        <f>IF(OR(E78="",E78="F",F78="DQ",F78="DNF",F78="DNS",F78=""),"-",VLOOKUP(C78,'B.ERKEK FERDİ SONUÇ'!$B$6:$H$823,7,0))</f>
        <v>-</v>
      </c>
      <c r="I78" s="12" t="str">
        <f>IF(ISERROR(SMALL(H78:H81,1)),"-",SMALL(H78:H81,1))</f>
        <v>-</v>
      </c>
      <c r="J78" s="13"/>
      <c r="BA78" s="2">
        <v>1108</v>
      </c>
    </row>
    <row r="79" spans="1:53" ht="15" customHeight="1">
      <c r="A79" s="14"/>
      <c r="B79" s="15"/>
      <c r="C79" s="34"/>
      <c r="D79" s="16">
        <f>IF(ISERROR(VLOOKUP($C79,'B.ERKEK START LİSTE'!$B$6:$F$618,2,0)),"",VLOOKUP($C79,'B.ERKEK START LİSTE'!$B$6:$F$618,2,0))</f>
      </c>
      <c r="E79" s="17">
        <f>IF(ISERROR(VLOOKUP($C79,'B.ERKEK START LİSTE'!$B$6:$F$618,4,0)),"",VLOOKUP($C79,'B.ERKEK START LİSTE'!$B$6:$F$618,4,0))</f>
      </c>
      <c r="F79" s="18">
        <f>IF(ISERROR(VLOOKUP($C79,'B.ERKEK FERDİ SONUÇ'!$B$6:$H$823,6,0)),"",VLOOKUP($C79,'B.ERKEK FERDİ SONUÇ'!$B$6:$H$823,6,0))</f>
      </c>
      <c r="G79" s="17" t="str">
        <f>IF(OR(E79="",F79="DQ",F79="DNF",F79="DNS",F79=""),"-",VLOOKUP(C79,'B.ERKEK FERDİ SONUÇ'!$B$6:$H$823,7,0))</f>
        <v>-</v>
      </c>
      <c r="H79" s="17" t="str">
        <f>IF(OR(E79="",E79="F",F79="DQ",F79="DNF",F79="DNS",F79=""),"-",VLOOKUP(C79,'B.ERKEK FERDİ SONUÇ'!$B$6:$H$823,7,0))</f>
        <v>-</v>
      </c>
      <c r="I79" s="20" t="str">
        <f>IF(ISERROR(SMALL(H78:H81,2)),"-",SMALL(H78:H81,2))</f>
        <v>-</v>
      </c>
      <c r="J79" s="21"/>
      <c r="BA79" s="2">
        <v>1109</v>
      </c>
    </row>
    <row r="80" spans="1:53" ht="15" customHeight="1">
      <c r="A80" s="35">
        <f>IF(AND(B80&lt;&gt;"",J80&lt;&gt;"DQ"),COUNT(J$6:J$125)-(RANK(J80,J$6:J$125)+COUNTIF(J$6:J80,J80))+2,IF(C78&lt;&gt;"",BA80,""))</f>
      </c>
      <c r="B80" s="15">
        <f>IF(ISERROR(VLOOKUP(C78,'B.ERKEK START LİSTE'!$B$6:$F$618,3,0)),"",VLOOKUP(C78,'B.ERKEK START LİSTE'!$B$6:$F$618,3,0))</f>
      </c>
      <c r="C80" s="34"/>
      <c r="D80" s="16">
        <f>IF(ISERROR(VLOOKUP($C80,'B.ERKEK START LİSTE'!$B$6:$F$618,2,0)),"",VLOOKUP($C80,'B.ERKEK START LİSTE'!$B$6:$F$618,2,0))</f>
      </c>
      <c r="E80" s="17">
        <f>IF(ISERROR(VLOOKUP($C80,'B.ERKEK START LİSTE'!$B$6:$F$618,4,0)),"",VLOOKUP($C80,'B.ERKEK START LİSTE'!$B$6:$F$618,4,0))</f>
      </c>
      <c r="F80" s="18">
        <f>IF(ISERROR(VLOOKUP($C80,'B.ERKEK FERDİ SONUÇ'!$B$6:$H$823,6,0)),"",VLOOKUP($C80,'B.ERKEK FERDİ SONUÇ'!$B$6:$H$823,6,0))</f>
      </c>
      <c r="G80" s="17" t="str">
        <f>IF(OR(E80="",F80="DQ",F80="DNF",F80="DNS",F80=""),"-",VLOOKUP(C80,'B.ERKEK FERDİ SONUÇ'!$B$6:$H$823,7,0))</f>
        <v>-</v>
      </c>
      <c r="H80" s="17" t="str">
        <f>IF(OR(E80="",E80="F",F80="DQ",F80="DNF",F80="DNS",F80=""),"-",VLOOKUP(C80,'B.ERKEK FERDİ SONUÇ'!$B$6:$H$823,7,0))</f>
        <v>-</v>
      </c>
      <c r="I80" s="20" t="str">
        <f>IF(ISERROR(SMALL(H78:H81,3)),"-",SMALL(H78:H81,3))</f>
        <v>-</v>
      </c>
      <c r="J80" s="22">
        <f>IF(C78="","",IF(OR(I78="-",I79="-",I80="-"),"DQ",SUM(I78,I79,I80)))</f>
      </c>
      <c r="BA80" s="2">
        <v>1110</v>
      </c>
    </row>
    <row r="81" spans="1:53" ht="15" customHeight="1">
      <c r="A81" s="14"/>
      <c r="B81" s="15"/>
      <c r="C81" s="34"/>
      <c r="D81" s="16">
        <f>IF(ISERROR(VLOOKUP($C81,'B.ERKEK START LİSTE'!$B$6:$F$618,2,0)),"",VLOOKUP($C81,'B.ERKEK START LİSTE'!$B$6:$F$618,2,0))</f>
      </c>
      <c r="E81" s="17">
        <f>IF(ISERROR(VLOOKUP($C81,'B.ERKEK START LİSTE'!$B$6:$F$618,4,0)),"",VLOOKUP($C81,'B.ERKEK START LİSTE'!$B$6:$F$618,4,0))</f>
      </c>
      <c r="F81" s="18">
        <f>IF(ISERROR(VLOOKUP($C81,'B.ERKEK FERDİ SONUÇ'!$B$6:$H$823,6,0)),"",VLOOKUP($C81,'B.ERKEK FERDİ SONUÇ'!$B$6:$H$823,6,0))</f>
      </c>
      <c r="G81" s="17" t="str">
        <f>IF(OR(E81="",F81="DQ",F81="DNF",F81="DNS",F81=""),"-",VLOOKUP(C81,'B.ERKEK FERDİ SONUÇ'!$B$6:$H$823,7,0))</f>
        <v>-</v>
      </c>
      <c r="H81" s="17" t="str">
        <f>IF(OR(E81="",E81="F",F81="DQ",F81="DNF",F81="DNS",F81=""),"-",VLOOKUP(C81,'B.ERKEK FERDİ SONUÇ'!$B$6:$H$823,7,0))</f>
        <v>-</v>
      </c>
      <c r="I81" s="20" t="str">
        <f>IF(ISERROR(SMALL(H78:H81,4)),"-",SMALL(H78:H81,4))</f>
        <v>-</v>
      </c>
      <c r="J81" s="21"/>
      <c r="BA81" s="2">
        <v>1111</v>
      </c>
    </row>
    <row r="82" spans="1:53" ht="15" customHeight="1">
      <c r="A82" s="6"/>
      <c r="B82" s="7"/>
      <c r="C82" s="33"/>
      <c r="D82" s="8">
        <f>IF(ISERROR(VLOOKUP($C82,'B.ERKEK START LİSTE'!$B$6:$F$618,2,0)),"",VLOOKUP($C82,'B.ERKEK START LİSTE'!$B$6:$F$618,2,0))</f>
      </c>
      <c r="E82" s="9">
        <f>IF(ISERROR(VLOOKUP($C82,'B.ERKEK START LİSTE'!$B$6:$F$618,4,0)),"",VLOOKUP($C82,'B.ERKEK START LİSTE'!$B$6:$F$618,4,0))</f>
      </c>
      <c r="F82" s="10">
        <f>IF(ISERROR(VLOOKUP($C82,'B.ERKEK FERDİ SONUÇ'!$B$6:$H$823,6,0)),"",VLOOKUP($C82,'B.ERKEK FERDİ SONUÇ'!$B$6:$H$823,6,0))</f>
      </c>
      <c r="G82" s="9" t="str">
        <f>IF(OR(E82="",F82="DQ",F82="DNF",F82="DNS",F82=""),"-",VLOOKUP(C82,'B.ERKEK FERDİ SONUÇ'!$B$6:$H$823,7,0))</f>
        <v>-</v>
      </c>
      <c r="H82" s="9" t="str">
        <f>IF(OR(E82="",E82="F",F82="DQ",F82="DNF",F82="DNS",F82=""),"-",VLOOKUP(C82,'B.ERKEK FERDİ SONUÇ'!$B$6:$H$823,7,0))</f>
        <v>-</v>
      </c>
      <c r="I82" s="12" t="str">
        <f>IF(ISERROR(SMALL(H82:H85,1)),"-",SMALL(H82:H85,1))</f>
        <v>-</v>
      </c>
      <c r="J82" s="13"/>
      <c r="BA82" s="2">
        <v>1114</v>
      </c>
    </row>
    <row r="83" spans="1:53" ht="15" customHeight="1">
      <c r="A83" s="14"/>
      <c r="B83" s="15"/>
      <c r="C83" s="34"/>
      <c r="D83" s="16">
        <f>IF(ISERROR(VLOOKUP($C83,'B.ERKEK START LİSTE'!$B$6:$F$618,2,0)),"",VLOOKUP($C83,'B.ERKEK START LİSTE'!$B$6:$F$618,2,0))</f>
      </c>
      <c r="E83" s="17">
        <f>IF(ISERROR(VLOOKUP($C83,'B.ERKEK START LİSTE'!$B$6:$F$618,4,0)),"",VLOOKUP($C83,'B.ERKEK START LİSTE'!$B$6:$F$618,4,0))</f>
      </c>
      <c r="F83" s="18">
        <f>IF(ISERROR(VLOOKUP($C83,'B.ERKEK FERDİ SONUÇ'!$B$6:$H$823,6,0)),"",VLOOKUP($C83,'B.ERKEK FERDİ SONUÇ'!$B$6:$H$823,6,0))</f>
      </c>
      <c r="G83" s="17" t="str">
        <f>IF(OR(E83="",F83="DQ",F83="DNF",F83="DNS",F83=""),"-",VLOOKUP(C83,'B.ERKEK FERDİ SONUÇ'!$B$6:$H$823,7,0))</f>
        <v>-</v>
      </c>
      <c r="H83" s="17" t="str">
        <f>IF(OR(E83="",E83="F",F83="DQ",F83="DNF",F83="DNS",F83=""),"-",VLOOKUP(C83,'B.ERKEK FERDİ SONUÇ'!$B$6:$H$823,7,0))</f>
        <v>-</v>
      </c>
      <c r="I83" s="20" t="str">
        <f>IF(ISERROR(SMALL(H82:H85,2)),"-",SMALL(H82:H85,2))</f>
        <v>-</v>
      </c>
      <c r="J83" s="21"/>
      <c r="BA83" s="2">
        <v>1115</v>
      </c>
    </row>
    <row r="84" spans="1:53" ht="15" customHeight="1">
      <c r="A84" s="35">
        <f>IF(AND(B84&lt;&gt;"",J84&lt;&gt;"DQ"),COUNT(J$6:J$125)-(RANK(J84,J$6:J$125)+COUNTIF(J$6:J84,J84))+2,IF(C82&lt;&gt;"",BA84,""))</f>
      </c>
      <c r="B84" s="15">
        <f>IF(ISERROR(VLOOKUP(C82,'B.ERKEK START LİSTE'!$B$6:$F$618,3,0)),"",VLOOKUP(C82,'B.ERKEK START LİSTE'!$B$6:$F$618,3,0))</f>
      </c>
      <c r="C84" s="34"/>
      <c r="D84" s="16">
        <f>IF(ISERROR(VLOOKUP($C84,'B.ERKEK START LİSTE'!$B$6:$F$618,2,0)),"",VLOOKUP($C84,'B.ERKEK START LİSTE'!$B$6:$F$618,2,0))</f>
      </c>
      <c r="E84" s="17">
        <f>IF(ISERROR(VLOOKUP($C84,'B.ERKEK START LİSTE'!$B$6:$F$618,4,0)),"",VLOOKUP($C84,'B.ERKEK START LİSTE'!$B$6:$F$618,4,0))</f>
      </c>
      <c r="F84" s="18">
        <f>IF(ISERROR(VLOOKUP($C84,'B.ERKEK FERDİ SONUÇ'!$B$6:$H$823,6,0)),"",VLOOKUP($C84,'B.ERKEK FERDİ SONUÇ'!$B$6:$H$823,6,0))</f>
      </c>
      <c r="G84" s="17" t="str">
        <f>IF(OR(E84="",F84="DQ",F84="DNF",F84="DNS",F84=""),"-",VLOOKUP(C84,'B.ERKEK FERDİ SONUÇ'!$B$6:$H$823,7,0))</f>
        <v>-</v>
      </c>
      <c r="H84" s="17" t="str">
        <f>IF(OR(E84="",E84="F",F84="DQ",F84="DNF",F84="DNS",F84=""),"-",VLOOKUP(C84,'B.ERKEK FERDİ SONUÇ'!$B$6:$H$823,7,0))</f>
        <v>-</v>
      </c>
      <c r="I84" s="20" t="str">
        <f>IF(ISERROR(SMALL(H82:H85,3)),"-",SMALL(H82:H85,3))</f>
        <v>-</v>
      </c>
      <c r="J84" s="22">
        <f>IF(C82="","",IF(OR(I82="-",I83="-",I84="-"),"DQ",SUM(I82,I83,I84)))</f>
      </c>
      <c r="BA84" s="2">
        <v>1116</v>
      </c>
    </row>
    <row r="85" spans="1:53" ht="15" customHeight="1">
      <c r="A85" s="14"/>
      <c r="B85" s="15"/>
      <c r="C85" s="34"/>
      <c r="D85" s="16">
        <f>IF(ISERROR(VLOOKUP($C85,'B.ERKEK START LİSTE'!$B$6:$F$618,2,0)),"",VLOOKUP($C85,'B.ERKEK START LİSTE'!$B$6:$F$618,2,0))</f>
      </c>
      <c r="E85" s="17">
        <f>IF(ISERROR(VLOOKUP($C85,'B.ERKEK START LİSTE'!$B$6:$F$618,4,0)),"",VLOOKUP($C85,'B.ERKEK START LİSTE'!$B$6:$F$618,4,0))</f>
      </c>
      <c r="F85" s="18">
        <f>IF(ISERROR(VLOOKUP($C85,'B.ERKEK FERDİ SONUÇ'!$B$6:$H$823,6,0)),"",VLOOKUP($C85,'B.ERKEK FERDİ SONUÇ'!$B$6:$H$823,6,0))</f>
      </c>
      <c r="G85" s="17" t="str">
        <f>IF(OR(E85="",F85="DQ",F85="DNF",F85="DNS",F85=""),"-",VLOOKUP(C85,'B.ERKEK FERDİ SONUÇ'!$B$6:$H$823,7,0))</f>
        <v>-</v>
      </c>
      <c r="H85" s="17" t="str">
        <f>IF(OR(E85="",E85="F",F85="DQ",F85="DNF",F85="DNS",F85=""),"-",VLOOKUP(C85,'B.ERKEK FERDİ SONUÇ'!$B$6:$H$823,7,0))</f>
        <v>-</v>
      </c>
      <c r="I85" s="20" t="str">
        <f>IF(ISERROR(SMALL(H82:H85,4)),"-",SMALL(H82:H85,4))</f>
        <v>-</v>
      </c>
      <c r="J85" s="21"/>
      <c r="BA85" s="2">
        <v>1117</v>
      </c>
    </row>
    <row r="86" spans="1:53" ht="15" customHeight="1">
      <c r="A86" s="6"/>
      <c r="B86" s="7"/>
      <c r="C86" s="33"/>
      <c r="D86" s="8">
        <f>IF(ISERROR(VLOOKUP($C86,'B.ERKEK START LİSTE'!$B$6:$F$618,2,0)),"",VLOOKUP($C86,'B.ERKEK START LİSTE'!$B$6:$F$618,2,0))</f>
      </c>
      <c r="E86" s="9">
        <f>IF(ISERROR(VLOOKUP($C86,'B.ERKEK START LİSTE'!$B$6:$F$618,4,0)),"",VLOOKUP($C86,'B.ERKEK START LİSTE'!$B$6:$F$618,4,0))</f>
      </c>
      <c r="F86" s="10">
        <f>IF(ISERROR(VLOOKUP($C86,'B.ERKEK FERDİ SONUÇ'!$B$6:$H$823,6,0)),"",VLOOKUP($C86,'B.ERKEK FERDİ SONUÇ'!$B$6:$H$823,6,0))</f>
      </c>
      <c r="G86" s="9" t="str">
        <f>IF(OR(E86="",F86="DQ",F86="DNF",F86="DNS",F86=""),"-",VLOOKUP(C86,'B.ERKEK FERDİ SONUÇ'!$B$6:$H$823,7,0))</f>
        <v>-</v>
      </c>
      <c r="H86" s="9" t="str">
        <f>IF(OR(E86="",E86="F",F86="DQ",F86="DNF",F86="DNS",F86=""),"-",VLOOKUP(C86,'B.ERKEK FERDİ SONUÇ'!$B$6:$H$823,7,0))</f>
        <v>-</v>
      </c>
      <c r="I86" s="12" t="str">
        <f>IF(ISERROR(SMALL(H86:H89,1)),"-",SMALL(H86:H89,1))</f>
        <v>-</v>
      </c>
      <c r="J86" s="13"/>
      <c r="BA86" s="2">
        <v>1120</v>
      </c>
    </row>
    <row r="87" spans="1:53" ht="15" customHeight="1">
      <c r="A87" s="14"/>
      <c r="B87" s="15"/>
      <c r="C87" s="34"/>
      <c r="D87" s="16">
        <f>IF(ISERROR(VLOOKUP($C87,'B.ERKEK START LİSTE'!$B$6:$F$618,2,0)),"",VLOOKUP($C87,'B.ERKEK START LİSTE'!$B$6:$F$618,2,0))</f>
      </c>
      <c r="E87" s="17">
        <f>IF(ISERROR(VLOOKUP($C87,'B.ERKEK START LİSTE'!$B$6:$F$618,4,0)),"",VLOOKUP($C87,'B.ERKEK START LİSTE'!$B$6:$F$618,4,0))</f>
      </c>
      <c r="F87" s="18">
        <f>IF(ISERROR(VLOOKUP($C87,'B.ERKEK FERDİ SONUÇ'!$B$6:$H$823,6,0)),"",VLOOKUP($C87,'B.ERKEK FERDİ SONUÇ'!$B$6:$H$823,6,0))</f>
      </c>
      <c r="G87" s="17" t="str">
        <f>IF(OR(E87="",F87="DQ",F87="DNF",F87="DNS",F87=""),"-",VLOOKUP(C87,'B.ERKEK FERDİ SONUÇ'!$B$6:$H$823,7,0))</f>
        <v>-</v>
      </c>
      <c r="H87" s="17" t="str">
        <f>IF(OR(E87="",E87="F",F87="DQ",F87="DNF",F87="DNS",F87=""),"-",VLOOKUP(C87,'B.ERKEK FERDİ SONUÇ'!$B$6:$H$823,7,0))</f>
        <v>-</v>
      </c>
      <c r="I87" s="20" t="str">
        <f>IF(ISERROR(SMALL(H86:H89,2)),"-",SMALL(H86:H89,2))</f>
        <v>-</v>
      </c>
      <c r="J87" s="21"/>
      <c r="BA87" s="2">
        <v>1121</v>
      </c>
    </row>
    <row r="88" spans="1:53" ht="15" customHeight="1">
      <c r="A88" s="35">
        <f>IF(AND(B88&lt;&gt;"",J88&lt;&gt;"DQ"),COUNT(J$6:J$125)-(RANK(J88,J$6:J$125)+COUNTIF(J$6:J88,J88))+2,IF(C86&lt;&gt;"",BA88,""))</f>
      </c>
      <c r="B88" s="15">
        <f>IF(ISERROR(VLOOKUP(C86,'B.ERKEK START LİSTE'!$B$6:$F$618,3,0)),"",VLOOKUP(C86,'B.ERKEK START LİSTE'!$B$6:$F$618,3,0))</f>
      </c>
      <c r="C88" s="34"/>
      <c r="D88" s="16">
        <f>IF(ISERROR(VLOOKUP($C88,'B.ERKEK START LİSTE'!$B$6:$F$618,2,0)),"",VLOOKUP($C88,'B.ERKEK START LİSTE'!$B$6:$F$618,2,0))</f>
      </c>
      <c r="E88" s="17">
        <f>IF(ISERROR(VLOOKUP($C88,'B.ERKEK START LİSTE'!$B$6:$F$618,4,0)),"",VLOOKUP($C88,'B.ERKEK START LİSTE'!$B$6:$F$618,4,0))</f>
      </c>
      <c r="F88" s="18">
        <f>IF(ISERROR(VLOOKUP($C88,'B.ERKEK FERDİ SONUÇ'!$B$6:$H$823,6,0)),"",VLOOKUP($C88,'B.ERKEK FERDİ SONUÇ'!$B$6:$H$823,6,0))</f>
      </c>
      <c r="G88" s="17" t="str">
        <f>IF(OR(E88="",F88="DQ",F88="DNF",F88="DNS",F88=""),"-",VLOOKUP(C88,'B.ERKEK FERDİ SONUÇ'!$B$6:$H$823,7,0))</f>
        <v>-</v>
      </c>
      <c r="H88" s="17" t="str">
        <f>IF(OR(E88="",E88="F",F88="DQ",F88="DNF",F88="DNS",F88=""),"-",VLOOKUP(C88,'B.ERKEK FERDİ SONUÇ'!$B$6:$H$823,7,0))</f>
        <v>-</v>
      </c>
      <c r="I88" s="20" t="str">
        <f>IF(ISERROR(SMALL(H86:H89,3)),"-",SMALL(H86:H89,3))</f>
        <v>-</v>
      </c>
      <c r="J88" s="22">
        <f>IF(C86="","",IF(OR(I86="-",I87="-",I88="-"),"DQ",SUM(I86,I87,I88)))</f>
      </c>
      <c r="BA88" s="2">
        <v>1122</v>
      </c>
    </row>
    <row r="89" spans="1:53" ht="15" customHeight="1">
      <c r="A89" s="14"/>
      <c r="B89" s="15"/>
      <c r="C89" s="34"/>
      <c r="D89" s="16">
        <f>IF(ISERROR(VLOOKUP($C89,'B.ERKEK START LİSTE'!$B$6:$F$618,2,0)),"",VLOOKUP($C89,'B.ERKEK START LİSTE'!$B$6:$F$618,2,0))</f>
      </c>
      <c r="E89" s="17">
        <f>IF(ISERROR(VLOOKUP($C89,'B.ERKEK START LİSTE'!$B$6:$F$618,4,0)),"",VLOOKUP($C89,'B.ERKEK START LİSTE'!$B$6:$F$618,4,0))</f>
      </c>
      <c r="F89" s="18">
        <f>IF(ISERROR(VLOOKUP($C89,'B.ERKEK FERDİ SONUÇ'!$B$6:$H$823,6,0)),"",VLOOKUP($C89,'B.ERKEK FERDİ SONUÇ'!$B$6:$H$823,6,0))</f>
      </c>
      <c r="G89" s="17" t="str">
        <f>IF(OR(E89="",F89="DQ",F89="DNF",F89="DNS",F89=""),"-",VLOOKUP(C89,'B.ERKEK FERDİ SONUÇ'!$B$6:$H$823,7,0))</f>
        <v>-</v>
      </c>
      <c r="H89" s="17" t="str">
        <f>IF(OR(E89="",E89="F",F89="DQ",F89="DNF",F89="DNS",F89=""),"-",VLOOKUP(C89,'B.ERKEK FERDİ SONUÇ'!$B$6:$H$823,7,0))</f>
        <v>-</v>
      </c>
      <c r="I89" s="20" t="str">
        <f>IF(ISERROR(SMALL(H86:H89,4)),"-",SMALL(H86:H89,4))</f>
        <v>-</v>
      </c>
      <c r="J89" s="21"/>
      <c r="BA89" s="2">
        <v>1123</v>
      </c>
    </row>
    <row r="90" spans="1:53" ht="15" customHeight="1">
      <c r="A90" s="6"/>
      <c r="B90" s="7"/>
      <c r="C90" s="33"/>
      <c r="D90" s="8">
        <f>IF(ISERROR(VLOOKUP($C90,'B.ERKEK START LİSTE'!$B$6:$F$618,2,0)),"",VLOOKUP($C90,'B.ERKEK START LİSTE'!$B$6:$F$618,2,0))</f>
      </c>
      <c r="E90" s="9">
        <f>IF(ISERROR(VLOOKUP($C90,'B.ERKEK START LİSTE'!$B$6:$F$618,4,0)),"",VLOOKUP($C90,'B.ERKEK START LİSTE'!$B$6:$F$618,4,0))</f>
      </c>
      <c r="F90" s="10">
        <f>IF(ISERROR(VLOOKUP($C90,'B.ERKEK FERDİ SONUÇ'!$B$6:$H$823,6,0)),"",VLOOKUP($C90,'B.ERKEK FERDİ SONUÇ'!$B$6:$H$823,6,0))</f>
      </c>
      <c r="G90" s="9" t="str">
        <f>IF(OR(E90="",F90="DQ",F90="DNF",F90="DNS",F90=""),"-",VLOOKUP(C90,'B.ERKEK FERDİ SONUÇ'!$B$6:$H$823,7,0))</f>
        <v>-</v>
      </c>
      <c r="H90" s="9" t="str">
        <f>IF(OR(E90="",E90="F",F90="DQ",F90="DNF",F90="DNS",F90=""),"-",VLOOKUP(C90,'B.ERKEK FERDİ SONUÇ'!$B$6:$H$823,7,0))</f>
        <v>-</v>
      </c>
      <c r="I90" s="12" t="str">
        <f>IF(ISERROR(SMALL(H90:H93,1)),"-",SMALL(H90:H93,1))</f>
        <v>-</v>
      </c>
      <c r="J90" s="13"/>
      <c r="BA90" s="2">
        <v>1126</v>
      </c>
    </row>
    <row r="91" spans="1:53" ht="15" customHeight="1">
      <c r="A91" s="14"/>
      <c r="B91" s="15"/>
      <c r="C91" s="34"/>
      <c r="D91" s="16">
        <f>IF(ISERROR(VLOOKUP($C91,'B.ERKEK START LİSTE'!$B$6:$F$618,2,0)),"",VLOOKUP($C91,'B.ERKEK START LİSTE'!$B$6:$F$618,2,0))</f>
      </c>
      <c r="E91" s="17">
        <f>IF(ISERROR(VLOOKUP($C91,'B.ERKEK START LİSTE'!$B$6:$F$618,4,0)),"",VLOOKUP($C91,'B.ERKEK START LİSTE'!$B$6:$F$618,4,0))</f>
      </c>
      <c r="F91" s="18">
        <f>IF(ISERROR(VLOOKUP($C91,'B.ERKEK FERDİ SONUÇ'!$B$6:$H$823,6,0)),"",VLOOKUP($C91,'B.ERKEK FERDİ SONUÇ'!$B$6:$H$823,6,0))</f>
      </c>
      <c r="G91" s="17" t="str">
        <f>IF(OR(E91="",F91="DQ",F91="DNF",F91="DNS",F91=""),"-",VLOOKUP(C91,'B.ERKEK FERDİ SONUÇ'!$B$6:$H$823,7,0))</f>
        <v>-</v>
      </c>
      <c r="H91" s="17" t="str">
        <f>IF(OR(E91="",E91="F",F91="DQ",F91="DNF",F91="DNS",F91=""),"-",VLOOKUP(C91,'B.ERKEK FERDİ SONUÇ'!$B$6:$H$823,7,0))</f>
        <v>-</v>
      </c>
      <c r="I91" s="20" t="str">
        <f>IF(ISERROR(SMALL(H90:H93,2)),"-",SMALL(H90:H93,2))</f>
        <v>-</v>
      </c>
      <c r="J91" s="21"/>
      <c r="BA91" s="2">
        <v>1127</v>
      </c>
    </row>
    <row r="92" spans="1:53" ht="15" customHeight="1">
      <c r="A92" s="35">
        <f>IF(AND(B92&lt;&gt;"",J92&lt;&gt;"DQ"),COUNT(J$6:J$125)-(RANK(J92,J$6:J$125)+COUNTIF(J$6:J92,J92))+2,IF(C90&lt;&gt;"",BA92,""))</f>
      </c>
      <c r="B92" s="15">
        <f>IF(ISERROR(VLOOKUP(C90,'B.ERKEK START LİSTE'!$B$6:$F$618,3,0)),"",VLOOKUP(C90,'B.ERKEK START LİSTE'!$B$6:$F$618,3,0))</f>
      </c>
      <c r="C92" s="34"/>
      <c r="D92" s="16">
        <f>IF(ISERROR(VLOOKUP($C92,'B.ERKEK START LİSTE'!$B$6:$F$618,2,0)),"",VLOOKUP($C92,'B.ERKEK START LİSTE'!$B$6:$F$618,2,0))</f>
      </c>
      <c r="E92" s="17">
        <f>IF(ISERROR(VLOOKUP($C92,'B.ERKEK START LİSTE'!$B$6:$F$618,4,0)),"",VLOOKUP($C92,'B.ERKEK START LİSTE'!$B$6:$F$618,4,0))</f>
      </c>
      <c r="F92" s="18">
        <f>IF(ISERROR(VLOOKUP($C92,'B.ERKEK FERDİ SONUÇ'!$B$6:$H$823,6,0)),"",VLOOKUP($C92,'B.ERKEK FERDİ SONUÇ'!$B$6:$H$823,6,0))</f>
      </c>
      <c r="G92" s="17" t="str">
        <f>IF(OR(E92="",F92="DQ",F92="DNF",F92="DNS",F92=""),"-",VLOOKUP(C92,'B.ERKEK FERDİ SONUÇ'!$B$6:$H$823,7,0))</f>
        <v>-</v>
      </c>
      <c r="H92" s="17" t="str">
        <f>IF(OR(E92="",E92="F",F92="DQ",F92="DNF",F92="DNS",F92=""),"-",VLOOKUP(C92,'B.ERKEK FERDİ SONUÇ'!$B$6:$H$823,7,0))</f>
        <v>-</v>
      </c>
      <c r="I92" s="20" t="str">
        <f>IF(ISERROR(SMALL(H90:H93,3)),"-",SMALL(H90:H93,3))</f>
        <v>-</v>
      </c>
      <c r="J92" s="22">
        <f>IF(C90="","",IF(OR(I90="-",I91="-",I92="-"),"DQ",SUM(I90,I91,I92)))</f>
      </c>
      <c r="BA92" s="2">
        <v>1128</v>
      </c>
    </row>
    <row r="93" spans="1:53" ht="15" customHeight="1">
      <c r="A93" s="14"/>
      <c r="B93" s="15"/>
      <c r="C93" s="34"/>
      <c r="D93" s="16">
        <f>IF(ISERROR(VLOOKUP($C93,'B.ERKEK START LİSTE'!$B$6:$F$618,2,0)),"",VLOOKUP($C93,'B.ERKEK START LİSTE'!$B$6:$F$618,2,0))</f>
      </c>
      <c r="E93" s="17">
        <f>IF(ISERROR(VLOOKUP($C93,'B.ERKEK START LİSTE'!$B$6:$F$618,4,0)),"",VLOOKUP($C93,'B.ERKEK START LİSTE'!$B$6:$F$618,4,0))</f>
      </c>
      <c r="F93" s="18">
        <f>IF(ISERROR(VLOOKUP($C93,'B.ERKEK FERDİ SONUÇ'!$B$6:$H$823,6,0)),"",VLOOKUP($C93,'B.ERKEK FERDİ SONUÇ'!$B$6:$H$823,6,0))</f>
      </c>
      <c r="G93" s="17" t="str">
        <f>IF(OR(E93="",F93="DQ",F93="DNF",F93="DNS",F93=""),"-",VLOOKUP(C93,'B.ERKEK FERDİ SONUÇ'!$B$6:$H$823,7,0))</f>
        <v>-</v>
      </c>
      <c r="H93" s="17" t="str">
        <f>IF(OR(E93="",E93="F",F93="DQ",F93="DNF",F93="DNS",F93=""),"-",VLOOKUP(C93,'B.ERKEK FERDİ SONUÇ'!$B$6:$H$823,7,0))</f>
        <v>-</v>
      </c>
      <c r="I93" s="20" t="str">
        <f>IF(ISERROR(SMALL(H90:H93,4)),"-",SMALL(H90:H93,4))</f>
        <v>-</v>
      </c>
      <c r="J93" s="21"/>
      <c r="BA93" s="2">
        <v>1129</v>
      </c>
    </row>
    <row r="94" spans="1:53" ht="15" customHeight="1">
      <c r="A94" s="6"/>
      <c r="B94" s="7"/>
      <c r="C94" s="33"/>
      <c r="D94" s="8">
        <f>IF(ISERROR(VLOOKUP($C94,'B.ERKEK START LİSTE'!$B$6:$F$618,2,0)),"",VLOOKUP($C94,'B.ERKEK START LİSTE'!$B$6:$F$618,2,0))</f>
      </c>
      <c r="E94" s="9">
        <f>IF(ISERROR(VLOOKUP($C94,'B.ERKEK START LİSTE'!$B$6:$F$618,4,0)),"",VLOOKUP($C94,'B.ERKEK START LİSTE'!$B$6:$F$618,4,0))</f>
      </c>
      <c r="F94" s="10">
        <f>IF(ISERROR(VLOOKUP($C94,'B.ERKEK FERDİ SONUÇ'!$B$6:$H$823,6,0)),"",VLOOKUP($C94,'B.ERKEK FERDİ SONUÇ'!$B$6:$H$823,6,0))</f>
      </c>
      <c r="G94" s="9" t="str">
        <f>IF(OR(E94="",F94="DQ",F94="DNF",F94="DNS",F94=""),"-",VLOOKUP(C94,'B.ERKEK FERDİ SONUÇ'!$B$6:$H$823,7,0))</f>
        <v>-</v>
      </c>
      <c r="H94" s="9" t="str">
        <f>IF(OR(E94="",E94="F",F94="DQ",F94="DNF",F94="DNS",F94=""),"-",VLOOKUP(C94,'B.ERKEK FERDİ SONUÇ'!$B$6:$H$823,7,0))</f>
        <v>-</v>
      </c>
      <c r="I94" s="12" t="str">
        <f>IF(ISERROR(SMALL(H94:H97,1)),"-",SMALL(H94:H97,1))</f>
        <v>-</v>
      </c>
      <c r="J94" s="13"/>
      <c r="BA94" s="2">
        <v>1132</v>
      </c>
    </row>
    <row r="95" spans="1:53" ht="15" customHeight="1">
      <c r="A95" s="14"/>
      <c r="B95" s="15"/>
      <c r="C95" s="34"/>
      <c r="D95" s="16">
        <f>IF(ISERROR(VLOOKUP($C95,'B.ERKEK START LİSTE'!$B$6:$F$618,2,0)),"",VLOOKUP($C95,'B.ERKEK START LİSTE'!$B$6:$F$618,2,0))</f>
      </c>
      <c r="E95" s="17">
        <f>IF(ISERROR(VLOOKUP($C95,'B.ERKEK START LİSTE'!$B$6:$F$618,4,0)),"",VLOOKUP($C95,'B.ERKEK START LİSTE'!$B$6:$F$618,4,0))</f>
      </c>
      <c r="F95" s="18">
        <f>IF(ISERROR(VLOOKUP($C95,'B.ERKEK FERDİ SONUÇ'!$B$6:$H$823,6,0)),"",VLOOKUP($C95,'B.ERKEK FERDİ SONUÇ'!$B$6:$H$823,6,0))</f>
      </c>
      <c r="G95" s="17" t="str">
        <f>IF(OR(E95="",F95="DQ",F95="DNF",F95="DNS",F95=""),"-",VLOOKUP(C95,'B.ERKEK FERDİ SONUÇ'!$B$6:$H$823,7,0))</f>
        <v>-</v>
      </c>
      <c r="H95" s="17" t="str">
        <f>IF(OR(E95="",E95="F",F95="DQ",F95="DNF",F95="DNS",F95=""),"-",VLOOKUP(C95,'B.ERKEK FERDİ SONUÇ'!$B$6:$H$823,7,0))</f>
        <v>-</v>
      </c>
      <c r="I95" s="20" t="str">
        <f>IF(ISERROR(SMALL(H94:H97,2)),"-",SMALL(H94:H97,2))</f>
        <v>-</v>
      </c>
      <c r="J95" s="21"/>
      <c r="BA95" s="2">
        <v>1133</v>
      </c>
    </row>
    <row r="96" spans="1:53" ht="15" customHeight="1">
      <c r="A96" s="35">
        <f>IF(AND(B96&lt;&gt;"",J96&lt;&gt;"DQ"),COUNT(J$6:J$125)-(RANK(J96,J$6:J$125)+COUNTIF(J$6:J96,J96))+2,IF(C94&lt;&gt;"",BA96,""))</f>
      </c>
      <c r="B96" s="15">
        <f>IF(ISERROR(VLOOKUP(C94,'B.ERKEK START LİSTE'!$B$6:$F$618,3,0)),"",VLOOKUP(C94,'B.ERKEK START LİSTE'!$B$6:$F$618,3,0))</f>
      </c>
      <c r="C96" s="34"/>
      <c r="D96" s="16">
        <f>IF(ISERROR(VLOOKUP($C96,'B.ERKEK START LİSTE'!$B$6:$F$618,2,0)),"",VLOOKUP($C96,'B.ERKEK START LİSTE'!$B$6:$F$618,2,0))</f>
      </c>
      <c r="E96" s="17">
        <f>IF(ISERROR(VLOOKUP($C96,'B.ERKEK START LİSTE'!$B$6:$F$618,4,0)),"",VLOOKUP($C96,'B.ERKEK START LİSTE'!$B$6:$F$618,4,0))</f>
      </c>
      <c r="F96" s="18">
        <f>IF(ISERROR(VLOOKUP($C96,'B.ERKEK FERDİ SONUÇ'!$B$6:$H$823,6,0)),"",VLOOKUP($C96,'B.ERKEK FERDİ SONUÇ'!$B$6:$H$823,6,0))</f>
      </c>
      <c r="G96" s="17" t="str">
        <f>IF(OR(E96="",F96="DQ",F96="DNF",F96="DNS",F96=""),"-",VLOOKUP(C96,'B.ERKEK FERDİ SONUÇ'!$B$6:$H$823,7,0))</f>
        <v>-</v>
      </c>
      <c r="H96" s="17" t="str">
        <f>IF(OR(E96="",E96="F",F96="DQ",F96="DNF",F96="DNS",F96=""),"-",VLOOKUP(C96,'B.ERKEK FERDİ SONUÇ'!$B$6:$H$823,7,0))</f>
        <v>-</v>
      </c>
      <c r="I96" s="20" t="str">
        <f>IF(ISERROR(SMALL(H94:H97,3)),"-",SMALL(H94:H97,3))</f>
        <v>-</v>
      </c>
      <c r="J96" s="22">
        <f>IF(C94="","",IF(OR(I94="-",I95="-",I96="-"),"DQ",SUM(I94,I95,I96)))</f>
      </c>
      <c r="BA96" s="2">
        <v>1134</v>
      </c>
    </row>
    <row r="97" spans="1:53" ht="15" customHeight="1">
      <c r="A97" s="14"/>
      <c r="B97" s="15"/>
      <c r="C97" s="34"/>
      <c r="D97" s="16">
        <f>IF(ISERROR(VLOOKUP($C97,'B.ERKEK START LİSTE'!$B$6:$F$618,2,0)),"",VLOOKUP($C97,'B.ERKEK START LİSTE'!$B$6:$F$618,2,0))</f>
      </c>
      <c r="E97" s="17">
        <f>IF(ISERROR(VLOOKUP($C97,'B.ERKEK START LİSTE'!$B$6:$F$618,4,0)),"",VLOOKUP($C97,'B.ERKEK START LİSTE'!$B$6:$F$618,4,0))</f>
      </c>
      <c r="F97" s="18">
        <f>IF(ISERROR(VLOOKUP($C97,'B.ERKEK FERDİ SONUÇ'!$B$6:$H$823,6,0)),"",VLOOKUP($C97,'B.ERKEK FERDİ SONUÇ'!$B$6:$H$823,6,0))</f>
      </c>
      <c r="G97" s="17" t="str">
        <f>IF(OR(E97="",F97="DQ",F97="DNF",F97="DNS",F97=""),"-",VLOOKUP(C97,'B.ERKEK FERDİ SONUÇ'!$B$6:$H$823,7,0))</f>
        <v>-</v>
      </c>
      <c r="H97" s="17" t="str">
        <f>IF(OR(E97="",E97="F",F97="DQ",F97="DNF",F97="DNS",F97=""),"-",VLOOKUP(C97,'B.ERKEK FERDİ SONUÇ'!$B$6:$H$823,7,0))</f>
        <v>-</v>
      </c>
      <c r="I97" s="20" t="str">
        <f>IF(ISERROR(SMALL(H94:H97,4)),"-",SMALL(H94:H97,4))</f>
        <v>-</v>
      </c>
      <c r="J97" s="21"/>
      <c r="BA97" s="2">
        <v>1135</v>
      </c>
    </row>
    <row r="98" spans="1:53" ht="15" customHeight="1">
      <c r="A98" s="6"/>
      <c r="B98" s="7"/>
      <c r="C98" s="33"/>
      <c r="D98" s="8">
        <f>IF(ISERROR(VLOOKUP($C98,'B.ERKEK START LİSTE'!$B$6:$F$618,2,0)),"",VLOOKUP($C98,'B.ERKEK START LİSTE'!$B$6:$F$618,2,0))</f>
      </c>
      <c r="E98" s="9">
        <f>IF(ISERROR(VLOOKUP($C98,'B.ERKEK START LİSTE'!$B$6:$F$618,4,0)),"",VLOOKUP($C98,'B.ERKEK START LİSTE'!$B$6:$F$618,4,0))</f>
      </c>
      <c r="F98" s="10">
        <f>IF(ISERROR(VLOOKUP($C98,'B.ERKEK FERDİ SONUÇ'!$B$6:$H$823,6,0)),"",VLOOKUP($C98,'B.ERKEK FERDİ SONUÇ'!$B$6:$H$823,6,0))</f>
      </c>
      <c r="G98" s="9" t="str">
        <f>IF(OR(E98="",F98="DQ",F98="DNF",F98="DNS",F98=""),"-",VLOOKUP(C98,'B.ERKEK FERDİ SONUÇ'!$B$6:$H$823,7,0))</f>
        <v>-</v>
      </c>
      <c r="H98" s="9" t="str">
        <f>IF(OR(E98="",E98="F",F98="DQ",F98="DNF",F98="DNS",F98=""),"-",VLOOKUP(C98,'B.ERKEK FERDİ SONUÇ'!$B$6:$H$823,7,0))</f>
        <v>-</v>
      </c>
      <c r="I98" s="12" t="str">
        <f>IF(ISERROR(SMALL(H98:H101,1)),"-",SMALL(H98:H101,1))</f>
        <v>-</v>
      </c>
      <c r="J98" s="13"/>
      <c r="BA98" s="2">
        <v>1138</v>
      </c>
    </row>
    <row r="99" spans="1:53" ht="15" customHeight="1">
      <c r="A99" s="14"/>
      <c r="B99" s="15"/>
      <c r="C99" s="34"/>
      <c r="D99" s="16">
        <f>IF(ISERROR(VLOOKUP($C99,'B.ERKEK START LİSTE'!$B$6:$F$618,2,0)),"",VLOOKUP($C99,'B.ERKEK START LİSTE'!$B$6:$F$618,2,0))</f>
      </c>
      <c r="E99" s="17">
        <f>IF(ISERROR(VLOOKUP($C99,'B.ERKEK START LİSTE'!$B$6:$F$618,4,0)),"",VLOOKUP($C99,'B.ERKEK START LİSTE'!$B$6:$F$618,4,0))</f>
      </c>
      <c r="F99" s="18">
        <f>IF(ISERROR(VLOOKUP($C99,'B.ERKEK FERDİ SONUÇ'!$B$6:$H$823,6,0)),"",VLOOKUP($C99,'B.ERKEK FERDİ SONUÇ'!$B$6:$H$823,6,0))</f>
      </c>
      <c r="G99" s="17" t="str">
        <f>IF(OR(E99="",F99="DQ",F99="DNF",F99="DNS",F99=""),"-",VLOOKUP(C99,'B.ERKEK FERDİ SONUÇ'!$B$6:$H$823,7,0))</f>
        <v>-</v>
      </c>
      <c r="H99" s="17" t="str">
        <f>IF(OR(E99="",E99="F",F99="DQ",F99="DNF",F99="DNS",F99=""),"-",VLOOKUP(C99,'B.ERKEK FERDİ SONUÇ'!$B$6:$H$823,7,0))</f>
        <v>-</v>
      </c>
      <c r="I99" s="20" t="str">
        <f>IF(ISERROR(SMALL(H98:H101,2)),"-",SMALL(H98:H101,2))</f>
        <v>-</v>
      </c>
      <c r="J99" s="21"/>
      <c r="BA99" s="2">
        <v>1139</v>
      </c>
    </row>
    <row r="100" spans="1:53" ht="15" customHeight="1">
      <c r="A100" s="35">
        <f>IF(AND(B100&lt;&gt;"",J100&lt;&gt;"DQ"),COUNT(J$6:J$125)-(RANK(J100,J$6:J$125)+COUNTIF(J$6:J100,J100))+2,IF(C98&lt;&gt;"",BA100,""))</f>
      </c>
      <c r="B100" s="15">
        <f>IF(ISERROR(VLOOKUP(C98,'B.ERKEK START LİSTE'!$B$6:$F$618,3,0)),"",VLOOKUP(C98,'B.ERKEK START LİSTE'!$B$6:$F$618,3,0))</f>
      </c>
      <c r="C100" s="34"/>
      <c r="D100" s="16">
        <f>IF(ISERROR(VLOOKUP($C100,'B.ERKEK START LİSTE'!$B$6:$F$618,2,0)),"",VLOOKUP($C100,'B.ERKEK START LİSTE'!$B$6:$F$618,2,0))</f>
      </c>
      <c r="E100" s="17">
        <f>IF(ISERROR(VLOOKUP($C100,'B.ERKEK START LİSTE'!$B$6:$F$618,4,0)),"",VLOOKUP($C100,'B.ERKEK START LİSTE'!$B$6:$F$618,4,0))</f>
      </c>
      <c r="F100" s="18">
        <f>IF(ISERROR(VLOOKUP($C100,'B.ERKEK FERDİ SONUÇ'!$B$6:$H$823,6,0)),"",VLOOKUP($C100,'B.ERKEK FERDİ SONUÇ'!$B$6:$H$823,6,0))</f>
      </c>
      <c r="G100" s="17" t="str">
        <f>IF(OR(E100="",F100="DQ",F100="DNF",F100="DNS",F100=""),"-",VLOOKUP(C100,'B.ERKEK FERDİ SONUÇ'!$B$6:$H$823,7,0))</f>
        <v>-</v>
      </c>
      <c r="H100" s="17" t="str">
        <f>IF(OR(E100="",E100="F",F100="DQ",F100="DNF",F100="DNS",F100=""),"-",VLOOKUP(C100,'B.ERKEK FERDİ SONUÇ'!$B$6:$H$823,7,0))</f>
        <v>-</v>
      </c>
      <c r="I100" s="20" t="str">
        <f>IF(ISERROR(SMALL(H98:H101,3)),"-",SMALL(H98:H101,3))</f>
        <v>-</v>
      </c>
      <c r="J100" s="22">
        <f>IF(C98="","",IF(OR(I98="-",I99="-",I100="-"),"DQ",SUM(I98,I99,I100)))</f>
      </c>
      <c r="BA100" s="2">
        <v>1140</v>
      </c>
    </row>
    <row r="101" spans="1:53" ht="15" customHeight="1">
      <c r="A101" s="14"/>
      <c r="B101" s="15"/>
      <c r="C101" s="34"/>
      <c r="D101" s="16">
        <f>IF(ISERROR(VLOOKUP($C101,'B.ERKEK START LİSTE'!$B$6:$F$618,2,0)),"",VLOOKUP($C101,'B.ERKEK START LİSTE'!$B$6:$F$618,2,0))</f>
      </c>
      <c r="E101" s="17">
        <f>IF(ISERROR(VLOOKUP($C101,'B.ERKEK START LİSTE'!$B$6:$F$618,4,0)),"",VLOOKUP($C101,'B.ERKEK START LİSTE'!$B$6:$F$618,4,0))</f>
      </c>
      <c r="F101" s="18">
        <f>IF(ISERROR(VLOOKUP($C101,'B.ERKEK FERDİ SONUÇ'!$B$6:$H$823,6,0)),"",VLOOKUP($C101,'B.ERKEK FERDİ SONUÇ'!$B$6:$H$823,6,0))</f>
      </c>
      <c r="G101" s="17" t="str">
        <f>IF(OR(E101="",F101="DQ",F101="DNF",F101="DNS",F101=""),"-",VLOOKUP(C101,'B.ERKEK FERDİ SONUÇ'!$B$6:$H$823,7,0))</f>
        <v>-</v>
      </c>
      <c r="H101" s="17" t="str">
        <f>IF(OR(E101="",E101="F",F101="DQ",F101="DNF",F101="DNS",F101=""),"-",VLOOKUP(C101,'B.ERKEK FERDİ SONUÇ'!$B$6:$H$823,7,0))</f>
        <v>-</v>
      </c>
      <c r="I101" s="20" t="str">
        <f>IF(ISERROR(SMALL(H98:H101,4)),"-",SMALL(H98:H101,4))</f>
        <v>-</v>
      </c>
      <c r="J101" s="21"/>
      <c r="BA101" s="2">
        <v>1141</v>
      </c>
    </row>
    <row r="102" spans="1:53" ht="15" customHeight="1">
      <c r="A102" s="6"/>
      <c r="B102" s="7"/>
      <c r="C102" s="33"/>
      <c r="D102" s="8">
        <f>IF(ISERROR(VLOOKUP($C102,'B.ERKEK START LİSTE'!$B$6:$F$618,2,0)),"",VLOOKUP($C102,'B.ERKEK START LİSTE'!$B$6:$F$618,2,0))</f>
      </c>
      <c r="E102" s="9">
        <f>IF(ISERROR(VLOOKUP($C102,'B.ERKEK START LİSTE'!$B$6:$F$618,4,0)),"",VLOOKUP($C102,'B.ERKEK START LİSTE'!$B$6:$F$618,4,0))</f>
      </c>
      <c r="F102" s="10">
        <f>IF(ISERROR(VLOOKUP($C102,'B.ERKEK FERDİ SONUÇ'!$B$6:$H$823,6,0)),"",VLOOKUP($C102,'B.ERKEK FERDİ SONUÇ'!$B$6:$H$823,6,0))</f>
      </c>
      <c r="G102" s="9" t="str">
        <f>IF(OR(E102="",F102="DQ",F102="DNF",F102="DNS",F102=""),"-",VLOOKUP(C102,'B.ERKEK FERDİ SONUÇ'!$B$6:$H$823,7,0))</f>
        <v>-</v>
      </c>
      <c r="H102" s="9" t="str">
        <f>IF(OR(E102="",E102="F",F102="DQ",F102="DNF",F102="DNS",F102=""),"-",VLOOKUP(C102,'B.ERKEK FERDİ SONUÇ'!$B$6:$H$823,7,0))</f>
        <v>-</v>
      </c>
      <c r="I102" s="12" t="str">
        <f>IF(ISERROR(SMALL(H102:H105,1)),"-",SMALL(H102:H105,1))</f>
        <v>-</v>
      </c>
      <c r="J102" s="13"/>
      <c r="BA102" s="2">
        <v>1144</v>
      </c>
    </row>
    <row r="103" spans="1:53" ht="15" customHeight="1">
      <c r="A103" s="14"/>
      <c r="B103" s="15"/>
      <c r="C103" s="34"/>
      <c r="D103" s="16">
        <f>IF(ISERROR(VLOOKUP($C103,'B.ERKEK START LİSTE'!$B$6:$F$618,2,0)),"",VLOOKUP($C103,'B.ERKEK START LİSTE'!$B$6:$F$618,2,0))</f>
      </c>
      <c r="E103" s="17">
        <f>IF(ISERROR(VLOOKUP($C103,'B.ERKEK START LİSTE'!$B$6:$F$618,4,0)),"",VLOOKUP($C103,'B.ERKEK START LİSTE'!$B$6:$F$618,4,0))</f>
      </c>
      <c r="F103" s="18">
        <f>IF(ISERROR(VLOOKUP($C103,'B.ERKEK FERDİ SONUÇ'!$B$6:$H$823,6,0)),"",VLOOKUP($C103,'B.ERKEK FERDİ SONUÇ'!$B$6:$H$823,6,0))</f>
      </c>
      <c r="G103" s="17" t="str">
        <f>IF(OR(E103="",F103="DQ",F103="DNF",F103="DNS",F103=""),"-",VLOOKUP(C103,'B.ERKEK FERDİ SONUÇ'!$B$6:$H$823,7,0))</f>
        <v>-</v>
      </c>
      <c r="H103" s="17" t="str">
        <f>IF(OR(E103="",E103="F",F103="DQ",F103="DNF",F103="DNS",F103=""),"-",VLOOKUP(C103,'B.ERKEK FERDİ SONUÇ'!$B$6:$H$823,7,0))</f>
        <v>-</v>
      </c>
      <c r="I103" s="20" t="str">
        <f>IF(ISERROR(SMALL(H102:H105,2)),"-",SMALL(H102:H105,2))</f>
        <v>-</v>
      </c>
      <c r="J103" s="21"/>
      <c r="BA103" s="2">
        <v>1145</v>
      </c>
    </row>
    <row r="104" spans="1:53" ht="15" customHeight="1">
      <c r="A104" s="35">
        <f>IF(AND(B104&lt;&gt;"",J104&lt;&gt;"DQ"),COUNT(J$6:J$125)-(RANK(J104,J$6:J$125)+COUNTIF(J$6:J104,J104))+2,IF(C102&lt;&gt;"",BA104,""))</f>
      </c>
      <c r="B104" s="15">
        <f>IF(ISERROR(VLOOKUP(C102,'B.ERKEK START LİSTE'!$B$6:$F$618,3,0)),"",VLOOKUP(C102,'B.ERKEK START LİSTE'!$B$6:$F$618,3,0))</f>
      </c>
      <c r="C104" s="34"/>
      <c r="D104" s="16">
        <f>IF(ISERROR(VLOOKUP($C104,'B.ERKEK START LİSTE'!$B$6:$F$618,2,0)),"",VLOOKUP($C104,'B.ERKEK START LİSTE'!$B$6:$F$618,2,0))</f>
      </c>
      <c r="E104" s="17">
        <f>IF(ISERROR(VLOOKUP($C104,'B.ERKEK START LİSTE'!$B$6:$F$618,4,0)),"",VLOOKUP($C104,'B.ERKEK START LİSTE'!$B$6:$F$618,4,0))</f>
      </c>
      <c r="F104" s="18">
        <f>IF(ISERROR(VLOOKUP($C104,'B.ERKEK FERDİ SONUÇ'!$B$6:$H$823,6,0)),"",VLOOKUP($C104,'B.ERKEK FERDİ SONUÇ'!$B$6:$H$823,6,0))</f>
      </c>
      <c r="G104" s="17" t="str">
        <f>IF(OR(E104="",F104="DQ",F104="DNF",F104="DNS",F104=""),"-",VLOOKUP(C104,'B.ERKEK FERDİ SONUÇ'!$B$6:$H$823,7,0))</f>
        <v>-</v>
      </c>
      <c r="H104" s="17" t="str">
        <f>IF(OR(E104="",E104="F",F104="DQ",F104="DNF",F104="DNS",F104=""),"-",VLOOKUP(C104,'B.ERKEK FERDİ SONUÇ'!$B$6:$H$823,7,0))</f>
        <v>-</v>
      </c>
      <c r="I104" s="20" t="str">
        <f>IF(ISERROR(SMALL(H102:H105,3)),"-",SMALL(H102:H105,3))</f>
        <v>-</v>
      </c>
      <c r="J104" s="22">
        <f>IF(C102="","",IF(OR(I102="-",I103="-",I104="-"),"DQ",SUM(I102,I103,I104)))</f>
      </c>
      <c r="BA104" s="2">
        <v>1146</v>
      </c>
    </row>
    <row r="105" spans="1:53" ht="15" customHeight="1">
      <c r="A105" s="14"/>
      <c r="B105" s="15"/>
      <c r="C105" s="34"/>
      <c r="D105" s="16">
        <f>IF(ISERROR(VLOOKUP($C105,'B.ERKEK START LİSTE'!$B$6:$F$618,2,0)),"",VLOOKUP($C105,'B.ERKEK START LİSTE'!$B$6:$F$618,2,0))</f>
      </c>
      <c r="E105" s="17">
        <f>IF(ISERROR(VLOOKUP($C105,'B.ERKEK START LİSTE'!$B$6:$F$618,4,0)),"",VLOOKUP($C105,'B.ERKEK START LİSTE'!$B$6:$F$618,4,0))</f>
      </c>
      <c r="F105" s="18">
        <f>IF(ISERROR(VLOOKUP($C105,'B.ERKEK FERDİ SONUÇ'!$B$6:$H$823,6,0)),"",VLOOKUP($C105,'B.ERKEK FERDİ SONUÇ'!$B$6:$H$823,6,0))</f>
      </c>
      <c r="G105" s="17" t="str">
        <f>IF(OR(E105="",F105="DQ",F105="DNF",F105="DNS",F105=""),"-",VLOOKUP(C105,'B.ERKEK FERDİ SONUÇ'!$B$6:$H$823,7,0))</f>
        <v>-</v>
      </c>
      <c r="H105" s="17" t="str">
        <f>IF(OR(E105="",E105="F",F105="DQ",F105="DNF",F105="DNS",F105=""),"-",VLOOKUP(C105,'B.ERKEK FERDİ SONUÇ'!$B$6:$H$823,7,0))</f>
        <v>-</v>
      </c>
      <c r="I105" s="20" t="str">
        <f>IF(ISERROR(SMALL(H102:H105,4)),"-",SMALL(H102:H105,4))</f>
        <v>-</v>
      </c>
      <c r="J105" s="21"/>
      <c r="BA105" s="2">
        <v>1147</v>
      </c>
    </row>
    <row r="106" spans="1:53" ht="15" customHeight="1">
      <c r="A106" s="6"/>
      <c r="B106" s="7"/>
      <c r="C106" s="33"/>
      <c r="D106" s="8">
        <f>IF(ISERROR(VLOOKUP($C106,'B.ERKEK START LİSTE'!$B$6:$F$618,2,0)),"",VLOOKUP($C106,'B.ERKEK START LİSTE'!$B$6:$F$618,2,0))</f>
      </c>
      <c r="E106" s="9">
        <f>IF(ISERROR(VLOOKUP($C106,'B.ERKEK START LİSTE'!$B$6:$F$618,4,0)),"",VLOOKUP($C106,'B.ERKEK START LİSTE'!$B$6:$F$618,4,0))</f>
      </c>
      <c r="F106" s="10">
        <f>IF(ISERROR(VLOOKUP($C106,'B.ERKEK FERDİ SONUÇ'!$B$6:$H$823,6,0)),"",VLOOKUP($C106,'B.ERKEK FERDİ SONUÇ'!$B$6:$H$823,6,0))</f>
      </c>
      <c r="G106" s="9" t="str">
        <f>IF(OR(E106="",F106="DQ",F106="DNF",F106="DNS",F106=""),"-",VLOOKUP(C106,'B.ERKEK FERDİ SONUÇ'!$B$6:$H$823,7,0))</f>
        <v>-</v>
      </c>
      <c r="H106" s="9" t="str">
        <f>IF(OR(E106="",E106="F",F106="DQ",F106="DNF",F106="DNS",F106=""),"-",VLOOKUP(C106,'B.ERKEK FERDİ SONUÇ'!$B$6:$H$823,7,0))</f>
        <v>-</v>
      </c>
      <c r="I106" s="12" t="str">
        <f>IF(ISERROR(SMALL(H106:H109,1)),"-",SMALL(H106:H109,1))</f>
        <v>-</v>
      </c>
      <c r="J106" s="13"/>
      <c r="BA106" s="2">
        <v>1150</v>
      </c>
    </row>
    <row r="107" spans="1:53" ht="15" customHeight="1">
      <c r="A107" s="14"/>
      <c r="B107" s="15"/>
      <c r="C107" s="34"/>
      <c r="D107" s="16">
        <f>IF(ISERROR(VLOOKUP($C107,'B.ERKEK START LİSTE'!$B$6:$F$618,2,0)),"",VLOOKUP($C107,'B.ERKEK START LİSTE'!$B$6:$F$618,2,0))</f>
      </c>
      <c r="E107" s="17">
        <f>IF(ISERROR(VLOOKUP($C107,'B.ERKEK START LİSTE'!$B$6:$F$618,4,0)),"",VLOOKUP($C107,'B.ERKEK START LİSTE'!$B$6:$F$618,4,0))</f>
      </c>
      <c r="F107" s="18">
        <f>IF(ISERROR(VLOOKUP($C107,'B.ERKEK FERDİ SONUÇ'!$B$6:$H$823,6,0)),"",VLOOKUP($C107,'B.ERKEK FERDİ SONUÇ'!$B$6:$H$823,6,0))</f>
      </c>
      <c r="G107" s="17" t="str">
        <f>IF(OR(E107="",F107="DQ",F107="DNF",F107="DNS",F107=""),"-",VLOOKUP(C107,'B.ERKEK FERDİ SONUÇ'!$B$6:$H$823,7,0))</f>
        <v>-</v>
      </c>
      <c r="H107" s="17" t="str">
        <f>IF(OR(E107="",E107="F",F107="DQ",F107="DNF",F107="DNS",F107=""),"-",VLOOKUP(C107,'B.ERKEK FERDİ SONUÇ'!$B$6:$H$823,7,0))</f>
        <v>-</v>
      </c>
      <c r="I107" s="20" t="str">
        <f>IF(ISERROR(SMALL(H106:H109,2)),"-",SMALL(H106:H109,2))</f>
        <v>-</v>
      </c>
      <c r="J107" s="21"/>
      <c r="BA107" s="2">
        <v>1151</v>
      </c>
    </row>
    <row r="108" spans="1:53" ht="15" customHeight="1">
      <c r="A108" s="35">
        <f>IF(AND(B108&lt;&gt;"",J108&lt;&gt;"DQ"),COUNT(J$6:J$125)-(RANK(J108,J$6:J$125)+COUNTIF(J$6:J108,J108))+2,IF(C106&lt;&gt;"",BA108,""))</f>
      </c>
      <c r="B108" s="15">
        <f>IF(ISERROR(VLOOKUP(C106,'B.ERKEK START LİSTE'!$B$6:$F$618,3,0)),"",VLOOKUP(C106,'B.ERKEK START LİSTE'!$B$6:$F$618,3,0))</f>
      </c>
      <c r="C108" s="34"/>
      <c r="D108" s="16">
        <f>IF(ISERROR(VLOOKUP($C108,'B.ERKEK START LİSTE'!$B$6:$F$618,2,0)),"",VLOOKUP($C108,'B.ERKEK START LİSTE'!$B$6:$F$618,2,0))</f>
      </c>
      <c r="E108" s="17">
        <f>IF(ISERROR(VLOOKUP($C108,'B.ERKEK START LİSTE'!$B$6:$F$618,4,0)),"",VLOOKUP($C108,'B.ERKEK START LİSTE'!$B$6:$F$618,4,0))</f>
      </c>
      <c r="F108" s="18">
        <f>IF(ISERROR(VLOOKUP($C108,'B.ERKEK FERDİ SONUÇ'!$B$6:$H$823,6,0)),"",VLOOKUP($C108,'B.ERKEK FERDİ SONUÇ'!$B$6:$H$823,6,0))</f>
      </c>
      <c r="G108" s="17" t="str">
        <f>IF(OR(E108="",F108="DQ",F108="DNF",F108="DNS",F108=""),"-",VLOOKUP(C108,'B.ERKEK FERDİ SONUÇ'!$B$6:$H$823,7,0))</f>
        <v>-</v>
      </c>
      <c r="H108" s="17" t="str">
        <f>IF(OR(E108="",E108="F",F108="DQ",F108="DNF",F108="DNS",F108=""),"-",VLOOKUP(C108,'B.ERKEK FERDİ SONUÇ'!$B$6:$H$823,7,0))</f>
        <v>-</v>
      </c>
      <c r="I108" s="20" t="str">
        <f>IF(ISERROR(SMALL(H106:H109,3)),"-",SMALL(H106:H109,3))</f>
        <v>-</v>
      </c>
      <c r="J108" s="22">
        <f>IF(C106="","",IF(OR(I106="-",I107="-",I108="-"),"DQ",SUM(I106,I107,I108)))</f>
      </c>
      <c r="BA108" s="2">
        <v>1152</v>
      </c>
    </row>
    <row r="109" spans="1:53" ht="15" customHeight="1">
      <c r="A109" s="14"/>
      <c r="B109" s="15"/>
      <c r="C109" s="34"/>
      <c r="D109" s="16">
        <f>IF(ISERROR(VLOOKUP($C109,'B.ERKEK START LİSTE'!$B$6:$F$618,2,0)),"",VLOOKUP($C109,'B.ERKEK START LİSTE'!$B$6:$F$618,2,0))</f>
      </c>
      <c r="E109" s="17">
        <f>IF(ISERROR(VLOOKUP($C109,'B.ERKEK START LİSTE'!$B$6:$F$618,4,0)),"",VLOOKUP($C109,'B.ERKEK START LİSTE'!$B$6:$F$618,4,0))</f>
      </c>
      <c r="F109" s="18">
        <f>IF(ISERROR(VLOOKUP($C109,'B.ERKEK FERDİ SONUÇ'!$B$6:$H$823,6,0)),"",VLOOKUP($C109,'B.ERKEK FERDİ SONUÇ'!$B$6:$H$823,6,0))</f>
      </c>
      <c r="G109" s="17" t="str">
        <f>IF(OR(E109="",F109="DQ",F109="DNF",F109="DNS",F109=""),"-",VLOOKUP(C109,'B.ERKEK FERDİ SONUÇ'!$B$6:$H$823,7,0))</f>
        <v>-</v>
      </c>
      <c r="H109" s="17" t="str">
        <f>IF(OR(E109="",E109="F",F109="DQ",F109="DNF",F109="DNS",F109=""),"-",VLOOKUP(C109,'B.ERKEK FERDİ SONUÇ'!$B$6:$H$823,7,0))</f>
        <v>-</v>
      </c>
      <c r="I109" s="20" t="str">
        <f>IF(ISERROR(SMALL(H106:H109,4)),"-",SMALL(H106:H109,4))</f>
        <v>-</v>
      </c>
      <c r="J109" s="21"/>
      <c r="BA109" s="2">
        <v>1153</v>
      </c>
    </row>
    <row r="110" spans="1:53" ht="15" customHeight="1">
      <c r="A110" s="6"/>
      <c r="B110" s="7"/>
      <c r="C110" s="33"/>
      <c r="D110" s="8">
        <f>IF(ISERROR(VLOOKUP($C110,'B.ERKEK START LİSTE'!$B$6:$F$618,2,0)),"",VLOOKUP($C110,'B.ERKEK START LİSTE'!$B$6:$F$618,2,0))</f>
      </c>
      <c r="E110" s="9">
        <f>IF(ISERROR(VLOOKUP($C110,'B.ERKEK START LİSTE'!$B$6:$F$618,4,0)),"",VLOOKUP($C110,'B.ERKEK START LİSTE'!$B$6:$F$618,4,0))</f>
      </c>
      <c r="F110" s="10">
        <f>IF(ISERROR(VLOOKUP($C110,'B.ERKEK FERDİ SONUÇ'!$B$6:$H$823,6,0)),"",VLOOKUP($C110,'B.ERKEK FERDİ SONUÇ'!$B$6:$H$823,6,0))</f>
      </c>
      <c r="G110" s="9" t="str">
        <f>IF(OR(E110="",F110="DQ",F110="DNF",F110="DNS",F110=""),"-",VLOOKUP(C110,'B.ERKEK FERDİ SONUÇ'!$B$6:$H$823,7,0))</f>
        <v>-</v>
      </c>
      <c r="H110" s="9" t="str">
        <f>IF(OR(E110="",E110="F",F110="DQ",F110="DNF",F110="DNS",F110=""),"-",VLOOKUP(C110,'B.ERKEK FERDİ SONUÇ'!$B$6:$H$823,7,0))</f>
        <v>-</v>
      </c>
      <c r="I110" s="12" t="str">
        <f>IF(ISERROR(SMALL(H110:H113,1)),"-",SMALL(H110:H113,1))</f>
        <v>-</v>
      </c>
      <c r="J110" s="13"/>
      <c r="BA110" s="2">
        <v>1156</v>
      </c>
    </row>
    <row r="111" spans="1:53" ht="15" customHeight="1">
      <c r="A111" s="14"/>
      <c r="B111" s="15"/>
      <c r="C111" s="34"/>
      <c r="D111" s="16">
        <f>IF(ISERROR(VLOOKUP($C111,'B.ERKEK START LİSTE'!$B$6:$F$618,2,0)),"",VLOOKUP($C111,'B.ERKEK START LİSTE'!$B$6:$F$618,2,0))</f>
      </c>
      <c r="E111" s="17">
        <f>IF(ISERROR(VLOOKUP($C111,'B.ERKEK START LİSTE'!$B$6:$F$618,4,0)),"",VLOOKUP($C111,'B.ERKEK START LİSTE'!$B$6:$F$618,4,0))</f>
      </c>
      <c r="F111" s="18">
        <f>IF(ISERROR(VLOOKUP($C111,'B.ERKEK FERDİ SONUÇ'!$B$6:$H$823,6,0)),"",VLOOKUP($C111,'B.ERKEK FERDİ SONUÇ'!$B$6:$H$823,6,0))</f>
      </c>
      <c r="G111" s="17" t="str">
        <f>IF(OR(E111="",F111="DQ",F111="DNF",F111="DNS",F111=""),"-",VLOOKUP(C111,'B.ERKEK FERDİ SONUÇ'!$B$6:$H$823,7,0))</f>
        <v>-</v>
      </c>
      <c r="H111" s="17" t="str">
        <f>IF(OR(E111="",E111="F",F111="DQ",F111="DNF",F111="DNS",F111=""),"-",VLOOKUP(C111,'B.ERKEK FERDİ SONUÇ'!$B$6:$H$823,7,0))</f>
        <v>-</v>
      </c>
      <c r="I111" s="20" t="str">
        <f>IF(ISERROR(SMALL(H110:H113,2)),"-",SMALL(H110:H113,2))</f>
        <v>-</v>
      </c>
      <c r="J111" s="21"/>
      <c r="BA111" s="2">
        <v>1157</v>
      </c>
    </row>
    <row r="112" spans="1:53" ht="15" customHeight="1">
      <c r="A112" s="35">
        <f>IF(AND(B112&lt;&gt;"",J112&lt;&gt;"DQ"),COUNT(J$6:J$125)-(RANK(J112,J$6:J$125)+COUNTIF(J$6:J112,J112))+2,IF(C110&lt;&gt;"",BA112,""))</f>
      </c>
      <c r="B112" s="15">
        <f>IF(ISERROR(VLOOKUP(C110,'B.ERKEK START LİSTE'!$B$6:$F$618,3,0)),"",VLOOKUP(C110,'B.ERKEK START LİSTE'!$B$6:$F$618,3,0))</f>
      </c>
      <c r="C112" s="34"/>
      <c r="D112" s="16">
        <f>IF(ISERROR(VLOOKUP($C112,'B.ERKEK START LİSTE'!$B$6:$F$618,2,0)),"",VLOOKUP($C112,'B.ERKEK START LİSTE'!$B$6:$F$618,2,0))</f>
      </c>
      <c r="E112" s="17">
        <f>IF(ISERROR(VLOOKUP($C112,'B.ERKEK START LİSTE'!$B$6:$F$618,4,0)),"",VLOOKUP($C112,'B.ERKEK START LİSTE'!$B$6:$F$618,4,0))</f>
      </c>
      <c r="F112" s="18">
        <f>IF(ISERROR(VLOOKUP($C112,'B.ERKEK FERDİ SONUÇ'!$B$6:$H$823,6,0)),"",VLOOKUP($C112,'B.ERKEK FERDİ SONUÇ'!$B$6:$H$823,6,0))</f>
      </c>
      <c r="G112" s="17" t="str">
        <f>IF(OR(E112="",F112="DQ",F112="DNF",F112="DNS",F112=""),"-",VLOOKUP(C112,'B.ERKEK FERDİ SONUÇ'!$B$6:$H$823,7,0))</f>
        <v>-</v>
      </c>
      <c r="H112" s="17" t="str">
        <f>IF(OR(E112="",E112="F",F112="DQ",F112="DNF",F112="DNS",F112=""),"-",VLOOKUP(C112,'B.ERKEK FERDİ SONUÇ'!$B$6:$H$823,7,0))</f>
        <v>-</v>
      </c>
      <c r="I112" s="20" t="str">
        <f>IF(ISERROR(SMALL(H110:H113,3)),"-",SMALL(H110:H113,3))</f>
        <v>-</v>
      </c>
      <c r="J112" s="22">
        <f>IF(C110="","",IF(OR(I110="-",I111="-",I112="-"),"DQ",SUM(I110,I111,I112)))</f>
      </c>
      <c r="BA112" s="2">
        <v>1158</v>
      </c>
    </row>
    <row r="113" spans="1:53" ht="15" customHeight="1">
      <c r="A113" s="14"/>
      <c r="B113" s="15"/>
      <c r="C113" s="34"/>
      <c r="D113" s="16">
        <f>IF(ISERROR(VLOOKUP($C113,'B.ERKEK START LİSTE'!$B$6:$F$618,2,0)),"",VLOOKUP($C113,'B.ERKEK START LİSTE'!$B$6:$F$618,2,0))</f>
      </c>
      <c r="E113" s="17">
        <f>IF(ISERROR(VLOOKUP($C113,'B.ERKEK START LİSTE'!$B$6:$F$618,4,0)),"",VLOOKUP($C113,'B.ERKEK START LİSTE'!$B$6:$F$618,4,0))</f>
      </c>
      <c r="F113" s="18">
        <f>IF(ISERROR(VLOOKUP($C113,'B.ERKEK FERDİ SONUÇ'!$B$6:$H$823,6,0)),"",VLOOKUP($C113,'B.ERKEK FERDİ SONUÇ'!$B$6:$H$823,6,0))</f>
      </c>
      <c r="G113" s="17" t="str">
        <f>IF(OR(E113="",F113="DQ",F113="DNF",F113="DNS",F113=""),"-",VLOOKUP(C113,'B.ERKEK FERDİ SONUÇ'!$B$6:$H$823,7,0))</f>
        <v>-</v>
      </c>
      <c r="H113" s="17" t="str">
        <f>IF(OR(E113="",E113="F",F113="DQ",F113="DNF",F113="DNS",F113=""),"-",VLOOKUP(C113,'B.ERKEK FERDİ SONUÇ'!$B$6:$H$823,7,0))</f>
        <v>-</v>
      </c>
      <c r="I113" s="20" t="str">
        <f>IF(ISERROR(SMALL(H110:H113,4)),"-",SMALL(H110:H113,4))</f>
        <v>-</v>
      </c>
      <c r="J113" s="21"/>
      <c r="BA113" s="2">
        <v>1159</v>
      </c>
    </row>
    <row r="114" spans="1:53" ht="15" customHeight="1">
      <c r="A114" s="6"/>
      <c r="B114" s="7"/>
      <c r="C114" s="33"/>
      <c r="D114" s="8">
        <f>IF(ISERROR(VLOOKUP($C114,'B.ERKEK START LİSTE'!$B$6:$F$618,2,0)),"",VLOOKUP($C114,'B.ERKEK START LİSTE'!$B$6:$F$618,2,0))</f>
      </c>
      <c r="E114" s="9">
        <f>IF(ISERROR(VLOOKUP($C114,'B.ERKEK START LİSTE'!$B$6:$F$618,4,0)),"",VLOOKUP($C114,'B.ERKEK START LİSTE'!$B$6:$F$618,4,0))</f>
      </c>
      <c r="F114" s="10">
        <f>IF(ISERROR(VLOOKUP($C114,'B.ERKEK FERDİ SONUÇ'!$B$6:$H$823,6,0)),"",VLOOKUP($C114,'B.ERKEK FERDİ SONUÇ'!$B$6:$H$823,6,0))</f>
      </c>
      <c r="G114" s="9" t="str">
        <f>IF(OR(E114="",F114="DQ",F114="DNF",F114="DNS",F114=""),"-",VLOOKUP(C114,'B.ERKEK FERDİ SONUÇ'!$B$6:$H$823,7,0))</f>
        <v>-</v>
      </c>
      <c r="H114" s="9" t="str">
        <f>IF(OR(E114="",E114="F",F114="DQ",F114="DNF",F114="DNS",F114=""),"-",VLOOKUP(C114,'B.ERKEK FERDİ SONUÇ'!$B$6:$H$823,7,0))</f>
        <v>-</v>
      </c>
      <c r="I114" s="12" t="str">
        <f>IF(ISERROR(SMALL(H114:H117,1)),"-",SMALL(H114:H117,1))</f>
        <v>-</v>
      </c>
      <c r="J114" s="13"/>
      <c r="BA114" s="2">
        <v>1162</v>
      </c>
    </row>
    <row r="115" spans="1:53" ht="15" customHeight="1">
      <c r="A115" s="14"/>
      <c r="B115" s="15"/>
      <c r="C115" s="34"/>
      <c r="D115" s="16">
        <f>IF(ISERROR(VLOOKUP($C115,'B.ERKEK START LİSTE'!$B$6:$F$618,2,0)),"",VLOOKUP($C115,'B.ERKEK START LİSTE'!$B$6:$F$618,2,0))</f>
      </c>
      <c r="E115" s="17">
        <f>IF(ISERROR(VLOOKUP($C115,'B.ERKEK START LİSTE'!$B$6:$F$618,4,0)),"",VLOOKUP($C115,'B.ERKEK START LİSTE'!$B$6:$F$618,4,0))</f>
      </c>
      <c r="F115" s="18">
        <f>IF(ISERROR(VLOOKUP($C115,'B.ERKEK FERDİ SONUÇ'!$B$6:$H$823,6,0)),"",VLOOKUP($C115,'B.ERKEK FERDİ SONUÇ'!$B$6:$H$823,6,0))</f>
      </c>
      <c r="G115" s="17" t="str">
        <f>IF(OR(E115="",F115="DQ",F115="DNF",F115="DNS",F115=""),"-",VLOOKUP(C115,'B.ERKEK FERDİ SONUÇ'!$B$6:$H$823,7,0))</f>
        <v>-</v>
      </c>
      <c r="H115" s="17" t="str">
        <f>IF(OR(E115="",E115="F",F115="DQ",F115="DNF",F115="DNS",F115=""),"-",VLOOKUP(C115,'B.ERKEK FERDİ SONUÇ'!$B$6:$H$823,7,0))</f>
        <v>-</v>
      </c>
      <c r="I115" s="20" t="str">
        <f>IF(ISERROR(SMALL(H114:H117,2)),"-",SMALL(H114:H117,2))</f>
        <v>-</v>
      </c>
      <c r="J115" s="21"/>
      <c r="BA115" s="2">
        <v>1163</v>
      </c>
    </row>
    <row r="116" spans="1:53" ht="15" customHeight="1">
      <c r="A116" s="35">
        <f>IF(AND(B116&lt;&gt;"",J116&lt;&gt;"DQ"),COUNT(J$6:J$125)-(RANK(J116,J$6:J$125)+COUNTIF(J$6:J116,J116))+2,IF(C114&lt;&gt;"",BA116,""))</f>
      </c>
      <c r="B116" s="15">
        <f>IF(ISERROR(VLOOKUP(C114,'B.ERKEK START LİSTE'!$B$6:$F$618,3,0)),"",VLOOKUP(C114,'B.ERKEK START LİSTE'!$B$6:$F$618,3,0))</f>
      </c>
      <c r="C116" s="34"/>
      <c r="D116" s="16">
        <f>IF(ISERROR(VLOOKUP($C116,'B.ERKEK START LİSTE'!$B$6:$F$618,2,0)),"",VLOOKUP($C116,'B.ERKEK START LİSTE'!$B$6:$F$618,2,0))</f>
      </c>
      <c r="E116" s="17">
        <f>IF(ISERROR(VLOOKUP($C116,'B.ERKEK START LİSTE'!$B$6:$F$618,4,0)),"",VLOOKUP($C116,'B.ERKEK START LİSTE'!$B$6:$F$618,4,0))</f>
      </c>
      <c r="F116" s="18">
        <f>IF(ISERROR(VLOOKUP($C116,'B.ERKEK FERDİ SONUÇ'!$B$6:$H$823,6,0)),"",VLOOKUP($C116,'B.ERKEK FERDİ SONUÇ'!$B$6:$H$823,6,0))</f>
      </c>
      <c r="G116" s="17" t="str">
        <f>IF(OR(E116="",F116="DQ",F116="DNF",F116="DNS",F116=""),"-",VLOOKUP(C116,'B.ERKEK FERDİ SONUÇ'!$B$6:$H$823,7,0))</f>
        <v>-</v>
      </c>
      <c r="H116" s="17" t="str">
        <f>IF(OR(E116="",E116="F",F116="DQ",F116="DNF",F116="DNS",F116=""),"-",VLOOKUP(C116,'B.ERKEK FERDİ SONUÇ'!$B$6:$H$823,7,0))</f>
        <v>-</v>
      </c>
      <c r="I116" s="20" t="str">
        <f>IF(ISERROR(SMALL(H114:H117,3)),"-",SMALL(H114:H117,3))</f>
        <v>-</v>
      </c>
      <c r="J116" s="22">
        <f>IF(C114="","",IF(OR(I114="-",I115="-",I116="-"),"DQ",SUM(I114,I115,I116)))</f>
      </c>
      <c r="BA116" s="2">
        <v>1164</v>
      </c>
    </row>
    <row r="117" spans="1:53" ht="15" customHeight="1">
      <c r="A117" s="14"/>
      <c r="B117" s="15"/>
      <c r="C117" s="34"/>
      <c r="D117" s="16">
        <f>IF(ISERROR(VLOOKUP($C117,'B.ERKEK START LİSTE'!$B$6:$F$618,2,0)),"",VLOOKUP($C117,'B.ERKEK START LİSTE'!$B$6:$F$618,2,0))</f>
      </c>
      <c r="E117" s="17">
        <f>IF(ISERROR(VLOOKUP($C117,'B.ERKEK START LİSTE'!$B$6:$F$618,4,0)),"",VLOOKUP($C117,'B.ERKEK START LİSTE'!$B$6:$F$618,4,0))</f>
      </c>
      <c r="F117" s="18">
        <f>IF(ISERROR(VLOOKUP($C117,'B.ERKEK FERDİ SONUÇ'!$B$6:$H$823,6,0)),"",VLOOKUP($C117,'B.ERKEK FERDİ SONUÇ'!$B$6:$H$823,6,0))</f>
      </c>
      <c r="G117" s="17" t="str">
        <f>IF(OR(E117="",F117="DQ",F117="DNF",F117="DNS",F117=""),"-",VLOOKUP(C117,'B.ERKEK FERDİ SONUÇ'!$B$6:$H$823,7,0))</f>
        <v>-</v>
      </c>
      <c r="H117" s="17" t="str">
        <f>IF(OR(E117="",E117="F",F117="DQ",F117="DNF",F117="DNS",F117=""),"-",VLOOKUP(C117,'B.ERKEK FERDİ SONUÇ'!$B$6:$H$823,7,0))</f>
        <v>-</v>
      </c>
      <c r="I117" s="20" t="str">
        <f>IF(ISERROR(SMALL(H114:H117,4)),"-",SMALL(H114:H117,4))</f>
        <v>-</v>
      </c>
      <c r="J117" s="21"/>
      <c r="BA117" s="2">
        <v>1165</v>
      </c>
    </row>
    <row r="118" spans="1:53" ht="15" customHeight="1">
      <c r="A118" s="6"/>
      <c r="B118" s="7"/>
      <c r="C118" s="33"/>
      <c r="D118" s="8">
        <f>IF(ISERROR(VLOOKUP($C118,'B.ERKEK START LİSTE'!$B$6:$F$618,2,0)),"",VLOOKUP($C118,'B.ERKEK START LİSTE'!$B$6:$F$618,2,0))</f>
      </c>
      <c r="E118" s="9">
        <f>IF(ISERROR(VLOOKUP($C118,'B.ERKEK START LİSTE'!$B$6:$F$618,4,0)),"",VLOOKUP($C118,'B.ERKEK START LİSTE'!$B$6:$F$618,4,0))</f>
      </c>
      <c r="F118" s="10">
        <f>IF(ISERROR(VLOOKUP($C118,'B.ERKEK FERDİ SONUÇ'!$B$6:$H$823,6,0)),"",VLOOKUP($C118,'B.ERKEK FERDİ SONUÇ'!$B$6:$H$823,6,0))</f>
      </c>
      <c r="G118" s="9" t="str">
        <f>IF(OR(E118="",F118="DQ",F118="DNF",F118="DNS",F118=""),"-",VLOOKUP(C118,'B.ERKEK FERDİ SONUÇ'!$B$6:$H$823,7,0))</f>
        <v>-</v>
      </c>
      <c r="H118" s="9" t="str">
        <f>IF(OR(E118="",E118="F",F118="DQ",F118="DNF",F118="DNS",F118=""),"-",VLOOKUP(C118,'B.ERKEK FERDİ SONUÇ'!$B$6:$H$823,7,0))</f>
        <v>-</v>
      </c>
      <c r="I118" s="12" t="str">
        <f>IF(ISERROR(SMALL(H118:H121,1)),"-",SMALL(H118:H121,1))</f>
        <v>-</v>
      </c>
      <c r="J118" s="13"/>
      <c r="BA118" s="2">
        <v>1168</v>
      </c>
    </row>
    <row r="119" spans="1:53" ht="15" customHeight="1">
      <c r="A119" s="14"/>
      <c r="B119" s="15"/>
      <c r="C119" s="34"/>
      <c r="D119" s="16">
        <f>IF(ISERROR(VLOOKUP($C119,'B.ERKEK START LİSTE'!$B$6:$F$618,2,0)),"",VLOOKUP($C119,'B.ERKEK START LİSTE'!$B$6:$F$618,2,0))</f>
      </c>
      <c r="E119" s="17">
        <f>IF(ISERROR(VLOOKUP($C119,'B.ERKEK START LİSTE'!$B$6:$F$618,4,0)),"",VLOOKUP($C119,'B.ERKEK START LİSTE'!$B$6:$F$618,4,0))</f>
      </c>
      <c r="F119" s="18">
        <f>IF(ISERROR(VLOOKUP($C119,'B.ERKEK FERDİ SONUÇ'!$B$6:$H$823,6,0)),"",VLOOKUP($C119,'B.ERKEK FERDİ SONUÇ'!$B$6:$H$823,6,0))</f>
      </c>
      <c r="G119" s="17" t="str">
        <f>IF(OR(E119="",F119="DQ",F119="DNF",F119="DNS",F119=""),"-",VLOOKUP(C119,'B.ERKEK FERDİ SONUÇ'!$B$6:$H$823,7,0))</f>
        <v>-</v>
      </c>
      <c r="H119" s="17" t="str">
        <f>IF(OR(E119="",E119="F",F119="DQ",F119="DNF",F119="DNS",F119=""),"-",VLOOKUP(C119,'B.ERKEK FERDİ SONUÇ'!$B$6:$H$823,7,0))</f>
        <v>-</v>
      </c>
      <c r="I119" s="20" t="str">
        <f>IF(ISERROR(SMALL(H118:H121,2)),"-",SMALL(H118:H121,2))</f>
        <v>-</v>
      </c>
      <c r="J119" s="21"/>
      <c r="BA119" s="2">
        <v>1169</v>
      </c>
    </row>
    <row r="120" spans="1:53" ht="15" customHeight="1">
      <c r="A120" s="35">
        <f>IF(AND(B120&lt;&gt;"",J120&lt;&gt;"DQ"),COUNT(J$6:J$125)-(RANK(J120,J$6:J$125)+COUNTIF(J$6:J120,J120))+2,IF(C118&lt;&gt;"",BA120,""))</f>
      </c>
      <c r="B120" s="15">
        <f>IF(ISERROR(VLOOKUP(C118,'B.ERKEK START LİSTE'!$B$6:$F$618,3,0)),"",VLOOKUP(C118,'B.ERKEK START LİSTE'!$B$6:$F$618,3,0))</f>
      </c>
      <c r="C120" s="34"/>
      <c r="D120" s="16">
        <f>IF(ISERROR(VLOOKUP($C120,'B.ERKEK START LİSTE'!$B$6:$F$618,2,0)),"",VLOOKUP($C120,'B.ERKEK START LİSTE'!$B$6:$F$618,2,0))</f>
      </c>
      <c r="E120" s="17">
        <f>IF(ISERROR(VLOOKUP($C120,'B.ERKEK START LİSTE'!$B$6:$F$618,4,0)),"",VLOOKUP($C120,'B.ERKEK START LİSTE'!$B$6:$F$618,4,0))</f>
      </c>
      <c r="F120" s="18">
        <f>IF(ISERROR(VLOOKUP($C120,'B.ERKEK FERDİ SONUÇ'!$B$6:$H$823,6,0)),"",VLOOKUP($C120,'B.ERKEK FERDİ SONUÇ'!$B$6:$H$823,6,0))</f>
      </c>
      <c r="G120" s="17" t="str">
        <f>IF(OR(E120="",F120="DQ",F120="DNF",F120="DNS",F120=""),"-",VLOOKUP(C120,'B.ERKEK FERDİ SONUÇ'!$B$6:$H$823,7,0))</f>
        <v>-</v>
      </c>
      <c r="H120" s="17" t="str">
        <f>IF(OR(E120="",E120="F",F120="DQ",F120="DNF",F120="DNS",F120=""),"-",VLOOKUP(C120,'B.ERKEK FERDİ SONUÇ'!$B$6:$H$823,7,0))</f>
        <v>-</v>
      </c>
      <c r="I120" s="20" t="str">
        <f>IF(ISERROR(SMALL(H118:H121,3)),"-",SMALL(H118:H121,3))</f>
        <v>-</v>
      </c>
      <c r="J120" s="22">
        <f>IF(C118="","",IF(OR(I118="-",I119="-",I120="-"),"DQ",SUM(I118,I119,I120)))</f>
      </c>
      <c r="BA120" s="2">
        <v>1170</v>
      </c>
    </row>
    <row r="121" spans="1:53" ht="15" customHeight="1">
      <c r="A121" s="14"/>
      <c r="B121" s="15"/>
      <c r="C121" s="34"/>
      <c r="D121" s="16">
        <f>IF(ISERROR(VLOOKUP($C121,'B.ERKEK START LİSTE'!$B$6:$F$618,2,0)),"",VLOOKUP($C121,'B.ERKEK START LİSTE'!$B$6:$F$618,2,0))</f>
      </c>
      <c r="E121" s="17">
        <f>IF(ISERROR(VLOOKUP($C121,'B.ERKEK START LİSTE'!$B$6:$F$618,4,0)),"",VLOOKUP($C121,'B.ERKEK START LİSTE'!$B$6:$F$618,4,0))</f>
      </c>
      <c r="F121" s="18">
        <f>IF(ISERROR(VLOOKUP($C121,'B.ERKEK FERDİ SONUÇ'!$B$6:$H$823,6,0)),"",VLOOKUP($C121,'B.ERKEK FERDİ SONUÇ'!$B$6:$H$823,6,0))</f>
      </c>
      <c r="G121" s="17" t="str">
        <f>IF(OR(E121="",F121="DQ",F121="DNF",F121="DNS",F121=""),"-",VLOOKUP(C121,'B.ERKEK FERDİ SONUÇ'!$B$6:$H$823,7,0))</f>
        <v>-</v>
      </c>
      <c r="H121" s="17" t="str">
        <f>IF(OR(E121="",E121="F",F121="DQ",F121="DNF",F121="DNS",F121=""),"-",VLOOKUP(C121,'B.ERKEK FERDİ SONUÇ'!$B$6:$H$823,7,0))</f>
        <v>-</v>
      </c>
      <c r="I121" s="20" t="str">
        <f>IF(ISERROR(SMALL(H118:H121,4)),"-",SMALL(H118:H121,4))</f>
        <v>-</v>
      </c>
      <c r="J121" s="21"/>
      <c r="BA121" s="2">
        <v>1171</v>
      </c>
    </row>
    <row r="122" spans="1:53" ht="15" customHeight="1">
      <c r="A122" s="6"/>
      <c r="B122" s="7"/>
      <c r="C122" s="33"/>
      <c r="D122" s="8">
        <f>IF(ISERROR(VLOOKUP($C122,'B.ERKEK START LİSTE'!$B$6:$F$618,2,0)),"",VLOOKUP($C122,'B.ERKEK START LİSTE'!$B$6:$F$618,2,0))</f>
      </c>
      <c r="E122" s="9">
        <f>IF(ISERROR(VLOOKUP($C122,'B.ERKEK START LİSTE'!$B$6:$F$618,4,0)),"",VLOOKUP($C122,'B.ERKEK START LİSTE'!$B$6:$F$618,4,0))</f>
      </c>
      <c r="F122" s="10">
        <f>IF(ISERROR(VLOOKUP($C122,'B.ERKEK FERDİ SONUÇ'!$B$6:$H$823,6,0)),"",VLOOKUP($C122,'B.ERKEK FERDİ SONUÇ'!$B$6:$H$823,6,0))</f>
      </c>
      <c r="G122" s="9" t="str">
        <f>IF(OR(E122="",F122="DQ",F122="DNF",F122="DNS",F122=""),"-",VLOOKUP(C122,'B.ERKEK FERDİ SONUÇ'!$B$6:$H$823,7,0))</f>
        <v>-</v>
      </c>
      <c r="H122" s="9" t="str">
        <f>IF(OR(E122="",E122="F",F122="DQ",F122="DNF",F122="DNS",F122=""),"-",VLOOKUP(C122,'B.ERKEK FERDİ SONUÇ'!$B$6:$H$823,7,0))</f>
        <v>-</v>
      </c>
      <c r="I122" s="12" t="str">
        <f>IF(ISERROR(SMALL(H122:H125,1)),"-",SMALL(H122:H125,1))</f>
        <v>-</v>
      </c>
      <c r="J122" s="13"/>
      <c r="BA122" s="2">
        <v>1174</v>
      </c>
    </row>
    <row r="123" spans="1:53" ht="15" customHeight="1">
      <c r="A123" s="14"/>
      <c r="B123" s="15"/>
      <c r="C123" s="34"/>
      <c r="D123" s="16">
        <f>IF(ISERROR(VLOOKUP($C123,'B.ERKEK START LİSTE'!$B$6:$F$618,2,0)),"",VLOOKUP($C123,'B.ERKEK START LİSTE'!$B$6:$F$618,2,0))</f>
      </c>
      <c r="E123" s="17">
        <f>IF(ISERROR(VLOOKUP($C123,'B.ERKEK START LİSTE'!$B$6:$F$618,4,0)),"",VLOOKUP($C123,'B.ERKEK START LİSTE'!$B$6:$F$618,4,0))</f>
      </c>
      <c r="F123" s="18">
        <f>IF(ISERROR(VLOOKUP($C123,'B.ERKEK FERDİ SONUÇ'!$B$6:$H$823,6,0)),"",VLOOKUP($C123,'B.ERKEK FERDİ SONUÇ'!$B$6:$H$823,6,0))</f>
      </c>
      <c r="G123" s="17" t="str">
        <f>IF(OR(E123="",F123="DQ",F123="DNF",F123="DNS",F123=""),"-",VLOOKUP(C123,'B.ERKEK FERDİ SONUÇ'!$B$6:$H$823,7,0))</f>
        <v>-</v>
      </c>
      <c r="H123" s="17" t="str">
        <f>IF(OR(E123="",E123="F",F123="DQ",F123="DNF",F123="DNS",F123=""),"-",VLOOKUP(C123,'B.ERKEK FERDİ SONUÇ'!$B$6:$H$823,7,0))</f>
        <v>-</v>
      </c>
      <c r="I123" s="20" t="str">
        <f>IF(ISERROR(SMALL(H122:H125,2)),"-",SMALL(H122:H125,2))</f>
        <v>-</v>
      </c>
      <c r="J123" s="21"/>
      <c r="BA123" s="2">
        <v>1175</v>
      </c>
    </row>
    <row r="124" spans="1:53" ht="15" customHeight="1">
      <c r="A124" s="35">
        <f>IF(AND(B124&lt;&gt;"",J124&lt;&gt;"DQ"),COUNT(J$6:J$125)-(RANK(J124,J$6:J$125)+COUNTIF(J$6:J124,J124))+2,IF(C122&lt;&gt;"",BA124,""))</f>
      </c>
      <c r="B124" s="15">
        <f>IF(ISERROR(VLOOKUP(C122,'B.ERKEK START LİSTE'!$B$6:$F$618,3,0)),"",VLOOKUP(C122,'B.ERKEK START LİSTE'!$B$6:$F$618,3,0))</f>
      </c>
      <c r="C124" s="34"/>
      <c r="D124" s="16">
        <f>IF(ISERROR(VLOOKUP($C124,'B.ERKEK START LİSTE'!$B$6:$F$618,2,0)),"",VLOOKUP($C124,'B.ERKEK START LİSTE'!$B$6:$F$618,2,0))</f>
      </c>
      <c r="E124" s="17">
        <f>IF(ISERROR(VLOOKUP($C124,'B.ERKEK START LİSTE'!$B$6:$F$618,4,0)),"",VLOOKUP($C124,'B.ERKEK START LİSTE'!$B$6:$F$618,4,0))</f>
      </c>
      <c r="F124" s="18">
        <f>IF(ISERROR(VLOOKUP($C124,'B.ERKEK FERDİ SONUÇ'!$B$6:$H$823,6,0)),"",VLOOKUP($C124,'B.ERKEK FERDİ SONUÇ'!$B$6:$H$823,6,0))</f>
      </c>
      <c r="G124" s="17" t="str">
        <f>IF(OR(E124="",F124="DQ",F124="DNF",F124="DNS",F124=""),"-",VLOOKUP(C124,'B.ERKEK FERDİ SONUÇ'!$B$6:$H$823,7,0))</f>
        <v>-</v>
      </c>
      <c r="H124" s="17" t="str">
        <f>IF(OR(E124="",E124="F",F124="DQ",F124="DNF",F124="DNS",F124=""),"-",VLOOKUP(C124,'B.ERKEK FERDİ SONUÇ'!$B$6:$H$823,7,0))</f>
        <v>-</v>
      </c>
      <c r="I124" s="20" t="str">
        <f>IF(ISERROR(SMALL(H122:H125,3)),"-",SMALL(H122:H125,3))</f>
        <v>-</v>
      </c>
      <c r="J124" s="22">
        <f>IF(C122="","",IF(OR(I122="-",I123="-",I124="-"),"DQ",SUM(I122,I123,I124)))</f>
      </c>
      <c r="BA124" s="2">
        <v>1176</v>
      </c>
    </row>
    <row r="125" spans="1:53" ht="15" customHeight="1">
      <c r="A125" s="24"/>
      <c r="B125" s="25"/>
      <c r="C125" s="34"/>
      <c r="D125" s="26">
        <f>IF(ISERROR(VLOOKUP($C125,'B.ERKEK START LİSTE'!$B$6:$F$618,2,0)),"",VLOOKUP($C125,'B.ERKEK START LİSTE'!$B$6:$F$618,2,0))</f>
      </c>
      <c r="E125" s="27">
        <f>IF(ISERROR(VLOOKUP($C125,'B.ERKEK START LİSTE'!$B$6:$F$618,4,0)),"",VLOOKUP($C125,'B.ERKEK START LİSTE'!$B$6:$F$618,4,0))</f>
      </c>
      <c r="F125" s="28">
        <f>IF(ISERROR(VLOOKUP($C125,'B.ERKEK FERDİ SONUÇ'!$B$6:$H$823,6,0)),"",VLOOKUP($C125,'B.ERKEK FERDİ SONUÇ'!$B$6:$H$823,6,0))</f>
      </c>
      <c r="G125" s="27" t="str">
        <f>IF(OR(E125="",F125="DQ",F125="DNF",F125="DNS",F125=""),"-",VLOOKUP(C125,'B.ERKEK FERDİ SONUÇ'!$B$6:$H$823,7,0))</f>
        <v>-</v>
      </c>
      <c r="H125" s="27" t="str">
        <f>IF(OR(E125="",E125="F",F125="DQ",F125="DNF",F125="DNS",F125=""),"-",VLOOKUP(C125,'B.ERKEK FERDİ SONUÇ'!$B$6:$H$823,7,0))</f>
        <v>-</v>
      </c>
      <c r="I125" s="29" t="str">
        <f>IF(ISERROR(SMALL(H122:H125,4)),"-",SMALL(H122:H125,4))</f>
        <v>-</v>
      </c>
      <c r="J125" s="30"/>
      <c r="BA125" s="2">
        <v>1177</v>
      </c>
    </row>
    <row r="126" ht="12.75">
      <c r="BA126" s="2"/>
    </row>
    <row r="127" ht="12.75">
      <c r="BA127" s="2"/>
    </row>
    <row r="128" ht="12.75">
      <c r="BA128" s="2"/>
    </row>
    <row r="129" ht="12.75">
      <c r="BA129" s="2"/>
    </row>
    <row r="130" ht="12.75">
      <c r="BA130" s="2"/>
    </row>
    <row r="131" ht="12.75">
      <c r="BA131" s="2"/>
    </row>
    <row r="132" ht="12.75">
      <c r="BA132" s="2"/>
    </row>
    <row r="133" ht="12.75">
      <c r="BA133" s="2"/>
    </row>
    <row r="134" ht="12.75">
      <c r="BA134" s="2"/>
    </row>
    <row r="135" ht="12.75">
      <c r="BA135" s="2"/>
    </row>
    <row r="136" ht="12.75">
      <c r="BA136" s="2"/>
    </row>
    <row r="137" ht="12.75">
      <c r="BA137" s="2"/>
    </row>
    <row r="138" ht="12.75">
      <c r="BA138" s="2"/>
    </row>
    <row r="139" ht="12.75">
      <c r="BA139" s="2"/>
    </row>
    <row r="140" ht="12.75">
      <c r="BA140" s="2"/>
    </row>
    <row r="141" ht="12.75">
      <c r="BA141" s="2"/>
    </row>
    <row r="142" ht="12.75">
      <c r="BA142" s="2"/>
    </row>
    <row r="143" ht="12.75">
      <c r="BA143" s="2"/>
    </row>
    <row r="144" ht="12.75">
      <c r="BA144" s="2"/>
    </row>
    <row r="145" ht="12.75">
      <c r="BA145" s="2"/>
    </row>
    <row r="146" ht="12.75">
      <c r="BA146" s="2"/>
    </row>
    <row r="147" ht="12.75">
      <c r="BA147" s="2"/>
    </row>
    <row r="148" ht="12.75">
      <c r="BA148" s="2"/>
    </row>
    <row r="149" ht="12.75">
      <c r="BA149" s="2"/>
    </row>
    <row r="150" ht="12.75">
      <c r="BA150" s="2"/>
    </row>
    <row r="151" ht="12.75">
      <c r="BA151" s="2"/>
    </row>
    <row r="152" ht="12.75">
      <c r="BA152" s="2"/>
    </row>
  </sheetData>
  <sheetProtection password="EF9D" sheet="1"/>
  <mergeCells count="6">
    <mergeCell ref="A1:J1"/>
    <mergeCell ref="A2:J2"/>
    <mergeCell ref="A3:J3"/>
    <mergeCell ref="A4:B4"/>
    <mergeCell ref="C4:D4"/>
    <mergeCell ref="E4:J4"/>
  </mergeCells>
  <conditionalFormatting sqref="B5">
    <cfRule type="duplicateValues" priority="11" dxfId="48" stopIfTrue="1">
      <formula>AND(COUNTIF($B$5:$B$5,B5)&gt;1,NOT(ISBLANK(B5)))</formula>
    </cfRule>
  </conditionalFormatting>
  <conditionalFormatting sqref="A6:A125">
    <cfRule type="cellIs" priority="1" dxfId="49" operator="greaterThan">
      <formula>1000</formula>
    </cfRule>
  </conditionalFormatting>
  <conditionalFormatting sqref="J6:J125">
    <cfRule type="duplicateValues" priority="128" dxfId="0" stopIfTrue="1">
      <formula>AND(COUNTIF($J$6:$J$125,J6)&gt;1,NOT(ISBLANK(J6)))</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5" max="10" man="1"/>
  </rowBreaks>
  <ignoredErrors>
    <ignoredError sqref="B8:B73 B74:B125" unlockedFormula="1"/>
  </ignoredErrors>
  <drawing r:id="rId1"/>
</worksheet>
</file>

<file path=xl/worksheets/sheet26.xml><?xml version="1.0" encoding="utf-8"?>
<worksheet xmlns="http://schemas.openxmlformats.org/spreadsheetml/2006/main" xmlns:r="http://schemas.openxmlformats.org/officeDocument/2006/relationships">
  <sheetPr>
    <tabColor rgb="FFFF0000"/>
  </sheetPr>
  <dimension ref="A1:H125"/>
  <sheetViews>
    <sheetView view="pageBreakPreview" zoomScaleSheetLayoutView="100" zoomScalePageLayoutView="0" workbookViewId="0" topLeftCell="A1">
      <selection activeCell="B8" sqref="B8"/>
    </sheetView>
  </sheetViews>
  <sheetFormatPr defaultColWidth="9.00390625" defaultRowHeight="12.75"/>
  <cols>
    <col min="1" max="1" width="6.625" style="31" customWidth="1"/>
    <col min="2" max="2" width="30.75390625" style="23" customWidth="1"/>
    <col min="3" max="3" width="5.875" style="23" customWidth="1"/>
    <col min="4" max="4" width="24.25390625" style="23" customWidth="1"/>
    <col min="5" max="5" width="5.875" style="23" hidden="1" customWidth="1"/>
    <col min="6" max="6" width="7.125" style="23" customWidth="1"/>
    <col min="7" max="7" width="6.375" style="23" customWidth="1"/>
    <col min="8" max="8" width="9.125" style="31" customWidth="1"/>
    <col min="9" max="16384" width="9.125" style="23" customWidth="1"/>
  </cols>
  <sheetData>
    <row r="1" spans="1:8" s="1" customFormat="1" ht="30" customHeight="1">
      <c r="A1" s="174" t="str">
        <f>'B.ERKEK'!A2</f>
        <v>Türkiye Atletizm Federasyonu
Balıkesir Atletizm İl Temsilciliği</v>
      </c>
      <c r="B1" s="174"/>
      <c r="C1" s="174"/>
      <c r="D1" s="174"/>
      <c r="E1" s="174"/>
      <c r="F1" s="174"/>
      <c r="G1" s="174"/>
      <c r="H1" s="174"/>
    </row>
    <row r="2" spans="1:8" s="1" customFormat="1" ht="14.25">
      <c r="A2" s="180" t="str">
        <f>'B.ERKEK'!B24</f>
        <v>Türkiye Yürüyüş Şampiyonası</v>
      </c>
      <c r="B2" s="180"/>
      <c r="C2" s="180"/>
      <c r="D2" s="180"/>
      <c r="E2" s="180"/>
      <c r="F2" s="180"/>
      <c r="G2" s="180"/>
      <c r="H2" s="180"/>
    </row>
    <row r="3" spans="1:8" s="1" customFormat="1" ht="14.25">
      <c r="A3" s="181" t="str">
        <f>'B.ERKEK'!B27</f>
        <v>Ayvalık-Balıkesir</v>
      </c>
      <c r="B3" s="181"/>
      <c r="C3" s="181"/>
      <c r="D3" s="181"/>
      <c r="E3" s="181"/>
      <c r="F3" s="181"/>
      <c r="G3" s="181"/>
      <c r="H3" s="181"/>
    </row>
    <row r="4" spans="1:8" s="1" customFormat="1" ht="17.25" customHeight="1">
      <c r="A4" s="177" t="str">
        <f>'B.ERKEK'!B26</f>
        <v>Büyük Erkekler</v>
      </c>
      <c r="B4" s="177"/>
      <c r="C4" s="178" t="str">
        <f>'B.ERKEK'!B25</f>
        <v>10 km.</v>
      </c>
      <c r="D4" s="178"/>
      <c r="E4" s="43"/>
      <c r="F4" s="179">
        <f>'B.ERKEK'!B28</f>
        <v>42091.375</v>
      </c>
      <c r="G4" s="179"/>
      <c r="H4" s="179"/>
    </row>
    <row r="5" spans="1:8" s="4" customFormat="1" ht="29.25" customHeight="1">
      <c r="A5" s="51" t="s">
        <v>5</v>
      </c>
      <c r="B5" s="44" t="s">
        <v>27</v>
      </c>
      <c r="C5" s="52" t="s">
        <v>1</v>
      </c>
      <c r="D5" s="44" t="s">
        <v>3</v>
      </c>
      <c r="E5" s="44" t="s">
        <v>8</v>
      </c>
      <c r="F5" s="44" t="s">
        <v>7</v>
      </c>
      <c r="G5" s="53" t="s">
        <v>15</v>
      </c>
      <c r="H5" s="44" t="s">
        <v>6</v>
      </c>
    </row>
    <row r="6" spans="1:8" s="1" customFormat="1" ht="14.25" customHeight="1">
      <c r="A6" s="6"/>
      <c r="B6" s="7"/>
      <c r="C6" s="45">
        <f>IF(A8="","",INDEX('TAKIM KAYIT'!$C$6:$C$125,MATCH(C8,'TAKIM KAYIT'!$C$6:$C$125,0)-2))</f>
      </c>
      <c r="D6" s="8">
        <f>IF(ISERROR(VLOOKUP($C6,'B.ERKEK START LİSTE'!$B$6:$F$618,2,0)),"",VLOOKUP($C6,'B.ERKEK START LİSTE'!$B$6:$F$618,2,0))</f>
      </c>
      <c r="E6" s="9">
        <f>IF(ISERROR(VLOOKUP($C6,'B.ERKEK START LİSTE'!$B$6:$F$618,4,0)),"",VLOOKUP($C6,'B.ERKEK START LİSTE'!$B$6:$F$618,4,0))</f>
      </c>
      <c r="F6" s="10">
        <f>IF(ISERROR(VLOOKUP($C6,'B.ERKEK FERDİ SONUÇ'!$B$6:$H$823,6,0)),"",VLOOKUP($C6,'B.ERKEK FERDİ SONUÇ'!$B$6:$H$823,6,0))</f>
      </c>
      <c r="G6" s="46" t="str">
        <f>IF(OR(E6="",F6="DQ",F6="DNF",F6="DNS",F6=""),"-",VLOOKUP(C6,'B.ERKEK FERDİ SONUÇ'!$B$6:$H$823,7,0))</f>
        <v>-</v>
      </c>
      <c r="H6" s="13"/>
    </row>
    <row r="7" spans="1:8" s="1" customFormat="1" ht="14.25" customHeight="1">
      <c r="A7" s="14"/>
      <c r="B7" s="15"/>
      <c r="C7" s="47">
        <f>IF(A8="","",INDEX('TAKIM KAYIT'!$C$6:$C$125,MATCH(C8,'TAKIM KAYIT'!$C$6:$C$125,0)-1))</f>
      </c>
      <c r="D7" s="16">
        <f>IF(ISERROR(VLOOKUP($C7,'B.ERKEK START LİSTE'!$B$6:$F$618,2,0)),"",VLOOKUP($C7,'B.ERKEK START LİSTE'!$B$6:$F$618,2,0))</f>
      </c>
      <c r="E7" s="17">
        <f>IF(ISERROR(VLOOKUP($C7,'B.ERKEK START LİSTE'!$B$6:$F$618,4,0)),"",VLOOKUP($C7,'B.ERKEK START LİSTE'!$B$6:$F$618,4,0))</f>
      </c>
      <c r="F7" s="18">
        <f>IF(ISERROR(VLOOKUP($C7,'B.ERKEK FERDİ SONUÇ'!$B$6:$H$823,6,0)),"",VLOOKUP($C7,'B.ERKEK FERDİ SONUÇ'!$B$6:$H$823,6,0))</f>
      </c>
      <c r="G7" s="48" t="str">
        <f>IF(OR(E7="",F7="DQ",F7="DNF",F7="DNS",F7=""),"-",VLOOKUP(C7,'B.ERKEK FERDİ SONUÇ'!$B$6:$H$823,7,0))</f>
        <v>-</v>
      </c>
      <c r="H7" s="21"/>
    </row>
    <row r="8" spans="1:8" s="1" customFormat="1" ht="14.25" customHeight="1">
      <c r="A8" s="50">
        <f>IF(ISERROR(SMALL('TAKIM KAYIT'!$A$6:$A$125,1)),"",SMALL('TAKIM KAYIT'!$A$6:$A$125,1))</f>
      </c>
      <c r="B8" s="15">
        <f>IF(A8="","",VLOOKUP(A8,'TAKIM KAYIT'!$A$6:$J$125,2,FALSE))</f>
      </c>
      <c r="C8" s="47">
        <f>IF(A8="","",VLOOKUP(A8,'TAKIM KAYIT'!$A$6:$J$125,3,FALSE))</f>
      </c>
      <c r="D8" s="16">
        <f>IF(ISERROR(VLOOKUP($C8,'B.ERKEK START LİSTE'!$B$6:$F$618,2,0)),"",VLOOKUP($C8,'B.ERKEK START LİSTE'!$B$6:$F$618,2,0))</f>
      </c>
      <c r="E8" s="17">
        <f>IF(ISERROR(VLOOKUP($C8,'B.ERKEK START LİSTE'!$B$6:$F$618,4,0)),"",VLOOKUP($C8,'B.ERKEK START LİSTE'!$B$6:$F$618,4,0))</f>
      </c>
      <c r="F8" s="18">
        <f>IF(ISERROR(VLOOKUP($C8,'B.ERKEK FERDİ SONUÇ'!$B$6:$H$823,6,0)),"",VLOOKUP($C8,'B.ERKEK FERDİ SONUÇ'!$B$6:$H$823,6,0))</f>
      </c>
      <c r="G8" s="48" t="str">
        <f>IF(OR(E8="",F8="DQ",F8="DNF",F8="DNS",F8=""),"-",VLOOKUP(C8,'B.ERKEK FERDİ SONUÇ'!$B$6:$H$823,7,0))</f>
        <v>-</v>
      </c>
      <c r="H8" s="22">
        <f>IF(A8="","",VLOOKUP(A8,'TAKIM KAYIT'!$A$6:$K$125,10,FALSE))</f>
      </c>
    </row>
    <row r="9" spans="1:8" s="1" customFormat="1" ht="14.25" customHeight="1">
      <c r="A9" s="14"/>
      <c r="B9" s="15"/>
      <c r="C9" s="47">
        <f>IF(A8="","",INDEX('TAKIM KAYIT'!$C$6:$C$125,MATCH(C8,'TAKIM KAYIT'!$C$6:$C$125,0)+1))</f>
      </c>
      <c r="D9" s="16">
        <f>IF(ISERROR(VLOOKUP($C9,'B.ERKEK START LİSTE'!$B$6:$F$618,2,0)),"",VLOOKUP($C9,'B.ERKEK START LİSTE'!$B$6:$F$618,2,0))</f>
      </c>
      <c r="E9" s="17">
        <f>IF(ISERROR(VLOOKUP($C9,'B.ERKEK START LİSTE'!$B$6:$F$618,4,0)),"",VLOOKUP($C9,'B.ERKEK START LİSTE'!$B$6:$F$618,4,0))</f>
      </c>
      <c r="F9" s="18">
        <f>IF(ISERROR(VLOOKUP($C9,'B.ERKEK FERDİ SONUÇ'!$B$6:$H$823,6,0)),"",VLOOKUP($C9,'B.ERKEK FERDİ SONUÇ'!$B$6:$H$823,6,0))</f>
      </c>
      <c r="G9" s="48" t="str">
        <f>IF(OR(E9="",F9="DQ",F9="DNF",F9="DNS",F9=""),"-",VLOOKUP(C9,'B.ERKEK FERDİ SONUÇ'!$B$6:$H$823,7,0))</f>
        <v>-</v>
      </c>
      <c r="H9" s="21"/>
    </row>
    <row r="10" spans="1:8" ht="14.25" customHeight="1">
      <c r="A10" s="6"/>
      <c r="B10" s="7"/>
      <c r="C10" s="45">
        <f>IF(A12="","",INDEX('TAKIM KAYIT'!$C$6:$C$125,MATCH(C12,'TAKIM KAYIT'!$C$6:$C$125,0)-2))</f>
      </c>
      <c r="D10" s="8">
        <f>IF(ISERROR(VLOOKUP($C10,'B.ERKEK START LİSTE'!$B$6:$F$618,2,0)),"",VLOOKUP($C10,'B.ERKEK START LİSTE'!$B$6:$F$618,2,0))</f>
      </c>
      <c r="E10" s="9">
        <f>IF(ISERROR(VLOOKUP($C10,'B.ERKEK START LİSTE'!$B$6:$F$618,4,0)),"",VLOOKUP($C10,'B.ERKEK START LİSTE'!$B$6:$F$618,4,0))</f>
      </c>
      <c r="F10" s="10">
        <f>IF(ISERROR(VLOOKUP($C10,'B.ERKEK FERDİ SONUÇ'!$B$6:$H$823,6,0)),"",VLOOKUP($C10,'B.ERKEK FERDİ SONUÇ'!$B$6:$H$823,6,0))</f>
      </c>
      <c r="G10" s="46" t="str">
        <f>IF(OR(E10="",F10="DQ",F10="DNF",F10="DNS",F10=""),"-",VLOOKUP(C10,'B.ERKEK FERDİ SONUÇ'!$B$6:$H$823,7,0))</f>
        <v>-</v>
      </c>
      <c r="H10" s="13"/>
    </row>
    <row r="11" spans="1:8" ht="14.25" customHeight="1">
      <c r="A11" s="14"/>
      <c r="B11" s="15"/>
      <c r="C11" s="47">
        <f>IF(A12="","",INDEX('TAKIM KAYIT'!$C$6:$C$125,MATCH(C12,'TAKIM KAYIT'!$C$6:$C$125,0)-1))</f>
      </c>
      <c r="D11" s="16">
        <f>IF(ISERROR(VLOOKUP($C11,'B.ERKEK START LİSTE'!$B$6:$F$618,2,0)),"",VLOOKUP($C11,'B.ERKEK START LİSTE'!$B$6:$F$618,2,0))</f>
      </c>
      <c r="E11" s="17">
        <f>IF(ISERROR(VLOOKUP($C11,'B.ERKEK START LİSTE'!$B$6:$F$618,4,0)),"",VLOOKUP($C11,'B.ERKEK START LİSTE'!$B$6:$F$618,4,0))</f>
      </c>
      <c r="F11" s="18">
        <f>IF(ISERROR(VLOOKUP($C11,'B.ERKEK FERDİ SONUÇ'!$B$6:$H$823,6,0)),"",VLOOKUP($C11,'B.ERKEK FERDİ SONUÇ'!$B$6:$H$823,6,0))</f>
      </c>
      <c r="G11" s="48" t="str">
        <f>IF(OR(E11="",F11="DQ",F11="DNF",F11="DNS",F11=""),"-",VLOOKUP(C11,'B.ERKEK FERDİ SONUÇ'!$B$6:$H$823,7,0))</f>
        <v>-</v>
      </c>
      <c r="H11" s="21"/>
    </row>
    <row r="12" spans="1:8" ht="14.25" customHeight="1">
      <c r="A12" s="50">
        <f>IF(ISERROR(SMALL('TAKIM KAYIT'!$A$6:$A$125,2)),"",SMALL('TAKIM KAYIT'!$A$6:$A$125,2))</f>
      </c>
      <c r="B12" s="15">
        <f>IF(A12="","",VLOOKUP(A12,'TAKIM KAYIT'!$A$6:$J$125,2,FALSE))</f>
      </c>
      <c r="C12" s="47">
        <f>IF(A12="","",VLOOKUP(A12,'TAKIM KAYIT'!$A$6:$J$125,3,FALSE))</f>
      </c>
      <c r="D12" s="16">
        <f>IF(ISERROR(VLOOKUP($C12,'B.ERKEK START LİSTE'!$B$6:$F$618,2,0)),"",VLOOKUP($C12,'B.ERKEK START LİSTE'!$B$6:$F$618,2,0))</f>
      </c>
      <c r="E12" s="17">
        <f>IF(ISERROR(VLOOKUP($C12,'B.ERKEK START LİSTE'!$B$6:$F$618,4,0)),"",VLOOKUP($C12,'B.ERKEK START LİSTE'!$B$6:$F$618,4,0))</f>
      </c>
      <c r="F12" s="18">
        <f>IF(ISERROR(VLOOKUP($C12,'B.ERKEK FERDİ SONUÇ'!$B$6:$H$823,6,0)),"",VLOOKUP($C12,'B.ERKEK FERDİ SONUÇ'!$B$6:$H$823,6,0))</f>
      </c>
      <c r="G12" s="48" t="str">
        <f>IF(OR(E12="",F12="DQ",F12="DNF",F12="DNS",F12=""),"-",VLOOKUP(C12,'B.ERKEK FERDİ SONUÇ'!$B$6:$H$823,7,0))</f>
        <v>-</v>
      </c>
      <c r="H12" s="22">
        <f>IF(A12="","",VLOOKUP(A12,'TAKIM KAYIT'!$A$6:$J$125,10,FALSE))</f>
      </c>
    </row>
    <row r="13" spans="1:8" ht="14.25" customHeight="1">
      <c r="A13" s="14"/>
      <c r="B13" s="15"/>
      <c r="C13" s="47">
        <f>IF(A12="","",INDEX('TAKIM KAYIT'!$C$6:$C$125,MATCH(C12,'TAKIM KAYIT'!$C$6:$C$125,0)+1))</f>
      </c>
      <c r="D13" s="16">
        <f>IF(ISERROR(VLOOKUP($C13,'B.ERKEK START LİSTE'!$B$6:$F$618,2,0)),"",VLOOKUP($C13,'B.ERKEK START LİSTE'!$B$6:$F$618,2,0))</f>
      </c>
      <c r="E13" s="17">
        <f>IF(ISERROR(VLOOKUP($C13,'B.ERKEK START LİSTE'!$B$6:$F$618,4,0)),"",VLOOKUP($C13,'B.ERKEK START LİSTE'!$B$6:$F$618,4,0))</f>
      </c>
      <c r="F13" s="18">
        <f>IF(ISERROR(VLOOKUP($C13,'B.ERKEK FERDİ SONUÇ'!$B$6:$H$823,6,0)),"",VLOOKUP($C13,'B.ERKEK FERDİ SONUÇ'!$B$6:$H$823,6,0))</f>
      </c>
      <c r="G13" s="48" t="str">
        <f>IF(OR(E13="",F13="DQ",F13="DNF",F13="DNS",F13=""),"-",VLOOKUP(C13,'B.ERKEK FERDİ SONUÇ'!$B$6:$H$823,7,0))</f>
        <v>-</v>
      </c>
      <c r="H13" s="21"/>
    </row>
    <row r="14" spans="1:8" ht="14.25" customHeight="1">
      <c r="A14" s="6"/>
      <c r="B14" s="7"/>
      <c r="C14" s="45">
        <f>IF(A16="","",INDEX('TAKIM KAYIT'!$C$6:$C$125,MATCH(C16,'TAKIM KAYIT'!$C$6:$C$125,0)-2))</f>
      </c>
      <c r="D14" s="8">
        <f>IF(ISERROR(VLOOKUP($C14,'B.ERKEK START LİSTE'!$B$6:$F$618,2,0)),"",VLOOKUP($C14,'B.ERKEK START LİSTE'!$B$6:$F$618,2,0))</f>
      </c>
      <c r="E14" s="9">
        <f>IF(ISERROR(VLOOKUP($C14,'B.ERKEK START LİSTE'!$B$6:$F$618,4,0)),"",VLOOKUP($C14,'B.ERKEK START LİSTE'!$B$6:$F$618,4,0))</f>
      </c>
      <c r="F14" s="10">
        <f>IF(ISERROR(VLOOKUP($C14,'B.ERKEK FERDİ SONUÇ'!$B$6:$H$823,6,0)),"",VLOOKUP($C14,'B.ERKEK FERDİ SONUÇ'!$B$6:$H$823,6,0))</f>
      </c>
      <c r="G14" s="46" t="str">
        <f>IF(OR(E14="",F14="DQ",F14="DNF",F14="DNS",F14=""),"-",VLOOKUP(C14,'B.ERKEK FERDİ SONUÇ'!$B$6:$H$823,7,0))</f>
        <v>-</v>
      </c>
      <c r="H14" s="13"/>
    </row>
    <row r="15" spans="1:8" ht="14.25" customHeight="1">
      <c r="A15" s="14"/>
      <c r="B15" s="15"/>
      <c r="C15" s="47">
        <f>IF(A16="","",INDEX('TAKIM KAYIT'!$C$6:$C$125,MATCH(C16,'TAKIM KAYIT'!$C$6:$C$125,0)-1))</f>
      </c>
      <c r="D15" s="16">
        <f>IF(ISERROR(VLOOKUP($C15,'B.ERKEK START LİSTE'!$B$6:$F$618,2,0)),"",VLOOKUP($C15,'B.ERKEK START LİSTE'!$B$6:$F$618,2,0))</f>
      </c>
      <c r="E15" s="17">
        <f>IF(ISERROR(VLOOKUP($C15,'B.ERKEK START LİSTE'!$B$6:$F$618,4,0)),"",VLOOKUP($C15,'B.ERKEK START LİSTE'!$B$6:$F$618,4,0))</f>
      </c>
      <c r="F15" s="18">
        <f>IF(ISERROR(VLOOKUP($C15,'B.ERKEK FERDİ SONUÇ'!$B$6:$H$823,6,0)),"",VLOOKUP($C15,'B.ERKEK FERDİ SONUÇ'!$B$6:$H$823,6,0))</f>
      </c>
      <c r="G15" s="48" t="str">
        <f>IF(OR(E15="",F15="DQ",F15="DNF",F15="DNS",F15=""),"-",VLOOKUP(C15,'B.ERKEK FERDİ SONUÇ'!$B$6:$H$823,7,0))</f>
        <v>-</v>
      </c>
      <c r="H15" s="21"/>
    </row>
    <row r="16" spans="1:8" ht="14.25" customHeight="1">
      <c r="A16" s="50">
        <f>IF(ISERROR(SMALL('TAKIM KAYIT'!$A$6:$A$125,3)),"",SMALL('TAKIM KAYIT'!$A$6:$A$125,3))</f>
      </c>
      <c r="B16" s="15">
        <f>IF(A16="","",VLOOKUP(A16,'TAKIM KAYIT'!$A$6:$J$125,2,FALSE))</f>
      </c>
      <c r="C16" s="47">
        <f>IF(A16="","",VLOOKUP(A16,'TAKIM KAYIT'!$A$6:$J$125,3,FALSE))</f>
      </c>
      <c r="D16" s="16">
        <f>IF(ISERROR(VLOOKUP($C16,'B.ERKEK START LİSTE'!$B$6:$F$618,2,0)),"",VLOOKUP($C16,'B.ERKEK START LİSTE'!$B$6:$F$618,2,0))</f>
      </c>
      <c r="E16" s="17">
        <f>IF(ISERROR(VLOOKUP($C16,'B.ERKEK START LİSTE'!$B$6:$F$618,4,0)),"",VLOOKUP($C16,'B.ERKEK START LİSTE'!$B$6:$F$618,4,0))</f>
      </c>
      <c r="F16" s="18">
        <f>IF(ISERROR(VLOOKUP($C16,'B.ERKEK FERDİ SONUÇ'!$B$6:$H$823,6,0)),"",VLOOKUP($C16,'B.ERKEK FERDİ SONUÇ'!$B$6:$H$823,6,0))</f>
      </c>
      <c r="G16" s="48" t="str">
        <f>IF(OR(E16="",F16="DQ",F16="DNF",F16="DNS",F16=""),"-",VLOOKUP(C16,'B.ERKEK FERDİ SONUÇ'!$B$6:$H$823,7,0))</f>
        <v>-</v>
      </c>
      <c r="H16" s="22">
        <f>IF(A16="","",VLOOKUP(A16,'TAKIM KAYIT'!$A$6:$K$125,10,FALSE))</f>
      </c>
    </row>
    <row r="17" spans="1:8" ht="14.25" customHeight="1">
      <c r="A17" s="14"/>
      <c r="B17" s="15"/>
      <c r="C17" s="47">
        <f>IF(A16="","",INDEX('TAKIM KAYIT'!$C$6:$C$125,MATCH(C16,'TAKIM KAYIT'!$C$6:$C$125,0)+1))</f>
      </c>
      <c r="D17" s="16">
        <f>IF(ISERROR(VLOOKUP($C17,'B.ERKEK START LİSTE'!$B$6:$F$618,2,0)),"",VLOOKUP($C17,'B.ERKEK START LİSTE'!$B$6:$F$618,2,0))</f>
      </c>
      <c r="E17" s="17">
        <f>IF(ISERROR(VLOOKUP($C17,'B.ERKEK START LİSTE'!$B$6:$F$618,4,0)),"",VLOOKUP($C17,'B.ERKEK START LİSTE'!$B$6:$F$618,4,0))</f>
      </c>
      <c r="F17" s="18">
        <f>IF(ISERROR(VLOOKUP($C17,'B.ERKEK FERDİ SONUÇ'!$B$6:$H$823,6,0)),"",VLOOKUP($C17,'B.ERKEK FERDİ SONUÇ'!$B$6:$H$823,6,0))</f>
      </c>
      <c r="G17" s="48" t="str">
        <f>IF(OR(E17="",F17="DQ",F17="DNF",F17="DNS",F17=""),"-",VLOOKUP(C17,'B.ERKEK FERDİ SONUÇ'!$B$6:$H$823,7,0))</f>
        <v>-</v>
      </c>
      <c r="H17" s="21"/>
    </row>
    <row r="18" spans="1:8" ht="14.25" customHeight="1">
      <c r="A18" s="6"/>
      <c r="B18" s="7"/>
      <c r="C18" s="45">
        <f>IF(A20="","",INDEX('TAKIM KAYIT'!$C$6:$C$125,MATCH(C20,'TAKIM KAYIT'!$C$6:$C$125,0)-2))</f>
      </c>
      <c r="D18" s="8">
        <f>IF(ISERROR(VLOOKUP($C18,'B.ERKEK START LİSTE'!$B$6:$F$618,2,0)),"",VLOOKUP($C18,'B.ERKEK START LİSTE'!$B$6:$F$618,2,0))</f>
      </c>
      <c r="E18" s="9">
        <f>IF(ISERROR(VLOOKUP($C18,'B.ERKEK START LİSTE'!$B$6:$F$618,4,0)),"",VLOOKUP($C18,'B.ERKEK START LİSTE'!$B$6:$F$618,4,0))</f>
      </c>
      <c r="F18" s="10">
        <f>IF(ISERROR(VLOOKUP($C18,'B.ERKEK FERDİ SONUÇ'!$B$6:$H$823,6,0)),"",VLOOKUP($C18,'B.ERKEK FERDİ SONUÇ'!$B$6:$H$823,6,0))</f>
      </c>
      <c r="G18" s="12" t="str">
        <f>IF(OR(E18="",F18="DQ",F18="DNF",F18="DNS",F18=""),"-",VLOOKUP(C18,'B.ERKEK FERDİ SONUÇ'!$B$6:$H$823,7,0))</f>
        <v>-</v>
      </c>
      <c r="H18" s="13"/>
    </row>
    <row r="19" spans="1:8" ht="14.25" customHeight="1">
      <c r="A19" s="14"/>
      <c r="B19" s="15"/>
      <c r="C19" s="47">
        <f>IF(A20="","",INDEX('TAKIM KAYIT'!$C$6:$C$125,MATCH(C20,'TAKIM KAYIT'!$C$6:$C$125,0)-1))</f>
      </c>
      <c r="D19" s="16">
        <f>IF(ISERROR(VLOOKUP($C19,'B.ERKEK START LİSTE'!$B$6:$F$618,2,0)),"",VLOOKUP($C19,'B.ERKEK START LİSTE'!$B$6:$F$618,2,0))</f>
      </c>
      <c r="E19" s="17">
        <f>IF(ISERROR(VLOOKUP($C19,'B.ERKEK START LİSTE'!$B$6:$F$618,4,0)),"",VLOOKUP($C19,'B.ERKEK START LİSTE'!$B$6:$F$618,4,0))</f>
      </c>
      <c r="F19" s="18">
        <f>IF(ISERROR(VLOOKUP($C19,'B.ERKEK FERDİ SONUÇ'!$B$6:$H$823,6,0)),"",VLOOKUP($C19,'B.ERKEK FERDİ SONUÇ'!$B$6:$H$823,6,0))</f>
      </c>
      <c r="G19" s="20" t="str">
        <f>IF(OR(E19="",F19="DQ",F19="DNF",F19="DNS",F19=""),"-",VLOOKUP(C19,'B.ERKEK FERDİ SONUÇ'!$B$6:$H$823,7,0))</f>
        <v>-</v>
      </c>
      <c r="H19" s="21"/>
    </row>
    <row r="20" spans="1:8" ht="14.25" customHeight="1">
      <c r="A20" s="50">
        <f>IF(ISERROR(SMALL('TAKIM KAYIT'!$A$6:$A$125,4)),"",SMALL('TAKIM KAYIT'!$A$6:$A$125,4))</f>
      </c>
      <c r="B20" s="15">
        <f>IF(A20="","",VLOOKUP(A20,'TAKIM KAYIT'!$A$6:$J$125,2,FALSE))</f>
      </c>
      <c r="C20" s="47">
        <f>IF(A20="","",VLOOKUP(A20,'TAKIM KAYIT'!$A$6:$J$125,3,FALSE))</f>
      </c>
      <c r="D20" s="16">
        <f>IF(ISERROR(VLOOKUP($C20,'B.ERKEK START LİSTE'!$B$6:$F$618,2,0)),"",VLOOKUP($C20,'B.ERKEK START LİSTE'!$B$6:$F$618,2,0))</f>
      </c>
      <c r="E20" s="17">
        <f>IF(ISERROR(VLOOKUP($C20,'B.ERKEK START LİSTE'!$B$6:$F$618,4,0)),"",VLOOKUP($C20,'B.ERKEK START LİSTE'!$B$6:$F$618,4,0))</f>
      </c>
      <c r="F20" s="18">
        <f>IF(ISERROR(VLOOKUP($C20,'B.ERKEK FERDİ SONUÇ'!$B$6:$H$823,6,0)),"",VLOOKUP($C20,'B.ERKEK FERDİ SONUÇ'!$B$6:$H$823,6,0))</f>
      </c>
      <c r="G20" s="20" t="str">
        <f>IF(OR(E20="",F20="DQ",F20="DNF",F20="DNS",F20=""),"-",VLOOKUP(C20,'B.ERKEK FERDİ SONUÇ'!$B$6:$H$823,7,0))</f>
        <v>-</v>
      </c>
      <c r="H20" s="22">
        <f>IF(A20="","",VLOOKUP(A20,'TAKIM KAYIT'!$A$6:$K$125,10,FALSE))</f>
      </c>
    </row>
    <row r="21" spans="1:8" ht="14.25" customHeight="1">
      <c r="A21" s="14"/>
      <c r="B21" s="15"/>
      <c r="C21" s="47">
        <f>IF(A20="","",INDEX('TAKIM KAYIT'!$C$6:$C$125,MATCH(C20,'TAKIM KAYIT'!$C$6:$C$125,0)+1))</f>
      </c>
      <c r="D21" s="16">
        <f>IF(ISERROR(VLOOKUP($C21,'B.ERKEK START LİSTE'!$B$6:$F$618,2,0)),"",VLOOKUP($C21,'B.ERKEK START LİSTE'!$B$6:$F$618,2,0))</f>
      </c>
      <c r="E21" s="17">
        <f>IF(ISERROR(VLOOKUP($C21,'B.ERKEK START LİSTE'!$B$6:$F$618,4,0)),"",VLOOKUP($C21,'B.ERKEK START LİSTE'!$B$6:$F$618,4,0))</f>
      </c>
      <c r="F21" s="18">
        <f>IF(ISERROR(VLOOKUP($C21,'B.ERKEK FERDİ SONUÇ'!$B$6:$H$823,6,0)),"",VLOOKUP($C21,'B.ERKEK FERDİ SONUÇ'!$B$6:$H$823,6,0))</f>
      </c>
      <c r="G21" s="20" t="str">
        <f>IF(OR(E21="",F21="DQ",F21="DNF",F21="DNS",F21=""),"-",VLOOKUP(C21,'B.ERKEK FERDİ SONUÇ'!$B$6:$H$823,7,0))</f>
        <v>-</v>
      </c>
      <c r="H21" s="21"/>
    </row>
    <row r="22" spans="1:8" ht="14.25" customHeight="1">
      <c r="A22" s="6"/>
      <c r="B22" s="7"/>
      <c r="C22" s="45">
        <f>IF(A24="","",INDEX('TAKIM KAYIT'!$C$6:$C$125,MATCH(C24,'TAKIM KAYIT'!$C$6:$C$125,0)-2))</f>
      </c>
      <c r="D22" s="8">
        <f>IF(ISERROR(VLOOKUP($C22,'B.ERKEK START LİSTE'!$B$6:$F$618,2,0)),"",VLOOKUP($C22,'B.ERKEK START LİSTE'!$B$6:$F$618,2,0))</f>
      </c>
      <c r="E22" s="9">
        <f>IF(ISERROR(VLOOKUP($C22,'B.ERKEK START LİSTE'!$B$6:$F$618,4,0)),"",VLOOKUP($C22,'B.ERKEK START LİSTE'!$B$6:$F$618,4,0))</f>
      </c>
      <c r="F22" s="10">
        <f>IF(ISERROR(VLOOKUP($C22,'B.ERKEK FERDİ SONUÇ'!$B$6:$H$823,6,0)),"",VLOOKUP($C22,'B.ERKEK FERDİ SONUÇ'!$B$6:$H$823,6,0))</f>
      </c>
      <c r="G22" s="12" t="str">
        <f>IF(OR(E22="",F22="DQ",F22="DNF",F22="DNS",F22=""),"-",VLOOKUP(C22,'B.ERKEK FERDİ SONUÇ'!$B$6:$H$823,7,0))</f>
        <v>-</v>
      </c>
      <c r="H22" s="13"/>
    </row>
    <row r="23" spans="1:8" ht="14.25" customHeight="1">
      <c r="A23" s="14"/>
      <c r="B23" s="15"/>
      <c r="C23" s="47">
        <f>IF(A24="","",INDEX('TAKIM KAYIT'!$C$6:$C$125,MATCH(C24,'TAKIM KAYIT'!$C$6:$C$125,0)-1))</f>
      </c>
      <c r="D23" s="16">
        <f>IF(ISERROR(VLOOKUP($C23,'B.ERKEK START LİSTE'!$B$6:$F$618,2,0)),"",VLOOKUP($C23,'B.ERKEK START LİSTE'!$B$6:$F$618,2,0))</f>
      </c>
      <c r="E23" s="17">
        <f>IF(ISERROR(VLOOKUP($C23,'B.ERKEK START LİSTE'!$B$6:$F$618,4,0)),"",VLOOKUP($C23,'B.ERKEK START LİSTE'!$B$6:$F$618,4,0))</f>
      </c>
      <c r="F23" s="18">
        <f>IF(ISERROR(VLOOKUP($C23,'B.ERKEK FERDİ SONUÇ'!$B$6:$H$823,6,0)),"",VLOOKUP($C23,'B.ERKEK FERDİ SONUÇ'!$B$6:$H$823,6,0))</f>
      </c>
      <c r="G23" s="20" t="str">
        <f>IF(OR(E23="",F23="DQ",F23="DNF",F23="DNS",F23=""),"-",VLOOKUP(C23,'B.ERKEK FERDİ SONUÇ'!$B$6:$H$823,7,0))</f>
        <v>-</v>
      </c>
      <c r="H23" s="21"/>
    </row>
    <row r="24" spans="1:8" ht="14.25" customHeight="1">
      <c r="A24" s="50">
        <f>IF(ISERROR(SMALL('TAKIM KAYIT'!$A$6:$A$125,5)),"",SMALL('TAKIM KAYIT'!$A$6:$A$125,5))</f>
      </c>
      <c r="B24" s="15">
        <f>IF(A24="","",VLOOKUP(A24,'TAKIM KAYIT'!$A$6:$J$125,2,FALSE))</f>
      </c>
      <c r="C24" s="47">
        <f>IF(A24="","",VLOOKUP(A24,'TAKIM KAYIT'!$A$6:$J$125,3,FALSE))</f>
      </c>
      <c r="D24" s="16">
        <f>IF(ISERROR(VLOOKUP($C24,'B.ERKEK START LİSTE'!$B$6:$F$618,2,0)),"",VLOOKUP($C24,'B.ERKEK START LİSTE'!$B$6:$F$618,2,0))</f>
      </c>
      <c r="E24" s="17">
        <f>IF(ISERROR(VLOOKUP($C24,'B.ERKEK START LİSTE'!$B$6:$F$618,4,0)),"",VLOOKUP($C24,'B.ERKEK START LİSTE'!$B$6:$F$618,4,0))</f>
      </c>
      <c r="F24" s="18">
        <f>IF(ISERROR(VLOOKUP($C24,'B.ERKEK FERDİ SONUÇ'!$B$6:$H$823,6,0)),"",VLOOKUP($C24,'B.ERKEK FERDİ SONUÇ'!$B$6:$H$823,6,0))</f>
      </c>
      <c r="G24" s="20" t="str">
        <f>IF(OR(E24="",F24="DQ",F24="DNF",F24="DNS",F24=""),"-",VLOOKUP(C24,'B.ERKEK FERDİ SONUÇ'!$B$6:$H$823,7,0))</f>
        <v>-</v>
      </c>
      <c r="H24" s="22">
        <f>IF(A24="","",VLOOKUP(A24,'TAKIM KAYIT'!$A$6:$K$125,10,FALSE))</f>
      </c>
    </row>
    <row r="25" spans="1:8" ht="14.25" customHeight="1">
      <c r="A25" s="14"/>
      <c r="B25" s="15"/>
      <c r="C25" s="47">
        <f>IF(A24="","",INDEX('TAKIM KAYIT'!$C$6:$C$125,MATCH(C24,'TAKIM KAYIT'!$C$6:$C$125,0)+1))</f>
      </c>
      <c r="D25" s="16">
        <f>IF(ISERROR(VLOOKUP($C25,'B.ERKEK START LİSTE'!$B$6:$F$618,2,0)),"",VLOOKUP($C25,'B.ERKEK START LİSTE'!$B$6:$F$618,2,0))</f>
      </c>
      <c r="E25" s="17">
        <f>IF(ISERROR(VLOOKUP($C25,'B.ERKEK START LİSTE'!$B$6:$F$618,4,0)),"",VLOOKUP($C25,'B.ERKEK START LİSTE'!$B$6:$F$618,4,0))</f>
      </c>
      <c r="F25" s="18">
        <f>IF(ISERROR(VLOOKUP($C25,'B.ERKEK FERDİ SONUÇ'!$B$6:$H$823,6,0)),"",VLOOKUP($C25,'B.ERKEK FERDİ SONUÇ'!$B$6:$H$823,6,0))</f>
      </c>
      <c r="G25" s="20" t="str">
        <f>IF(OR(E25="",F25="DQ",F25="DNF",F25="DNS",F25=""),"-",VLOOKUP(C25,'B.ERKEK FERDİ SONUÇ'!$B$6:$H$823,7,0))</f>
        <v>-</v>
      </c>
      <c r="H25" s="21"/>
    </row>
    <row r="26" spans="1:8" ht="14.25" customHeight="1">
      <c r="A26" s="6"/>
      <c r="B26" s="7"/>
      <c r="C26" s="45">
        <f>IF(A28="","",INDEX('TAKIM KAYIT'!$C$6:$C$125,MATCH(C28,'TAKIM KAYIT'!$C$6:$C$125,0)-2))</f>
      </c>
      <c r="D26" s="8">
        <f>IF(ISERROR(VLOOKUP($C26,'B.ERKEK START LİSTE'!$B$6:$F$618,2,0)),"",VLOOKUP($C26,'B.ERKEK START LİSTE'!$B$6:$F$618,2,0))</f>
      </c>
      <c r="E26" s="9">
        <f>IF(ISERROR(VLOOKUP($C26,'B.ERKEK START LİSTE'!$B$6:$F$618,4,0)),"",VLOOKUP($C26,'B.ERKEK START LİSTE'!$B$6:$F$618,4,0))</f>
      </c>
      <c r="F26" s="10">
        <f>IF(ISERROR(VLOOKUP($C26,'B.ERKEK FERDİ SONUÇ'!$B$6:$H$823,6,0)),"",VLOOKUP($C26,'B.ERKEK FERDİ SONUÇ'!$B$6:$H$823,6,0))</f>
      </c>
      <c r="G26" s="12" t="str">
        <f>IF(OR(E26="",F26="DQ",F26="DNF",F26="DNS",F26=""),"-",VLOOKUP(C26,'B.ERKEK FERDİ SONUÇ'!$B$6:$H$823,7,0))</f>
        <v>-</v>
      </c>
      <c r="H26" s="13"/>
    </row>
    <row r="27" spans="1:8" ht="14.25" customHeight="1">
      <c r="A27" s="14"/>
      <c r="B27" s="15"/>
      <c r="C27" s="47">
        <f>IF(A28="","",INDEX('TAKIM KAYIT'!$C$6:$C$125,MATCH(C28,'TAKIM KAYIT'!$C$6:$C$125,0)-1))</f>
      </c>
      <c r="D27" s="16">
        <f>IF(ISERROR(VLOOKUP($C27,'B.ERKEK START LİSTE'!$B$6:$F$618,2,0)),"",VLOOKUP($C27,'B.ERKEK START LİSTE'!$B$6:$F$618,2,0))</f>
      </c>
      <c r="E27" s="17">
        <f>IF(ISERROR(VLOOKUP($C27,'B.ERKEK START LİSTE'!$B$6:$F$618,4,0)),"",VLOOKUP($C27,'B.ERKEK START LİSTE'!$B$6:$F$618,4,0))</f>
      </c>
      <c r="F27" s="18">
        <f>IF(ISERROR(VLOOKUP($C27,'B.ERKEK FERDİ SONUÇ'!$B$6:$H$823,6,0)),"",VLOOKUP($C27,'B.ERKEK FERDİ SONUÇ'!$B$6:$H$823,6,0))</f>
      </c>
      <c r="G27" s="20" t="str">
        <f>IF(OR(E27="",F27="DQ",F27="DNF",F27="DNS",F27=""),"-",VLOOKUP(C27,'B.ERKEK FERDİ SONUÇ'!$B$6:$H$823,7,0))</f>
        <v>-</v>
      </c>
      <c r="H27" s="21"/>
    </row>
    <row r="28" spans="1:8" ht="14.25" customHeight="1">
      <c r="A28" s="50">
        <f>IF(ISERROR(SMALL('TAKIM KAYIT'!$A$6:$A$125,6)),"",SMALL('TAKIM KAYIT'!$A$6:$A$125,6))</f>
      </c>
      <c r="B28" s="15">
        <f>IF(A28="","",VLOOKUP(A28,'TAKIM KAYIT'!$A$6:$J$125,2,FALSE))</f>
      </c>
      <c r="C28" s="47">
        <f>IF(A28="","",VLOOKUP(A28,'TAKIM KAYIT'!$A$6:$J$125,3,FALSE))</f>
      </c>
      <c r="D28" s="16">
        <f>IF(ISERROR(VLOOKUP($C28,'B.ERKEK START LİSTE'!$B$6:$F$618,2,0)),"",VLOOKUP($C28,'B.ERKEK START LİSTE'!$B$6:$F$618,2,0))</f>
      </c>
      <c r="E28" s="17">
        <f>IF(ISERROR(VLOOKUP($C28,'B.ERKEK START LİSTE'!$B$6:$F$618,4,0)),"",VLOOKUP($C28,'B.ERKEK START LİSTE'!$B$6:$F$618,4,0))</f>
      </c>
      <c r="F28" s="18">
        <f>IF(ISERROR(VLOOKUP($C28,'B.ERKEK FERDİ SONUÇ'!$B$6:$H$823,6,0)),"",VLOOKUP($C28,'B.ERKEK FERDİ SONUÇ'!$B$6:$H$823,6,0))</f>
      </c>
      <c r="G28" s="20" t="str">
        <f>IF(OR(E28="",F28="DQ",F28="DNF",F28="DNS",F28=""),"-",VLOOKUP(C28,'B.ERKEK FERDİ SONUÇ'!$B$6:$H$823,7,0))</f>
        <v>-</v>
      </c>
      <c r="H28" s="22">
        <f>IF(A28="","",VLOOKUP(A28,'TAKIM KAYIT'!$A$6:$K$125,10,FALSE))</f>
      </c>
    </row>
    <row r="29" spans="1:8" ht="14.25" customHeight="1">
      <c r="A29" s="14"/>
      <c r="B29" s="15"/>
      <c r="C29" s="47">
        <f>IF(A28="","",INDEX('TAKIM KAYIT'!$C$6:$C$125,MATCH(C28,'TAKIM KAYIT'!$C$6:$C$125,0)+1))</f>
      </c>
      <c r="D29" s="16">
        <f>IF(ISERROR(VLOOKUP($C29,'B.ERKEK START LİSTE'!$B$6:$F$618,2,0)),"",VLOOKUP($C29,'B.ERKEK START LİSTE'!$B$6:$F$618,2,0))</f>
      </c>
      <c r="E29" s="17">
        <f>IF(ISERROR(VLOOKUP($C29,'B.ERKEK START LİSTE'!$B$6:$F$618,4,0)),"",VLOOKUP($C29,'B.ERKEK START LİSTE'!$B$6:$F$618,4,0))</f>
      </c>
      <c r="F29" s="18">
        <f>IF(ISERROR(VLOOKUP($C29,'B.ERKEK FERDİ SONUÇ'!$B$6:$H$823,6,0)),"",VLOOKUP($C29,'B.ERKEK FERDİ SONUÇ'!$B$6:$H$823,6,0))</f>
      </c>
      <c r="G29" s="20" t="str">
        <f>IF(OR(E29="",F29="DQ",F29="DNF",F29="DNS",F29=""),"-",VLOOKUP(C29,'B.ERKEK FERDİ SONUÇ'!$B$6:$H$823,7,0))</f>
        <v>-</v>
      </c>
      <c r="H29" s="21"/>
    </row>
    <row r="30" spans="1:8" ht="14.25" customHeight="1">
      <c r="A30" s="6"/>
      <c r="B30" s="7"/>
      <c r="C30" s="45">
        <f>IF(A32="","",INDEX('TAKIM KAYIT'!$C$6:$C$125,MATCH(C32,'TAKIM KAYIT'!$C$6:$C$125,0)-2))</f>
      </c>
      <c r="D30" s="8">
        <f>IF(ISERROR(VLOOKUP($C30,'B.ERKEK START LİSTE'!$B$6:$F$618,2,0)),"",VLOOKUP($C30,'B.ERKEK START LİSTE'!$B$6:$F$618,2,0))</f>
      </c>
      <c r="E30" s="9">
        <f>IF(ISERROR(VLOOKUP($C30,'B.ERKEK START LİSTE'!$B$6:$F$618,4,0)),"",VLOOKUP($C30,'B.ERKEK START LİSTE'!$B$6:$F$618,4,0))</f>
      </c>
      <c r="F30" s="10">
        <f>IF(ISERROR(VLOOKUP($C30,'B.ERKEK FERDİ SONUÇ'!$B$6:$H$823,6,0)),"",VLOOKUP($C30,'B.ERKEK FERDİ SONUÇ'!$B$6:$H$823,6,0))</f>
      </c>
      <c r="G30" s="12" t="str">
        <f>IF(OR(E30="",F30="DQ",F30="DNF",F30="DNS",F30=""),"-",VLOOKUP(C30,'B.ERKEK FERDİ SONUÇ'!$B$6:$H$823,7,0))</f>
        <v>-</v>
      </c>
      <c r="H30" s="13"/>
    </row>
    <row r="31" spans="1:8" ht="14.25" customHeight="1">
      <c r="A31" s="14"/>
      <c r="B31" s="15"/>
      <c r="C31" s="47">
        <f>IF(A32="","",INDEX('TAKIM KAYIT'!$C$6:$C$125,MATCH(C32,'TAKIM KAYIT'!$C$6:$C$125,0)-1))</f>
      </c>
      <c r="D31" s="16">
        <f>IF(ISERROR(VLOOKUP($C31,'B.ERKEK START LİSTE'!$B$6:$F$618,2,0)),"",VLOOKUP($C31,'B.ERKEK START LİSTE'!$B$6:$F$618,2,0))</f>
      </c>
      <c r="E31" s="17">
        <f>IF(ISERROR(VLOOKUP($C31,'B.ERKEK START LİSTE'!$B$6:$F$618,4,0)),"",VLOOKUP($C31,'B.ERKEK START LİSTE'!$B$6:$F$618,4,0))</f>
      </c>
      <c r="F31" s="18">
        <f>IF(ISERROR(VLOOKUP($C31,'B.ERKEK FERDİ SONUÇ'!$B$6:$H$823,6,0)),"",VLOOKUP($C31,'B.ERKEK FERDİ SONUÇ'!$B$6:$H$823,6,0))</f>
      </c>
      <c r="G31" s="20" t="str">
        <f>IF(OR(E31="",F31="DQ",F31="DNF",F31="DNS",F31=""),"-",VLOOKUP(C31,'B.ERKEK FERDİ SONUÇ'!$B$6:$H$823,7,0))</f>
        <v>-</v>
      </c>
      <c r="H31" s="21"/>
    </row>
    <row r="32" spans="1:8" ht="14.25" customHeight="1">
      <c r="A32" s="50">
        <f>IF(ISERROR(SMALL('TAKIM KAYIT'!$A$6:$A$125,7)),"",SMALL('TAKIM KAYIT'!$A$6:$A$125,7))</f>
      </c>
      <c r="B32" s="15">
        <f>IF(A32="","",VLOOKUP(A32,'TAKIM KAYIT'!$A$6:$J$125,2,FALSE))</f>
      </c>
      <c r="C32" s="47">
        <f>IF(A32="","",VLOOKUP(A32,'TAKIM KAYIT'!$A$6:$J$125,3,FALSE))</f>
      </c>
      <c r="D32" s="16">
        <f>IF(ISERROR(VLOOKUP($C32,'B.ERKEK START LİSTE'!$B$6:$F$618,2,0)),"",VLOOKUP($C32,'B.ERKEK START LİSTE'!$B$6:$F$618,2,0))</f>
      </c>
      <c r="E32" s="17">
        <f>IF(ISERROR(VLOOKUP($C32,'B.ERKEK START LİSTE'!$B$6:$F$618,4,0)),"",VLOOKUP($C32,'B.ERKEK START LİSTE'!$B$6:$F$618,4,0))</f>
      </c>
      <c r="F32" s="18">
        <f>IF(ISERROR(VLOOKUP($C32,'B.ERKEK FERDİ SONUÇ'!$B$6:$H$823,6,0)),"",VLOOKUP($C32,'B.ERKEK FERDİ SONUÇ'!$B$6:$H$823,6,0))</f>
      </c>
      <c r="G32" s="20" t="str">
        <f>IF(OR(E32="",F32="DQ",F32="DNF",F32="DNS",F32=""),"-",VLOOKUP(C32,'B.ERKEK FERDİ SONUÇ'!$B$6:$H$823,7,0))</f>
        <v>-</v>
      </c>
      <c r="H32" s="22">
        <f>IF(A32="","",VLOOKUP(A32,'TAKIM KAYIT'!$A$6:$K$125,10,FALSE))</f>
      </c>
    </row>
    <row r="33" spans="1:8" ht="14.25" customHeight="1">
      <c r="A33" s="14"/>
      <c r="B33" s="15"/>
      <c r="C33" s="47">
        <f>IF(A32="","",INDEX('TAKIM KAYIT'!$C$6:$C$125,MATCH(C32,'TAKIM KAYIT'!$C$6:$C$125,0)+1))</f>
      </c>
      <c r="D33" s="16">
        <f>IF(ISERROR(VLOOKUP($C33,'B.ERKEK START LİSTE'!$B$6:$F$618,2,0)),"",VLOOKUP($C33,'B.ERKEK START LİSTE'!$B$6:$F$618,2,0))</f>
      </c>
      <c r="E33" s="17">
        <f>IF(ISERROR(VLOOKUP($C33,'B.ERKEK START LİSTE'!$B$6:$F$618,4,0)),"",VLOOKUP($C33,'B.ERKEK START LİSTE'!$B$6:$F$618,4,0))</f>
      </c>
      <c r="F33" s="18">
        <f>IF(ISERROR(VLOOKUP($C33,'B.ERKEK FERDİ SONUÇ'!$B$6:$H$823,6,0)),"",VLOOKUP($C33,'B.ERKEK FERDİ SONUÇ'!$B$6:$H$823,6,0))</f>
      </c>
      <c r="G33" s="20" t="str">
        <f>IF(OR(E33="",F33="DQ",F33="DNF",F33="DNS",F33=""),"-",VLOOKUP(C33,'B.ERKEK FERDİ SONUÇ'!$B$6:$H$823,7,0))</f>
        <v>-</v>
      </c>
      <c r="H33" s="21"/>
    </row>
    <row r="34" spans="1:8" ht="14.25" customHeight="1">
      <c r="A34" s="6"/>
      <c r="B34" s="7"/>
      <c r="C34" s="45">
        <f>IF(A36="","",INDEX('TAKIM KAYIT'!$C$6:$C$125,MATCH(C36,'TAKIM KAYIT'!$C$6:$C$125,0)-2))</f>
      </c>
      <c r="D34" s="8">
        <f>IF(ISERROR(VLOOKUP($C34,'B.ERKEK START LİSTE'!$B$6:$F$618,2,0)),"",VLOOKUP($C34,'B.ERKEK START LİSTE'!$B$6:$F$618,2,0))</f>
      </c>
      <c r="E34" s="9">
        <f>IF(ISERROR(VLOOKUP($C34,'B.ERKEK START LİSTE'!$B$6:$F$618,4,0)),"",VLOOKUP($C34,'B.ERKEK START LİSTE'!$B$6:$F$618,4,0))</f>
      </c>
      <c r="F34" s="10">
        <f>IF(ISERROR(VLOOKUP($C34,'B.ERKEK FERDİ SONUÇ'!$B$6:$H$823,6,0)),"",VLOOKUP($C34,'B.ERKEK FERDİ SONUÇ'!$B$6:$H$823,6,0))</f>
      </c>
      <c r="G34" s="12" t="str">
        <f>IF(OR(E34="",F34="DQ",F34="DNF",F34="DNS",F34=""),"-",VLOOKUP(C34,'B.ERKEK FERDİ SONUÇ'!$B$6:$H$823,7,0))</f>
        <v>-</v>
      </c>
      <c r="H34" s="13"/>
    </row>
    <row r="35" spans="1:8" ht="14.25" customHeight="1">
      <c r="A35" s="14"/>
      <c r="B35" s="15"/>
      <c r="C35" s="47">
        <f>IF(A36="","",INDEX('TAKIM KAYIT'!$C$6:$C$125,MATCH(C36,'TAKIM KAYIT'!$C$6:$C$125,0)-1))</f>
      </c>
      <c r="D35" s="16">
        <f>IF(ISERROR(VLOOKUP($C35,'B.ERKEK START LİSTE'!$B$6:$F$618,2,0)),"",VLOOKUP($C35,'B.ERKEK START LİSTE'!$B$6:$F$618,2,0))</f>
      </c>
      <c r="E35" s="17">
        <f>IF(ISERROR(VLOOKUP($C35,'B.ERKEK START LİSTE'!$B$6:$F$618,4,0)),"",VLOOKUP($C35,'B.ERKEK START LİSTE'!$B$6:$F$618,4,0))</f>
      </c>
      <c r="F35" s="18">
        <f>IF(ISERROR(VLOOKUP($C35,'B.ERKEK FERDİ SONUÇ'!$B$6:$H$823,6,0)),"",VLOOKUP($C35,'B.ERKEK FERDİ SONUÇ'!$B$6:$H$823,6,0))</f>
      </c>
      <c r="G35" s="20" t="str">
        <f>IF(OR(E35="",F35="DQ",F35="DNF",F35="DNS",F35=""),"-",VLOOKUP(C35,'B.ERKEK FERDİ SONUÇ'!$B$6:$H$823,7,0))</f>
        <v>-</v>
      </c>
      <c r="H35" s="21"/>
    </row>
    <row r="36" spans="1:8" ht="14.25" customHeight="1">
      <c r="A36" s="50">
        <f>IF(ISERROR(SMALL('TAKIM KAYIT'!$A$6:$A$125,8)),"",SMALL('TAKIM KAYIT'!$A$6:$A$125,8))</f>
      </c>
      <c r="B36" s="15">
        <f>IF(A36="","",VLOOKUP(A36,'TAKIM KAYIT'!$A$6:$J$125,2,FALSE))</f>
      </c>
      <c r="C36" s="47">
        <f>IF(A36="","",VLOOKUP(A36,'TAKIM KAYIT'!$A$6:$J$125,3,FALSE))</f>
      </c>
      <c r="D36" s="16">
        <f>IF(ISERROR(VLOOKUP($C36,'B.ERKEK START LİSTE'!$B$6:$F$618,2,0)),"",VLOOKUP($C36,'B.ERKEK START LİSTE'!$B$6:$F$618,2,0))</f>
      </c>
      <c r="E36" s="17">
        <f>IF(ISERROR(VLOOKUP($C36,'B.ERKEK START LİSTE'!$B$6:$F$618,4,0)),"",VLOOKUP($C36,'B.ERKEK START LİSTE'!$B$6:$F$618,4,0))</f>
      </c>
      <c r="F36" s="18">
        <f>IF(ISERROR(VLOOKUP($C36,'B.ERKEK FERDİ SONUÇ'!$B$6:$H$823,6,0)),"",VLOOKUP($C36,'B.ERKEK FERDİ SONUÇ'!$B$6:$H$823,6,0))</f>
      </c>
      <c r="G36" s="20" t="str">
        <f>IF(OR(E36="",F36="DQ",F36="DNF",F36="DNS",F36=""),"-",VLOOKUP(C36,'B.ERKEK FERDİ SONUÇ'!$B$6:$H$823,7,0))</f>
        <v>-</v>
      </c>
      <c r="H36" s="22">
        <f>IF(A36="","",VLOOKUP(A36,'TAKIM KAYIT'!$A$6:$K$125,10,FALSE))</f>
      </c>
    </row>
    <row r="37" spans="1:8" ht="14.25" customHeight="1">
      <c r="A37" s="24"/>
      <c r="B37" s="25"/>
      <c r="C37" s="49">
        <f>IF(A36="","",INDEX('TAKIM KAYIT'!$C$6:$C$125,MATCH(C36,'TAKIM KAYIT'!$C$6:$C$125,0)+1))</f>
      </c>
      <c r="D37" s="26">
        <f>IF(ISERROR(VLOOKUP($C37,'B.ERKEK START LİSTE'!$B$6:$F$618,2,0)),"",VLOOKUP($C37,'B.ERKEK START LİSTE'!$B$6:$F$618,2,0))</f>
      </c>
      <c r="E37" s="27">
        <f>IF(ISERROR(VLOOKUP($C37,'B.ERKEK START LİSTE'!$B$6:$F$618,4,0)),"",VLOOKUP($C37,'B.ERKEK START LİSTE'!$B$6:$F$618,4,0))</f>
      </c>
      <c r="F37" s="28">
        <f>IF(ISERROR(VLOOKUP($C37,'B.ERKEK FERDİ SONUÇ'!$B$6:$H$823,6,0)),"",VLOOKUP($C37,'B.ERKEK FERDİ SONUÇ'!$B$6:$H$823,6,0))</f>
      </c>
      <c r="G37" s="29" t="str">
        <f>IF(OR(E37="",F37="DQ",F37="DNF",F37="DNS",F37=""),"-",VLOOKUP(C37,'B.ERKEK FERDİ SONUÇ'!$B$6:$H$823,7,0))</f>
        <v>-</v>
      </c>
      <c r="H37" s="30"/>
    </row>
    <row r="38" spans="1:8" ht="14.25" customHeight="1">
      <c r="A38" s="6"/>
      <c r="B38" s="7"/>
      <c r="C38" s="45">
        <f>IF(A40="","",INDEX('TAKIM KAYIT'!$C$6:$C$125,MATCH(C40,'TAKIM KAYIT'!$C$6:$C$125,0)-2))</f>
      </c>
      <c r="D38" s="8">
        <f>IF(ISERROR(VLOOKUP($C38,'B.ERKEK START LİSTE'!$B$6:$F$618,2,0)),"",VLOOKUP($C38,'B.ERKEK START LİSTE'!$B$6:$F$618,2,0))</f>
      </c>
      <c r="E38" s="9">
        <f>IF(ISERROR(VLOOKUP($C38,'B.ERKEK START LİSTE'!$B$6:$F$618,4,0)),"",VLOOKUP($C38,'B.ERKEK START LİSTE'!$B$6:$F$618,4,0))</f>
      </c>
      <c r="F38" s="10">
        <f>IF(ISERROR(VLOOKUP($C38,'B.ERKEK FERDİ SONUÇ'!$B$6:$H$823,6,0)),"",VLOOKUP($C38,'B.ERKEK FERDİ SONUÇ'!$B$6:$H$823,6,0))</f>
      </c>
      <c r="G38" s="12" t="str">
        <f>IF(OR(E38="",F38="DQ",F38="DNF",F38="DNS",F38=""),"-",VLOOKUP(C38,'B.ERKEK FERDİ SONUÇ'!$B$6:$H$823,7,0))</f>
        <v>-</v>
      </c>
      <c r="H38" s="13"/>
    </row>
    <row r="39" spans="1:8" ht="14.25" customHeight="1">
      <c r="A39" s="14"/>
      <c r="B39" s="15"/>
      <c r="C39" s="47">
        <f>IF(A40="","",INDEX('TAKIM KAYIT'!$C$6:$C$125,MATCH(C40,'TAKIM KAYIT'!$C$6:$C$125,0)-1))</f>
      </c>
      <c r="D39" s="16">
        <f>IF(ISERROR(VLOOKUP($C39,'B.ERKEK START LİSTE'!$B$6:$F$618,2,0)),"",VLOOKUP($C39,'B.ERKEK START LİSTE'!$B$6:$F$618,2,0))</f>
      </c>
      <c r="E39" s="17">
        <f>IF(ISERROR(VLOOKUP($C39,'B.ERKEK START LİSTE'!$B$6:$F$618,4,0)),"",VLOOKUP($C39,'B.ERKEK START LİSTE'!$B$6:$F$618,4,0))</f>
      </c>
      <c r="F39" s="18">
        <f>IF(ISERROR(VLOOKUP($C39,'B.ERKEK FERDİ SONUÇ'!$B$6:$H$823,6,0)),"",VLOOKUP($C39,'B.ERKEK FERDİ SONUÇ'!$B$6:$H$823,6,0))</f>
      </c>
      <c r="G39" s="20" t="str">
        <f>IF(OR(E39="",F39="DQ",F39="DNF",F39="DNS",F39=""),"-",VLOOKUP(C39,'B.ERKEK FERDİ SONUÇ'!$B$6:$H$823,7,0))</f>
        <v>-</v>
      </c>
      <c r="H39" s="21"/>
    </row>
    <row r="40" spans="1:8" ht="14.25" customHeight="1">
      <c r="A40" s="50">
        <f>IF(ISERROR(SMALL('TAKIM KAYIT'!$A$6:$A$125,9)),"",SMALL('TAKIM KAYIT'!$A$6:$A$125,9))</f>
      </c>
      <c r="B40" s="15">
        <f>IF(A40="","",VLOOKUP(A40,'TAKIM KAYIT'!$A$6:$J$125,2,FALSE))</f>
      </c>
      <c r="C40" s="47">
        <f>IF(A40="","",VLOOKUP(A40,'TAKIM KAYIT'!$A$6:$J$125,3,FALSE))</f>
      </c>
      <c r="D40" s="16">
        <f>IF(ISERROR(VLOOKUP($C40,'B.ERKEK START LİSTE'!$B$6:$F$618,2,0)),"",VLOOKUP($C40,'B.ERKEK START LİSTE'!$B$6:$F$618,2,0))</f>
      </c>
      <c r="E40" s="17">
        <f>IF(ISERROR(VLOOKUP($C40,'B.ERKEK START LİSTE'!$B$6:$F$618,4,0)),"",VLOOKUP($C40,'B.ERKEK START LİSTE'!$B$6:$F$618,4,0))</f>
      </c>
      <c r="F40" s="18">
        <f>IF(ISERROR(VLOOKUP($C40,'B.ERKEK FERDİ SONUÇ'!$B$6:$H$823,6,0)),"",VLOOKUP($C40,'B.ERKEK FERDİ SONUÇ'!$B$6:$H$823,6,0))</f>
      </c>
      <c r="G40" s="20" t="str">
        <f>IF(OR(E40="",F40="DQ",F40="DNF",F40="DNS",F40=""),"-",VLOOKUP(C40,'B.ERKEK FERDİ SONUÇ'!$B$6:$H$823,7,0))</f>
        <v>-</v>
      </c>
      <c r="H40" s="22">
        <f>IF(A40="","",VLOOKUP(A40,'TAKIM KAYIT'!$A$6:$K$125,10,FALSE))</f>
      </c>
    </row>
    <row r="41" spans="1:8" ht="14.25" customHeight="1">
      <c r="A41" s="14"/>
      <c r="B41" s="15"/>
      <c r="C41" s="47">
        <f>IF(A40="","",INDEX('TAKIM KAYIT'!$C$6:$C$125,MATCH(C40,'TAKIM KAYIT'!$C$6:$C$125,0)+1))</f>
      </c>
      <c r="D41" s="16">
        <f>IF(ISERROR(VLOOKUP($C41,'B.ERKEK START LİSTE'!$B$6:$F$618,2,0)),"",VLOOKUP($C41,'B.ERKEK START LİSTE'!$B$6:$F$618,2,0))</f>
      </c>
      <c r="E41" s="17">
        <f>IF(ISERROR(VLOOKUP($C41,'B.ERKEK START LİSTE'!$B$6:$F$618,4,0)),"",VLOOKUP($C41,'B.ERKEK START LİSTE'!$B$6:$F$618,4,0))</f>
      </c>
      <c r="F41" s="18">
        <f>IF(ISERROR(VLOOKUP($C41,'B.ERKEK FERDİ SONUÇ'!$B$6:$H$823,6,0)),"",VLOOKUP($C41,'B.ERKEK FERDİ SONUÇ'!$B$6:$H$823,6,0))</f>
      </c>
      <c r="G41" s="20" t="str">
        <f>IF(OR(E41="",F41="DQ",F41="DNF",F41="DNS",F41=""),"-",VLOOKUP(C41,'B.ERKEK FERDİ SONUÇ'!$B$6:$H$823,7,0))</f>
        <v>-</v>
      </c>
      <c r="H41" s="21"/>
    </row>
    <row r="42" spans="1:8" ht="14.25" customHeight="1">
      <c r="A42" s="6"/>
      <c r="B42" s="7"/>
      <c r="C42" s="45">
        <f>IF(A44="","",INDEX('TAKIM KAYIT'!$C$6:$C$125,MATCH(C44,'TAKIM KAYIT'!$C$6:$C$125,0)-2))</f>
      </c>
      <c r="D42" s="8">
        <f>IF(ISERROR(VLOOKUP($C42,'B.ERKEK START LİSTE'!$B$6:$F$618,2,0)),"",VLOOKUP($C42,'B.ERKEK START LİSTE'!$B$6:$F$618,2,0))</f>
      </c>
      <c r="E42" s="9">
        <f>IF(ISERROR(VLOOKUP($C42,'B.ERKEK START LİSTE'!$B$6:$F$618,4,0)),"",VLOOKUP($C42,'B.ERKEK START LİSTE'!$B$6:$F$618,4,0))</f>
      </c>
      <c r="F42" s="10">
        <f>IF(ISERROR(VLOOKUP($C42,'B.ERKEK FERDİ SONUÇ'!$B$6:$H$823,6,0)),"",VLOOKUP($C42,'B.ERKEK FERDİ SONUÇ'!$B$6:$H$823,6,0))</f>
      </c>
      <c r="G42" s="12" t="str">
        <f>IF(OR(E42="",F42="DQ",F42="DNF",F42="DNS",F42=""),"-",VLOOKUP(C42,'B.ERKEK FERDİ SONUÇ'!$B$6:$H$823,7,0))</f>
        <v>-</v>
      </c>
      <c r="H42" s="13"/>
    </row>
    <row r="43" spans="1:8" ht="14.25" customHeight="1">
      <c r="A43" s="14"/>
      <c r="B43" s="15"/>
      <c r="C43" s="47">
        <f>IF(A44="","",INDEX('TAKIM KAYIT'!$C$6:$C$125,MATCH(C44,'TAKIM KAYIT'!$C$6:$C$125,0)-1))</f>
      </c>
      <c r="D43" s="16">
        <f>IF(ISERROR(VLOOKUP($C43,'B.ERKEK START LİSTE'!$B$6:$F$618,2,0)),"",VLOOKUP($C43,'B.ERKEK START LİSTE'!$B$6:$F$618,2,0))</f>
      </c>
      <c r="E43" s="17">
        <f>IF(ISERROR(VLOOKUP($C43,'B.ERKEK START LİSTE'!$B$6:$F$618,4,0)),"",VLOOKUP($C43,'B.ERKEK START LİSTE'!$B$6:$F$618,4,0))</f>
      </c>
      <c r="F43" s="18">
        <f>IF(ISERROR(VLOOKUP($C43,'B.ERKEK FERDİ SONUÇ'!$B$6:$H$823,6,0)),"",VLOOKUP($C43,'B.ERKEK FERDİ SONUÇ'!$B$6:$H$823,6,0))</f>
      </c>
      <c r="G43" s="20" t="str">
        <f>IF(OR(E43="",F43="DQ",F43="DNF",F43="DNS",F43=""),"-",VLOOKUP(C43,'B.ERKEK FERDİ SONUÇ'!$B$6:$H$823,7,0))</f>
        <v>-</v>
      </c>
      <c r="H43" s="21"/>
    </row>
    <row r="44" spans="1:8" ht="14.25" customHeight="1">
      <c r="A44" s="60">
        <f>IF(ISERROR(SMALL('TAKIM KAYIT'!$A$6:$A$125,10)),"",SMALL('TAKIM KAYIT'!$A$6:$A$125,10))</f>
      </c>
      <c r="B44" s="15">
        <f>IF(A44="","",VLOOKUP(A44,'TAKIM KAYIT'!$A$6:$J$125,2,FALSE))</f>
      </c>
      <c r="C44" s="47">
        <f>IF(A44="","",VLOOKUP(A44,'TAKIM KAYIT'!$A$6:$J$125,3,FALSE))</f>
      </c>
      <c r="D44" s="16">
        <f>IF(ISERROR(VLOOKUP($C44,'B.ERKEK START LİSTE'!$B$6:$F$618,2,0)),"",VLOOKUP($C44,'B.ERKEK START LİSTE'!$B$6:$F$618,2,0))</f>
      </c>
      <c r="E44" s="17">
        <f>IF(ISERROR(VLOOKUP($C44,'B.ERKEK START LİSTE'!$B$6:$F$618,4,0)),"",VLOOKUP($C44,'B.ERKEK START LİSTE'!$B$6:$F$618,4,0))</f>
      </c>
      <c r="F44" s="18">
        <f>IF(ISERROR(VLOOKUP($C44,'B.ERKEK FERDİ SONUÇ'!$B$6:$H$823,6,0)),"",VLOOKUP($C44,'B.ERKEK FERDİ SONUÇ'!$B$6:$H$823,6,0))</f>
      </c>
      <c r="G44" s="20" t="str">
        <f>IF(OR(E44="",F44="DQ",F44="DNF",F44="DNS",F44=""),"-",VLOOKUP(C44,'B.ERKEK FERDİ SONUÇ'!$B$6:$H$823,7,0))</f>
        <v>-</v>
      </c>
      <c r="H44" s="21">
        <f>IF(A44="","",VLOOKUP(A44,'TAKIM KAYIT'!$A$6:$K$125,10,FALSE))</f>
      </c>
    </row>
    <row r="45" spans="1:8" ht="14.25" customHeight="1">
      <c r="A45" s="14"/>
      <c r="B45" s="15"/>
      <c r="C45" s="47">
        <f>IF(A44="","",INDEX('TAKIM KAYIT'!$C$6:$C$125,MATCH(C44,'TAKIM KAYIT'!$C$6:$C$125,0)+1))</f>
      </c>
      <c r="D45" s="16">
        <f>IF(ISERROR(VLOOKUP($C45,'B.ERKEK START LİSTE'!$B$6:$F$618,2,0)),"",VLOOKUP($C45,'B.ERKEK START LİSTE'!$B$6:$F$618,2,0))</f>
      </c>
      <c r="E45" s="17">
        <f>IF(ISERROR(VLOOKUP($C45,'B.ERKEK START LİSTE'!$B$6:$F$618,4,0)),"",VLOOKUP($C45,'B.ERKEK START LİSTE'!$B$6:$F$618,4,0))</f>
      </c>
      <c r="F45" s="18">
        <f>IF(ISERROR(VLOOKUP($C45,'B.ERKEK FERDİ SONUÇ'!$B$6:$H$823,6,0)),"",VLOOKUP($C45,'B.ERKEK FERDİ SONUÇ'!$B$6:$H$823,6,0))</f>
      </c>
      <c r="G45" s="20" t="str">
        <f>IF(OR(E45="",F45="DQ",F45="DNF",F45="DNS",F45=""),"-",VLOOKUP(C45,'B.ERKEK FERDİ SONUÇ'!$B$6:$H$823,7,0))</f>
        <v>-</v>
      </c>
      <c r="H45" s="21"/>
    </row>
    <row r="46" spans="1:8" ht="14.25" customHeight="1">
      <c r="A46" s="6"/>
      <c r="B46" s="7"/>
      <c r="C46" s="45">
        <f>IF(A48="","",INDEX('TAKIM KAYIT'!$C$6:$C$125,MATCH(C48,'TAKIM KAYIT'!$C$6:$C$125,0)-2))</f>
      </c>
      <c r="D46" s="8">
        <f>IF(ISERROR(VLOOKUP($C46,'B.ERKEK START LİSTE'!$B$6:$F$618,2,0)),"",VLOOKUP($C46,'B.ERKEK START LİSTE'!$B$6:$F$618,2,0))</f>
      </c>
      <c r="E46" s="9">
        <f>IF(ISERROR(VLOOKUP($C46,'B.ERKEK START LİSTE'!$B$6:$F$618,4,0)),"",VLOOKUP($C46,'B.ERKEK START LİSTE'!$B$6:$F$618,4,0))</f>
      </c>
      <c r="F46" s="10">
        <f>IF(ISERROR(VLOOKUP($C46,'B.ERKEK FERDİ SONUÇ'!$B$6:$H$823,6,0)),"",VLOOKUP($C46,'B.ERKEK FERDİ SONUÇ'!$B$6:$H$823,6,0))</f>
      </c>
      <c r="G46" s="12" t="str">
        <f>IF(OR(E46="",F46="DQ",F46="DNF",F46="DNS",F46=""),"-",VLOOKUP(C46,'B.ERKEK FERDİ SONUÇ'!$B$6:$H$823,7,0))</f>
        <v>-</v>
      </c>
      <c r="H46" s="13"/>
    </row>
    <row r="47" spans="1:8" ht="14.25" customHeight="1">
      <c r="A47" s="14"/>
      <c r="B47" s="15"/>
      <c r="C47" s="47">
        <f>IF(A48="","",INDEX('TAKIM KAYIT'!$C$6:$C$125,MATCH(C48,'TAKIM KAYIT'!$C$6:$C$125,0)-1))</f>
      </c>
      <c r="D47" s="16">
        <f>IF(ISERROR(VLOOKUP($C47,'B.ERKEK START LİSTE'!$B$6:$F$618,2,0)),"",VLOOKUP($C47,'B.ERKEK START LİSTE'!$B$6:$F$618,2,0))</f>
      </c>
      <c r="E47" s="17">
        <f>IF(ISERROR(VLOOKUP($C47,'B.ERKEK START LİSTE'!$B$6:$F$618,4,0)),"",VLOOKUP($C47,'B.ERKEK START LİSTE'!$B$6:$F$618,4,0))</f>
      </c>
      <c r="F47" s="18">
        <f>IF(ISERROR(VLOOKUP($C47,'B.ERKEK FERDİ SONUÇ'!$B$6:$H$823,6,0)),"",VLOOKUP($C47,'B.ERKEK FERDİ SONUÇ'!$B$6:$H$823,6,0))</f>
      </c>
      <c r="G47" s="20" t="str">
        <f>IF(OR(E47="",F47="DQ",F47="DNF",F47="DNS",F47=""),"-",VLOOKUP(C47,'B.ERKEK FERDİ SONUÇ'!$B$6:$H$823,7,0))</f>
        <v>-</v>
      </c>
      <c r="H47" s="21"/>
    </row>
    <row r="48" spans="1:8" ht="14.25" customHeight="1">
      <c r="A48" s="60">
        <f>IF(ISERROR(SMALL('TAKIM KAYIT'!$A$6:$A$125,11)),"",SMALL('TAKIM KAYIT'!$A$6:$A$125,11))</f>
      </c>
      <c r="B48" s="15">
        <f>IF(A48="","",VLOOKUP(A48,'TAKIM KAYIT'!$A$6:$J$125,2,FALSE))</f>
      </c>
      <c r="C48" s="47">
        <f>IF(A48="","",VLOOKUP(A48,'TAKIM KAYIT'!$A$6:$J$125,3,FALSE))</f>
      </c>
      <c r="D48" s="16">
        <f>IF(ISERROR(VLOOKUP($C48,'B.ERKEK START LİSTE'!$B$6:$F$618,2,0)),"",VLOOKUP($C48,'B.ERKEK START LİSTE'!$B$6:$F$618,2,0))</f>
      </c>
      <c r="E48" s="17">
        <f>IF(ISERROR(VLOOKUP($C48,'B.ERKEK START LİSTE'!$B$6:$F$618,4,0)),"",VLOOKUP($C48,'B.ERKEK START LİSTE'!$B$6:$F$618,4,0))</f>
      </c>
      <c r="F48" s="18">
        <f>IF(ISERROR(VLOOKUP($C48,'B.ERKEK FERDİ SONUÇ'!$B$6:$H$823,6,0)),"",VLOOKUP($C48,'B.ERKEK FERDİ SONUÇ'!$B$6:$H$823,6,0))</f>
      </c>
      <c r="G48" s="20" t="str">
        <f>IF(OR(E48="",F48="DQ",F48="DNF",F48="DNS",F48=""),"-",VLOOKUP(C48,'B.ERKEK FERDİ SONUÇ'!$B$6:$H$823,7,0))</f>
        <v>-</v>
      </c>
      <c r="H48" s="22">
        <f>IF(A48="","",VLOOKUP(A48,'TAKIM KAYIT'!$A$6:$K$125,10,FALSE))</f>
      </c>
    </row>
    <row r="49" spans="1:8" ht="14.25" customHeight="1">
      <c r="A49" s="14"/>
      <c r="B49" s="15"/>
      <c r="C49" s="47">
        <f>IF(A48="","",INDEX('TAKIM KAYIT'!$C$6:$C$125,MATCH(C48,'TAKIM KAYIT'!$C$6:$C$125,0)+1))</f>
      </c>
      <c r="D49" s="16">
        <f>IF(ISERROR(VLOOKUP($C49,'B.ERKEK START LİSTE'!$B$6:$F$618,2,0)),"",VLOOKUP($C49,'B.ERKEK START LİSTE'!$B$6:$F$618,2,0))</f>
      </c>
      <c r="E49" s="17">
        <f>IF(ISERROR(VLOOKUP($C49,'B.ERKEK START LİSTE'!$B$6:$F$618,4,0)),"",VLOOKUP($C49,'B.ERKEK START LİSTE'!$B$6:$F$618,4,0))</f>
      </c>
      <c r="F49" s="18">
        <f>IF(ISERROR(VLOOKUP($C49,'B.ERKEK FERDİ SONUÇ'!$B$6:$H$823,6,0)),"",VLOOKUP($C49,'B.ERKEK FERDİ SONUÇ'!$B$6:$H$823,6,0))</f>
      </c>
      <c r="G49" s="20" t="str">
        <f>IF(OR(E49="",F49="DQ",F49="DNF",F49="DNS",F49=""),"-",VLOOKUP(C49,'B.ERKEK FERDİ SONUÇ'!$B$6:$H$823,7,0))</f>
        <v>-</v>
      </c>
      <c r="H49" s="21"/>
    </row>
    <row r="50" spans="1:8" ht="14.25" customHeight="1">
      <c r="A50" s="6"/>
      <c r="B50" s="7"/>
      <c r="C50" s="45">
        <f>IF(A52="","",INDEX('TAKIM KAYIT'!$C$6:$C$125,MATCH(C52,'TAKIM KAYIT'!$C$6:$C$125,0)-2))</f>
      </c>
      <c r="D50" s="8">
        <f>IF(ISERROR(VLOOKUP($C50,'B.ERKEK START LİSTE'!$B$6:$F$618,2,0)),"",VLOOKUP($C50,'B.ERKEK START LİSTE'!$B$6:$F$618,2,0))</f>
      </c>
      <c r="E50" s="9">
        <f>IF(ISERROR(VLOOKUP($C50,'B.ERKEK START LİSTE'!$B$6:$F$618,4,0)),"",VLOOKUP($C50,'B.ERKEK START LİSTE'!$B$6:$F$618,4,0))</f>
      </c>
      <c r="F50" s="10">
        <f>IF(ISERROR(VLOOKUP($C50,'B.ERKEK FERDİ SONUÇ'!$B$6:$H$823,6,0)),"",VLOOKUP($C50,'B.ERKEK FERDİ SONUÇ'!$B$6:$H$823,6,0))</f>
      </c>
      <c r="G50" s="12" t="str">
        <f>IF(OR(E50="",F50="DQ",F50="DNF",F50="DNS",F50=""),"-",VLOOKUP(C50,'B.ERKEK FERDİ SONUÇ'!$B$6:$H$823,7,0))</f>
        <v>-</v>
      </c>
      <c r="H50" s="13"/>
    </row>
    <row r="51" spans="1:8" ht="14.25" customHeight="1">
      <c r="A51" s="14"/>
      <c r="B51" s="15"/>
      <c r="C51" s="47">
        <f>IF(A52="","",INDEX('TAKIM KAYIT'!$C$6:$C$125,MATCH(C52,'TAKIM KAYIT'!$C$6:$C$125,0)-1))</f>
      </c>
      <c r="D51" s="16">
        <f>IF(ISERROR(VLOOKUP($C51,'B.ERKEK START LİSTE'!$B$6:$F$618,2,0)),"",VLOOKUP($C51,'B.ERKEK START LİSTE'!$B$6:$F$618,2,0))</f>
      </c>
      <c r="E51" s="17">
        <f>IF(ISERROR(VLOOKUP($C51,'B.ERKEK START LİSTE'!$B$6:$F$618,4,0)),"",VLOOKUP($C51,'B.ERKEK START LİSTE'!$B$6:$F$618,4,0))</f>
      </c>
      <c r="F51" s="18">
        <f>IF(ISERROR(VLOOKUP($C51,'B.ERKEK FERDİ SONUÇ'!$B$6:$H$823,6,0)),"",VLOOKUP($C51,'B.ERKEK FERDİ SONUÇ'!$B$6:$H$823,6,0))</f>
      </c>
      <c r="G51" s="20" t="str">
        <f>IF(OR(E51="",F51="DQ",F51="DNF",F51="DNS",F51=""),"-",VLOOKUP(C51,'B.ERKEK FERDİ SONUÇ'!$B$6:$H$823,7,0))</f>
        <v>-</v>
      </c>
      <c r="H51" s="21"/>
    </row>
    <row r="52" spans="1:8" ht="14.25" customHeight="1">
      <c r="A52" s="60">
        <f>IF(ISERROR(SMALL('TAKIM KAYIT'!$A$6:$A$125,12)),"",SMALL('TAKIM KAYIT'!$A$6:$A$125,12))</f>
      </c>
      <c r="B52" s="15">
        <f>IF(A52="","",VLOOKUP(A52,'TAKIM KAYIT'!$A$6:$J$125,2,FALSE))</f>
      </c>
      <c r="C52" s="47">
        <f>IF(A52="","",VLOOKUP(A52,'TAKIM KAYIT'!$A$6:$J$125,3,FALSE))</f>
      </c>
      <c r="D52" s="16">
        <f>IF(ISERROR(VLOOKUP($C52,'B.ERKEK START LİSTE'!$B$6:$F$618,2,0)),"",VLOOKUP($C52,'B.ERKEK START LİSTE'!$B$6:$F$618,2,0))</f>
      </c>
      <c r="E52" s="17">
        <f>IF(ISERROR(VLOOKUP($C52,'B.ERKEK START LİSTE'!$B$6:$F$618,4,0)),"",VLOOKUP($C52,'B.ERKEK START LİSTE'!$B$6:$F$618,4,0))</f>
      </c>
      <c r="F52" s="18">
        <f>IF(ISERROR(VLOOKUP($C52,'B.ERKEK FERDİ SONUÇ'!$B$6:$H$823,6,0)),"",VLOOKUP($C52,'B.ERKEK FERDİ SONUÇ'!$B$6:$H$823,6,0))</f>
      </c>
      <c r="G52" s="20" t="str">
        <f>IF(OR(E52="",F52="DQ",F52="DNF",F52="DNS",F52=""),"-",VLOOKUP(C52,'B.ERKEK FERDİ SONUÇ'!$B$6:$H$823,7,0))</f>
        <v>-</v>
      </c>
      <c r="H52" s="22">
        <f>IF(A52="","",VLOOKUP(A52,'TAKIM KAYIT'!$A$6:$K$125,10,FALSE))</f>
      </c>
    </row>
    <row r="53" spans="1:8" ht="14.25" customHeight="1">
      <c r="A53" s="14"/>
      <c r="B53" s="15"/>
      <c r="C53" s="47">
        <f>IF(A52="","",INDEX('TAKIM KAYIT'!$C$6:$C$125,MATCH(C52,'TAKIM KAYIT'!$C$6:$C$125,0)+1))</f>
      </c>
      <c r="D53" s="16">
        <f>IF(ISERROR(VLOOKUP($C53,'B.ERKEK START LİSTE'!$B$6:$F$618,2,0)),"",VLOOKUP($C53,'B.ERKEK START LİSTE'!$B$6:$F$618,2,0))</f>
      </c>
      <c r="E53" s="17">
        <f>IF(ISERROR(VLOOKUP($C53,'B.ERKEK START LİSTE'!$B$6:$F$618,4,0)),"",VLOOKUP($C53,'B.ERKEK START LİSTE'!$B$6:$F$618,4,0))</f>
      </c>
      <c r="F53" s="18">
        <f>IF(ISERROR(VLOOKUP($C53,'B.ERKEK FERDİ SONUÇ'!$B$6:$H$823,6,0)),"",VLOOKUP($C53,'B.ERKEK FERDİ SONUÇ'!$B$6:$H$823,6,0))</f>
      </c>
      <c r="G53" s="20" t="str">
        <f>IF(OR(E53="",F53="DQ",F53="DNF",F53="DNS",F53=""),"-",VLOOKUP(C53,'B.ERKEK FERDİ SONUÇ'!$B$6:$H$823,7,0))</f>
        <v>-</v>
      </c>
      <c r="H53" s="21"/>
    </row>
    <row r="54" spans="1:8" ht="14.25" customHeight="1">
      <c r="A54" s="6"/>
      <c r="B54" s="7"/>
      <c r="C54" s="45">
        <f>IF(A56="","",INDEX('TAKIM KAYIT'!$C$6:$C$125,MATCH(C56,'TAKIM KAYIT'!$C$6:$C$125,0)-2))</f>
      </c>
      <c r="D54" s="8">
        <f>IF(ISERROR(VLOOKUP($C54,'B.ERKEK START LİSTE'!$B$6:$F$618,2,0)),"",VLOOKUP($C54,'B.ERKEK START LİSTE'!$B$6:$F$618,2,0))</f>
      </c>
      <c r="E54" s="9">
        <f>IF(ISERROR(VLOOKUP($C54,'B.ERKEK START LİSTE'!$B$6:$F$618,4,0)),"",VLOOKUP($C54,'B.ERKEK START LİSTE'!$B$6:$F$618,4,0))</f>
      </c>
      <c r="F54" s="10">
        <f>IF(ISERROR(VLOOKUP($C54,'B.ERKEK FERDİ SONUÇ'!$B$6:$H$823,6,0)),"",VLOOKUP($C54,'B.ERKEK FERDİ SONUÇ'!$B$6:$H$823,6,0))</f>
      </c>
      <c r="G54" s="12" t="str">
        <f>IF(OR(E54="",F54="DQ",F54="DNF",F54="DNS",F54=""),"-",VLOOKUP(C54,'B.ERKEK FERDİ SONUÇ'!$B$6:$H$823,7,0))</f>
        <v>-</v>
      </c>
      <c r="H54" s="13"/>
    </row>
    <row r="55" spans="1:8" ht="14.25" customHeight="1">
      <c r="A55" s="14"/>
      <c r="B55" s="15"/>
      <c r="C55" s="47">
        <f>IF(A56="","",INDEX('TAKIM KAYIT'!$C$6:$C$125,MATCH(C56,'TAKIM KAYIT'!$C$6:$C$125,0)-1))</f>
      </c>
      <c r="D55" s="16">
        <f>IF(ISERROR(VLOOKUP($C55,'B.ERKEK START LİSTE'!$B$6:$F$618,2,0)),"",VLOOKUP($C55,'B.ERKEK START LİSTE'!$B$6:$F$618,2,0))</f>
      </c>
      <c r="E55" s="17">
        <f>IF(ISERROR(VLOOKUP($C55,'B.ERKEK START LİSTE'!$B$6:$F$618,4,0)),"",VLOOKUP($C55,'B.ERKEK START LİSTE'!$B$6:$F$618,4,0))</f>
      </c>
      <c r="F55" s="18">
        <f>IF(ISERROR(VLOOKUP($C55,'B.ERKEK FERDİ SONUÇ'!$B$6:$H$823,6,0)),"",VLOOKUP($C55,'B.ERKEK FERDİ SONUÇ'!$B$6:$H$823,6,0))</f>
      </c>
      <c r="G55" s="20" t="str">
        <f>IF(OR(E55="",F55="DQ",F55="DNF",F55="DNS",F55=""),"-",VLOOKUP(C55,'B.ERKEK FERDİ SONUÇ'!$B$6:$H$823,7,0))</f>
        <v>-</v>
      </c>
      <c r="H55" s="21"/>
    </row>
    <row r="56" spans="1:8" ht="14.25" customHeight="1">
      <c r="A56" s="61">
        <f>IF(ISERROR(SMALL('TAKIM KAYIT'!$A$6:$A$125,13)),"",SMALL('TAKIM KAYIT'!$A$6:$A$125,13))</f>
      </c>
      <c r="B56" s="15">
        <f>IF(A56="","",VLOOKUP(A56,'TAKIM KAYIT'!$A$6:$J$125,2,FALSE))</f>
      </c>
      <c r="C56" s="47">
        <f>IF(A56="","",VLOOKUP(A56,'TAKIM KAYIT'!$A$6:$J$125,3,FALSE))</f>
      </c>
      <c r="D56" s="16">
        <f>IF(ISERROR(VLOOKUP($C56,'B.ERKEK START LİSTE'!$B$6:$F$618,2,0)),"",VLOOKUP($C56,'B.ERKEK START LİSTE'!$B$6:$F$618,2,0))</f>
      </c>
      <c r="E56" s="17">
        <f>IF(ISERROR(VLOOKUP($C56,'B.ERKEK START LİSTE'!$B$6:$F$618,4,0)),"",VLOOKUP($C56,'B.ERKEK START LİSTE'!$B$6:$F$618,4,0))</f>
      </c>
      <c r="F56" s="18">
        <f>IF(ISERROR(VLOOKUP($C56,'B.ERKEK FERDİ SONUÇ'!$B$6:$H$823,6,0)),"",VLOOKUP($C56,'B.ERKEK FERDİ SONUÇ'!$B$6:$H$823,6,0))</f>
      </c>
      <c r="G56" s="20" t="str">
        <f>IF(OR(E56="",F56="DQ",F56="DNF",F56="DNS",F56=""),"-",VLOOKUP(C56,'B.ERKEK FERDİ SONUÇ'!$B$6:$H$823,7,0))</f>
        <v>-</v>
      </c>
      <c r="H56" s="22">
        <f>IF(A56="","",VLOOKUP(A56,'TAKIM KAYIT'!$A$6:$K$125,10,FALSE))</f>
      </c>
    </row>
    <row r="57" spans="1:8" ht="14.25" customHeight="1">
      <c r="A57" s="14"/>
      <c r="B57" s="15"/>
      <c r="C57" s="47">
        <f>IF(A56="","",INDEX('TAKIM KAYIT'!$C$6:$C$125,MATCH(C56,'TAKIM KAYIT'!$C$6:$C$125,0)+1))</f>
      </c>
      <c r="D57" s="16">
        <f>IF(ISERROR(VLOOKUP($C57,'B.ERKEK START LİSTE'!$B$6:$F$618,2,0)),"",VLOOKUP($C57,'B.ERKEK START LİSTE'!$B$6:$F$618,2,0))</f>
      </c>
      <c r="E57" s="17">
        <f>IF(ISERROR(VLOOKUP($C57,'B.ERKEK START LİSTE'!$B$6:$F$618,4,0)),"",VLOOKUP($C57,'B.ERKEK START LİSTE'!$B$6:$F$618,4,0))</f>
      </c>
      <c r="F57" s="18">
        <f>IF(ISERROR(VLOOKUP($C57,'B.ERKEK FERDİ SONUÇ'!$B$6:$H$823,6,0)),"",VLOOKUP($C57,'B.ERKEK FERDİ SONUÇ'!$B$6:$H$823,6,0))</f>
      </c>
      <c r="G57" s="20" t="str">
        <f>IF(OR(E57="",F57="DQ",F57="DNF",F57="DNS",F57=""),"-",VLOOKUP(C57,'B.ERKEK FERDİ SONUÇ'!$B$6:$H$823,7,0))</f>
        <v>-</v>
      </c>
      <c r="H57" s="21"/>
    </row>
    <row r="58" spans="1:8" ht="14.25" customHeight="1">
      <c r="A58" s="6"/>
      <c r="B58" s="7"/>
      <c r="C58" s="45">
        <f>IF(A60="","",INDEX('TAKIM KAYIT'!$C$6:$C$125,MATCH(C60,'TAKIM KAYIT'!$C$6:$C$125,0)-2))</f>
      </c>
      <c r="D58" s="8">
        <f>IF(ISERROR(VLOOKUP($C58,'B.ERKEK START LİSTE'!$B$6:$F$618,2,0)),"",VLOOKUP($C58,'B.ERKEK START LİSTE'!$B$6:$F$618,2,0))</f>
      </c>
      <c r="E58" s="9">
        <f>IF(ISERROR(VLOOKUP($C58,'B.ERKEK START LİSTE'!$B$6:$F$618,4,0)),"",VLOOKUP($C58,'B.ERKEK START LİSTE'!$B$6:$F$618,4,0))</f>
      </c>
      <c r="F58" s="10">
        <f>IF(ISERROR(VLOOKUP($C58,'B.ERKEK FERDİ SONUÇ'!$B$6:$H$823,6,0)),"",VLOOKUP($C58,'B.ERKEK FERDİ SONUÇ'!$B$6:$H$823,6,0))</f>
      </c>
      <c r="G58" s="12" t="str">
        <f>IF(OR(E58="",F58="DQ",F58="DNF",F58="DNS",F58=""),"-",VLOOKUP(C58,'B.ERKEK FERDİ SONUÇ'!$B$6:$H$823,7,0))</f>
        <v>-</v>
      </c>
      <c r="H58" s="13"/>
    </row>
    <row r="59" spans="1:8" ht="14.25" customHeight="1">
      <c r="A59" s="14"/>
      <c r="B59" s="15"/>
      <c r="C59" s="47">
        <f>IF(A60="","",INDEX('TAKIM KAYIT'!$C$6:$C$125,MATCH(C60,'TAKIM KAYIT'!$C$6:$C$125,0)-1))</f>
      </c>
      <c r="D59" s="16">
        <f>IF(ISERROR(VLOOKUP($C59,'B.ERKEK START LİSTE'!$B$6:$F$618,2,0)),"",VLOOKUP($C59,'B.ERKEK START LİSTE'!$B$6:$F$618,2,0))</f>
      </c>
      <c r="E59" s="17">
        <f>IF(ISERROR(VLOOKUP($C59,'B.ERKEK START LİSTE'!$B$6:$F$618,4,0)),"",VLOOKUP($C59,'B.ERKEK START LİSTE'!$B$6:$F$618,4,0))</f>
      </c>
      <c r="F59" s="18">
        <f>IF(ISERROR(VLOOKUP($C59,'B.ERKEK FERDİ SONUÇ'!$B$6:$H$823,6,0)),"",VLOOKUP($C59,'B.ERKEK FERDİ SONUÇ'!$B$6:$H$823,6,0))</f>
      </c>
      <c r="G59" s="20" t="str">
        <f>IF(OR(E59="",F59="DQ",F59="DNF",F59="DNS",F59=""),"-",VLOOKUP(C59,'B.ERKEK FERDİ SONUÇ'!$B$6:$H$823,7,0))</f>
        <v>-</v>
      </c>
      <c r="H59" s="21"/>
    </row>
    <row r="60" spans="1:8" ht="14.25" customHeight="1">
      <c r="A60" s="60">
        <f>IF(ISERROR(SMALL('TAKIM KAYIT'!$A$6:$A$125,14)),"",SMALL('TAKIM KAYIT'!$A$6:$A$125,14))</f>
      </c>
      <c r="B60" s="15">
        <f>IF(A60="","",VLOOKUP(A60,'TAKIM KAYIT'!$A$6:$J$125,2,FALSE))</f>
      </c>
      <c r="C60" s="47">
        <f>IF(A60="","",VLOOKUP(A60,'TAKIM KAYIT'!$A$6:$J$125,3,FALSE))</f>
      </c>
      <c r="D60" s="16">
        <f>IF(ISERROR(VLOOKUP($C60,'B.ERKEK START LİSTE'!$B$6:$F$618,2,0)),"",VLOOKUP($C60,'B.ERKEK START LİSTE'!$B$6:$F$618,2,0))</f>
      </c>
      <c r="E60" s="17">
        <f>IF(ISERROR(VLOOKUP($C60,'B.ERKEK START LİSTE'!$B$6:$F$618,4,0)),"",VLOOKUP($C60,'B.ERKEK START LİSTE'!$B$6:$F$618,4,0))</f>
      </c>
      <c r="F60" s="18">
        <f>IF(ISERROR(VLOOKUP($C60,'B.ERKEK FERDİ SONUÇ'!$B$6:$H$823,6,0)),"",VLOOKUP($C60,'B.ERKEK FERDİ SONUÇ'!$B$6:$H$823,6,0))</f>
      </c>
      <c r="G60" s="20" t="str">
        <f>IF(OR(E60="",F60="DQ",F60="DNF",F60="DNS",F60=""),"-",VLOOKUP(C60,'B.ERKEK FERDİ SONUÇ'!$B$6:$H$823,7,0))</f>
        <v>-</v>
      </c>
      <c r="H60" s="22">
        <f>IF(A60="","",VLOOKUP(A60,'TAKIM KAYIT'!$A$6:$K$125,10,FALSE))</f>
      </c>
    </row>
    <row r="61" spans="1:8" ht="14.25" customHeight="1">
      <c r="A61" s="14"/>
      <c r="B61" s="15"/>
      <c r="C61" s="47">
        <f>IF(A60="","",INDEX('TAKIM KAYIT'!$C$6:$C$125,MATCH(C60,'TAKIM KAYIT'!$C$6:$C$125,0)+1))</f>
      </c>
      <c r="D61" s="16">
        <f>IF(ISERROR(VLOOKUP($C61,'B.ERKEK START LİSTE'!$B$6:$F$618,2,0)),"",VLOOKUP($C61,'B.ERKEK START LİSTE'!$B$6:$F$618,2,0))</f>
      </c>
      <c r="E61" s="17">
        <f>IF(ISERROR(VLOOKUP($C61,'B.ERKEK START LİSTE'!$B$6:$F$618,4,0)),"",VLOOKUP($C61,'B.ERKEK START LİSTE'!$B$6:$F$618,4,0))</f>
      </c>
      <c r="F61" s="18">
        <f>IF(ISERROR(VLOOKUP($C61,'B.ERKEK FERDİ SONUÇ'!$B$6:$H$823,6,0)),"",VLOOKUP($C61,'B.ERKEK FERDİ SONUÇ'!$B$6:$H$823,6,0))</f>
      </c>
      <c r="G61" s="20" t="str">
        <f>IF(OR(E61="",F61="DQ",F61="DNF",F61="DNS",F61=""),"-",VLOOKUP(C61,'B.ERKEK FERDİ SONUÇ'!$B$6:$H$823,7,0))</f>
        <v>-</v>
      </c>
      <c r="H61" s="21"/>
    </row>
    <row r="62" spans="1:8" ht="14.25" customHeight="1">
      <c r="A62" s="6"/>
      <c r="B62" s="7"/>
      <c r="C62" s="45">
        <f>IF(A64="","",INDEX('TAKIM KAYIT'!$C$6:$C$125,MATCH(C64,'TAKIM KAYIT'!$C$6:$C$125,0)-2))</f>
      </c>
      <c r="D62" s="8">
        <f>IF(ISERROR(VLOOKUP($C62,'B.ERKEK START LİSTE'!$B$6:$F$618,2,0)),"",VLOOKUP($C62,'B.ERKEK START LİSTE'!$B$6:$F$618,2,0))</f>
      </c>
      <c r="E62" s="9">
        <f>IF(ISERROR(VLOOKUP($C62,'B.ERKEK START LİSTE'!$B$6:$F$618,4,0)),"",VLOOKUP($C62,'B.ERKEK START LİSTE'!$B$6:$F$618,4,0))</f>
      </c>
      <c r="F62" s="10">
        <f>IF(ISERROR(VLOOKUP($C62,'B.ERKEK FERDİ SONUÇ'!$B$6:$H$823,6,0)),"",VLOOKUP($C62,'B.ERKEK FERDİ SONUÇ'!$B$6:$H$823,6,0))</f>
      </c>
      <c r="G62" s="12" t="str">
        <f>IF(OR(E62="",F62="DQ",F62="DNF",F62="DNS",F62=""),"-",VLOOKUP(C62,'B.ERKEK FERDİ SONUÇ'!$B$6:$H$823,7,0))</f>
        <v>-</v>
      </c>
      <c r="H62" s="13"/>
    </row>
    <row r="63" spans="1:8" ht="14.25" customHeight="1">
      <c r="A63" s="14"/>
      <c r="B63" s="15"/>
      <c r="C63" s="47">
        <f>IF(A64="","",INDEX('TAKIM KAYIT'!$C$6:$C$125,MATCH(C64,'TAKIM KAYIT'!$C$6:$C$125,0)-1))</f>
      </c>
      <c r="D63" s="16">
        <f>IF(ISERROR(VLOOKUP($C63,'B.ERKEK START LİSTE'!$B$6:$F$618,2,0)),"",VLOOKUP($C63,'B.ERKEK START LİSTE'!$B$6:$F$618,2,0))</f>
      </c>
      <c r="E63" s="17">
        <f>IF(ISERROR(VLOOKUP($C63,'B.ERKEK START LİSTE'!$B$6:$F$618,4,0)),"",VLOOKUP($C63,'B.ERKEK START LİSTE'!$B$6:$F$618,4,0))</f>
      </c>
      <c r="F63" s="18">
        <f>IF(ISERROR(VLOOKUP($C63,'B.ERKEK FERDİ SONUÇ'!$B$6:$H$823,6,0)),"",VLOOKUP($C63,'B.ERKEK FERDİ SONUÇ'!$B$6:$H$823,6,0))</f>
      </c>
      <c r="G63" s="20" t="str">
        <f>IF(OR(E63="",F63="DQ",F63="DNF",F63="DNS",F63=""),"-",VLOOKUP(C63,'B.ERKEK FERDİ SONUÇ'!$B$6:$H$823,7,0))</f>
        <v>-</v>
      </c>
      <c r="H63" s="21"/>
    </row>
    <row r="64" spans="1:8" ht="14.25" customHeight="1">
      <c r="A64" s="60">
        <f>IF(ISERROR(SMALL('TAKIM KAYIT'!$A$6:$A$125,15)),"",SMALL('TAKIM KAYIT'!$A$6:$A$125,15))</f>
      </c>
      <c r="B64" s="15">
        <f>IF(A64="","",VLOOKUP(A64,'TAKIM KAYIT'!$A$6:$J$125,2,FALSE))</f>
      </c>
      <c r="C64" s="47">
        <f>IF(A64="","",VLOOKUP(A64,'TAKIM KAYIT'!$A$6:$J$125,3,FALSE))</f>
      </c>
      <c r="D64" s="16">
        <f>IF(ISERROR(VLOOKUP($C64,'B.ERKEK START LİSTE'!$B$6:$F$618,2,0)),"",VLOOKUP($C64,'B.ERKEK START LİSTE'!$B$6:$F$618,2,0))</f>
      </c>
      <c r="E64" s="17">
        <f>IF(ISERROR(VLOOKUP($C64,'B.ERKEK START LİSTE'!$B$6:$F$618,4,0)),"",VLOOKUP($C64,'B.ERKEK START LİSTE'!$B$6:$F$618,4,0))</f>
      </c>
      <c r="F64" s="18">
        <f>IF(ISERROR(VLOOKUP($C64,'B.ERKEK FERDİ SONUÇ'!$B$6:$H$823,6,0)),"",VLOOKUP($C64,'B.ERKEK FERDİ SONUÇ'!$B$6:$H$823,6,0))</f>
      </c>
      <c r="G64" s="20" t="str">
        <f>IF(OR(E64="",F64="DQ",F64="DNF",F64="DNS",F64=""),"-",VLOOKUP(C64,'B.ERKEK FERDİ SONUÇ'!$B$6:$H$823,7,0))</f>
        <v>-</v>
      </c>
      <c r="H64" s="22">
        <f>IF(A64="","",VLOOKUP(A64,'TAKIM KAYIT'!$A$6:$K$125,10,FALSE))</f>
      </c>
    </row>
    <row r="65" spans="1:8" ht="14.25" customHeight="1">
      <c r="A65" s="14"/>
      <c r="B65" s="15"/>
      <c r="C65" s="47">
        <f>IF(A64="","",INDEX('TAKIM KAYIT'!$C$6:$C$125,MATCH(C64,'TAKIM KAYIT'!$C$6:$C$125,0)+1))</f>
      </c>
      <c r="D65" s="16">
        <f>IF(ISERROR(VLOOKUP($C65,'B.ERKEK START LİSTE'!$B$6:$F$618,2,0)),"",VLOOKUP($C65,'B.ERKEK START LİSTE'!$B$6:$F$618,2,0))</f>
      </c>
      <c r="E65" s="17">
        <f>IF(ISERROR(VLOOKUP($C65,'B.ERKEK START LİSTE'!$B$6:$F$618,4,0)),"",VLOOKUP($C65,'B.ERKEK START LİSTE'!$B$6:$F$618,4,0))</f>
      </c>
      <c r="F65" s="18">
        <f>IF(ISERROR(VLOOKUP($C65,'B.ERKEK FERDİ SONUÇ'!$B$6:$H$823,6,0)),"",VLOOKUP($C65,'B.ERKEK FERDİ SONUÇ'!$B$6:$H$823,6,0))</f>
      </c>
      <c r="G65" s="20" t="str">
        <f>IF(OR(E65="",F65="DQ",F65="DNF",F65="DNS",F65=""),"-",VLOOKUP(C65,'B.ERKEK FERDİ SONUÇ'!$B$6:$H$823,7,0))</f>
        <v>-</v>
      </c>
      <c r="H65" s="21"/>
    </row>
    <row r="66" spans="1:8" ht="14.25" customHeight="1">
      <c r="A66" s="6"/>
      <c r="B66" s="7"/>
      <c r="C66" s="45">
        <f>IF(A68="","",INDEX('TAKIM KAYIT'!$C$6:$C$125,MATCH(C68,'TAKIM KAYIT'!$C$6:$C$125,0)-2))</f>
      </c>
      <c r="D66" s="8">
        <f>IF(ISERROR(VLOOKUP($C66,'B.ERKEK START LİSTE'!$B$6:$F$618,2,0)),"",VLOOKUP($C66,'B.ERKEK START LİSTE'!$B$6:$F$618,2,0))</f>
      </c>
      <c r="E66" s="9">
        <f>IF(ISERROR(VLOOKUP($C66,'B.ERKEK START LİSTE'!$B$6:$F$618,4,0)),"",VLOOKUP($C66,'B.ERKEK START LİSTE'!$B$6:$F$618,4,0))</f>
      </c>
      <c r="F66" s="10">
        <f>IF(ISERROR(VLOOKUP($C66,'B.ERKEK FERDİ SONUÇ'!$B$6:$H$823,6,0)),"",VLOOKUP($C66,'B.ERKEK FERDİ SONUÇ'!$B$6:$H$823,6,0))</f>
      </c>
      <c r="G66" s="12" t="str">
        <f>IF(OR(E66="",F66="DQ",F66="DNF",F66="DNS",F66=""),"-",VLOOKUP(C66,'B.ERKEK FERDİ SONUÇ'!$B$6:$H$823,7,0))</f>
        <v>-</v>
      </c>
      <c r="H66" s="13"/>
    </row>
    <row r="67" spans="1:8" ht="14.25" customHeight="1">
      <c r="A67" s="14"/>
      <c r="B67" s="15"/>
      <c r="C67" s="47">
        <f>IF(A68="","",INDEX('TAKIM KAYIT'!$C$6:$C$125,MATCH(C68,'TAKIM KAYIT'!$C$6:$C$125,0)-1))</f>
      </c>
      <c r="D67" s="16">
        <f>IF(ISERROR(VLOOKUP($C67,'B.ERKEK START LİSTE'!$B$6:$F$618,2,0)),"",VLOOKUP($C67,'B.ERKEK START LİSTE'!$B$6:$F$618,2,0))</f>
      </c>
      <c r="E67" s="17">
        <f>IF(ISERROR(VLOOKUP($C67,'B.ERKEK START LİSTE'!$B$6:$F$618,4,0)),"",VLOOKUP($C67,'B.ERKEK START LİSTE'!$B$6:$F$618,4,0))</f>
      </c>
      <c r="F67" s="18">
        <f>IF(ISERROR(VLOOKUP($C67,'B.ERKEK FERDİ SONUÇ'!$B$6:$H$823,6,0)),"",VLOOKUP($C67,'B.ERKEK FERDİ SONUÇ'!$B$6:$H$823,6,0))</f>
      </c>
      <c r="G67" s="20" t="str">
        <f>IF(OR(E67="",F67="DQ",F67="DNF",F67="DNS",F67=""),"-",VLOOKUP(C67,'B.ERKEK FERDİ SONUÇ'!$B$6:$H$823,7,0))</f>
        <v>-</v>
      </c>
      <c r="H67" s="21"/>
    </row>
    <row r="68" spans="1:8" ht="14.25" customHeight="1">
      <c r="A68" s="60">
        <f>IF(ISERROR(SMALL('TAKIM KAYIT'!$A$6:$A$125,16)),"",SMALL('TAKIM KAYIT'!$A$6:$A$125,16))</f>
      </c>
      <c r="B68" s="15">
        <f>IF(A68="","",VLOOKUP(A68,'TAKIM KAYIT'!$A$6:$J$125,2,FALSE))</f>
      </c>
      <c r="C68" s="47">
        <f>IF(A68="","",VLOOKUP(A68,'TAKIM KAYIT'!$A$6:$J$125,3,FALSE))</f>
      </c>
      <c r="D68" s="16">
        <f>IF(ISERROR(VLOOKUP($C68,'B.ERKEK START LİSTE'!$B$6:$F$618,2,0)),"",VLOOKUP($C68,'B.ERKEK START LİSTE'!$B$6:$F$618,2,0))</f>
      </c>
      <c r="E68" s="17">
        <f>IF(ISERROR(VLOOKUP($C68,'B.ERKEK START LİSTE'!$B$6:$F$618,4,0)),"",VLOOKUP($C68,'B.ERKEK START LİSTE'!$B$6:$F$618,4,0))</f>
      </c>
      <c r="F68" s="18">
        <f>IF(ISERROR(VLOOKUP($C68,'B.ERKEK FERDİ SONUÇ'!$B$6:$H$823,6,0)),"",VLOOKUP($C68,'B.ERKEK FERDİ SONUÇ'!$B$6:$H$823,6,0))</f>
      </c>
      <c r="G68" s="20" t="str">
        <f>IF(OR(E68="",F68="DQ",F68="DNF",F68="DNS",F68=""),"-",VLOOKUP(C68,'B.ERKEK FERDİ SONUÇ'!$B$6:$H$823,7,0))</f>
        <v>-</v>
      </c>
      <c r="H68" s="22">
        <f>IF(A68="","",VLOOKUP(A68,'TAKIM KAYIT'!$A$6:$K$125,10,FALSE))</f>
      </c>
    </row>
    <row r="69" spans="1:8" ht="14.25" customHeight="1">
      <c r="A69" s="14"/>
      <c r="B69" s="15"/>
      <c r="C69" s="47">
        <f>IF(A68="","",INDEX('TAKIM KAYIT'!$C$6:$C$125,MATCH(C68,'TAKIM KAYIT'!$C$6:$C$125,0)+1))</f>
      </c>
      <c r="D69" s="16">
        <f>IF(ISERROR(VLOOKUP($C69,'B.ERKEK START LİSTE'!$B$6:$F$618,2,0)),"",VLOOKUP($C69,'B.ERKEK START LİSTE'!$B$6:$F$618,2,0))</f>
      </c>
      <c r="E69" s="17">
        <f>IF(ISERROR(VLOOKUP($C69,'B.ERKEK START LİSTE'!$B$6:$F$618,4,0)),"",VLOOKUP($C69,'B.ERKEK START LİSTE'!$B$6:$F$618,4,0))</f>
      </c>
      <c r="F69" s="18">
        <f>IF(ISERROR(VLOOKUP($C69,'B.ERKEK FERDİ SONUÇ'!$B$6:$H$823,6,0)),"",VLOOKUP($C69,'B.ERKEK FERDİ SONUÇ'!$B$6:$H$823,6,0))</f>
      </c>
      <c r="G69" s="20" t="str">
        <f>IF(OR(E69="",F69="DQ",F69="DNF",F69="DNS",F69=""),"-",VLOOKUP(C69,'B.ERKEK FERDİ SONUÇ'!$B$6:$H$823,7,0))</f>
        <v>-</v>
      </c>
      <c r="H69" s="21"/>
    </row>
    <row r="70" spans="1:8" ht="14.25" customHeight="1">
      <c r="A70" s="6"/>
      <c r="B70" s="7"/>
      <c r="C70" s="45">
        <f>IF(A72="","",INDEX('TAKIM KAYIT'!$C$6:$C$125,MATCH(C72,'TAKIM KAYIT'!$C$6:$C$125,0)-2))</f>
      </c>
      <c r="D70" s="8">
        <f>IF(ISERROR(VLOOKUP($C70,'B.ERKEK START LİSTE'!$B$6:$F$618,2,0)),"",VLOOKUP($C70,'B.ERKEK START LİSTE'!$B$6:$F$618,2,0))</f>
      </c>
      <c r="E70" s="9">
        <f>IF(ISERROR(VLOOKUP($C70,'B.ERKEK START LİSTE'!$B$6:$F$618,4,0)),"",VLOOKUP($C70,'B.ERKEK START LİSTE'!$B$6:$F$618,4,0))</f>
      </c>
      <c r="F70" s="10">
        <f>IF(ISERROR(VLOOKUP($C70,'B.ERKEK FERDİ SONUÇ'!$B$6:$H$823,6,0)),"",VLOOKUP($C70,'B.ERKEK FERDİ SONUÇ'!$B$6:$H$823,6,0))</f>
      </c>
      <c r="G70" s="12" t="str">
        <f>IF(OR(E70="",F70="DQ",F70="DNF",F70="DNS",F70=""),"-",VLOOKUP(C70,'B.ERKEK FERDİ SONUÇ'!$B$6:$H$823,7,0))</f>
        <v>-</v>
      </c>
      <c r="H70" s="13"/>
    </row>
    <row r="71" spans="1:8" ht="14.25" customHeight="1">
      <c r="A71" s="14"/>
      <c r="B71" s="15"/>
      <c r="C71" s="47">
        <f>IF(A72="","",INDEX('TAKIM KAYIT'!$C$6:$C$125,MATCH(C72,'TAKIM KAYIT'!$C$6:$C$125,0)-1))</f>
      </c>
      <c r="D71" s="16">
        <f>IF(ISERROR(VLOOKUP($C71,'B.ERKEK START LİSTE'!$B$6:$F$618,2,0)),"",VLOOKUP($C71,'B.ERKEK START LİSTE'!$B$6:$F$618,2,0))</f>
      </c>
      <c r="E71" s="17">
        <f>IF(ISERROR(VLOOKUP($C71,'B.ERKEK START LİSTE'!$B$6:$F$618,4,0)),"",VLOOKUP($C71,'B.ERKEK START LİSTE'!$B$6:$F$618,4,0))</f>
      </c>
      <c r="F71" s="18">
        <f>IF(ISERROR(VLOOKUP($C71,'B.ERKEK FERDİ SONUÇ'!$B$6:$H$823,6,0)),"",VLOOKUP($C71,'B.ERKEK FERDİ SONUÇ'!$B$6:$H$823,6,0))</f>
      </c>
      <c r="G71" s="20" t="str">
        <f>IF(OR(E71="",F71="DQ",F71="DNF",F71="DNS",F71=""),"-",VLOOKUP(C71,'B.ERKEK FERDİ SONUÇ'!$B$6:$H$823,7,0))</f>
        <v>-</v>
      </c>
      <c r="H71" s="21"/>
    </row>
    <row r="72" spans="1:8" ht="14.25" customHeight="1">
      <c r="A72" s="60">
        <f>IF(ISERROR(SMALL('TAKIM KAYIT'!$A$6:$A$125,17)),"",SMALL('TAKIM KAYIT'!$A$6:$A$125,17))</f>
      </c>
      <c r="B72" s="15">
        <f>IF(A72="","",VLOOKUP(A72,'TAKIM KAYIT'!$A$6:$J$125,2,FALSE))</f>
      </c>
      <c r="C72" s="47">
        <f>IF(A72="","",VLOOKUP(A72,'TAKIM KAYIT'!$A$6:$J$125,3,FALSE))</f>
      </c>
      <c r="D72" s="16">
        <f>IF(ISERROR(VLOOKUP($C72,'B.ERKEK START LİSTE'!$B$6:$F$618,2,0)),"",VLOOKUP($C72,'B.ERKEK START LİSTE'!$B$6:$F$618,2,0))</f>
      </c>
      <c r="E72" s="17">
        <f>IF(ISERROR(VLOOKUP($C72,'B.ERKEK START LİSTE'!$B$6:$F$618,4,0)),"",VLOOKUP($C72,'B.ERKEK START LİSTE'!$B$6:$F$618,4,0))</f>
      </c>
      <c r="F72" s="18">
        <f>IF(ISERROR(VLOOKUP($C72,'B.ERKEK FERDİ SONUÇ'!$B$6:$H$823,6,0)),"",VLOOKUP($C72,'B.ERKEK FERDİ SONUÇ'!$B$6:$H$823,6,0))</f>
      </c>
      <c r="G72" s="20" t="str">
        <f>IF(OR(E72="",F72="DQ",F72="DNF",F72="DNS",F72=""),"-",VLOOKUP(C72,'B.ERKEK FERDİ SONUÇ'!$B$6:$H$823,7,0))</f>
        <v>-</v>
      </c>
      <c r="H72" s="22">
        <f>IF(A72="","",VLOOKUP(A72,'TAKIM KAYIT'!$A$6:$K$125,10,FALSE))</f>
      </c>
    </row>
    <row r="73" spans="1:8" ht="14.25" customHeight="1">
      <c r="A73" s="14"/>
      <c r="B73" s="15"/>
      <c r="C73" s="47">
        <f>IF(A72="","",INDEX('TAKIM KAYIT'!$C$6:$C$125,MATCH(C72,'TAKIM KAYIT'!$C$6:$C$125,0)+1))</f>
      </c>
      <c r="D73" s="16">
        <f>IF(ISERROR(VLOOKUP($C73,'B.ERKEK START LİSTE'!$B$6:$F$618,2,0)),"",VLOOKUP($C73,'B.ERKEK START LİSTE'!$B$6:$F$618,2,0))</f>
      </c>
      <c r="E73" s="17">
        <f>IF(ISERROR(VLOOKUP($C73,'B.ERKEK START LİSTE'!$B$6:$F$618,4,0)),"",VLOOKUP($C73,'B.ERKEK START LİSTE'!$B$6:$F$618,4,0))</f>
      </c>
      <c r="F73" s="18">
        <f>IF(ISERROR(VLOOKUP($C73,'B.ERKEK FERDİ SONUÇ'!$B$6:$H$823,6,0)),"",VLOOKUP($C73,'B.ERKEK FERDİ SONUÇ'!$B$6:$H$823,6,0))</f>
      </c>
      <c r="G73" s="20" t="str">
        <f>IF(OR(E73="",F73="DQ",F73="DNF",F73="DNS",F73=""),"-",VLOOKUP(C73,'B.ERKEK FERDİ SONUÇ'!$B$6:$H$823,7,0))</f>
        <v>-</v>
      </c>
      <c r="H73" s="21"/>
    </row>
    <row r="74" spans="1:8" ht="14.25" customHeight="1">
      <c r="A74" s="6"/>
      <c r="B74" s="7"/>
      <c r="C74" s="45">
        <f>IF(A76="","",INDEX('TAKIM KAYIT'!$C$6:$C$125,MATCH(C76,'TAKIM KAYIT'!$C$6:$C$125,0)-2))</f>
      </c>
      <c r="D74" s="8">
        <f>IF(ISERROR(VLOOKUP($C74,'B.ERKEK START LİSTE'!$B$6:$F$618,2,0)),"",VLOOKUP($C74,'B.ERKEK START LİSTE'!$B$6:$F$618,2,0))</f>
      </c>
      <c r="E74" s="9">
        <f>IF(ISERROR(VLOOKUP($C74,'B.ERKEK START LİSTE'!$B$6:$F$618,4,0)),"",VLOOKUP($C74,'B.ERKEK START LİSTE'!$B$6:$F$618,4,0))</f>
      </c>
      <c r="F74" s="10">
        <f>IF(ISERROR(VLOOKUP($C74,'B.ERKEK FERDİ SONUÇ'!$B$6:$H$823,6,0)),"",VLOOKUP($C74,'B.ERKEK FERDİ SONUÇ'!$B$6:$H$823,6,0))</f>
      </c>
      <c r="G74" s="12" t="str">
        <f>IF(OR(E74="",F74="DQ",F74="DNF",F74="DNS",F74=""),"-",VLOOKUP(C74,'B.ERKEK FERDİ SONUÇ'!$B$6:$H$823,7,0))</f>
        <v>-</v>
      </c>
      <c r="H74" s="13"/>
    </row>
    <row r="75" spans="1:8" ht="14.25" customHeight="1">
      <c r="A75" s="14"/>
      <c r="B75" s="15"/>
      <c r="C75" s="47">
        <f>IF(A76="","",INDEX('TAKIM KAYIT'!$C$6:$C$125,MATCH(C76,'TAKIM KAYIT'!$C$6:$C$125,0)-1))</f>
      </c>
      <c r="D75" s="16">
        <f>IF(ISERROR(VLOOKUP($C75,'B.ERKEK START LİSTE'!$B$6:$F$618,2,0)),"",VLOOKUP($C75,'B.ERKEK START LİSTE'!$B$6:$F$618,2,0))</f>
      </c>
      <c r="E75" s="17">
        <f>IF(ISERROR(VLOOKUP($C75,'B.ERKEK START LİSTE'!$B$6:$F$618,4,0)),"",VLOOKUP($C75,'B.ERKEK START LİSTE'!$B$6:$F$618,4,0))</f>
      </c>
      <c r="F75" s="18">
        <f>IF(ISERROR(VLOOKUP($C75,'B.ERKEK FERDİ SONUÇ'!$B$6:$H$823,6,0)),"",VLOOKUP($C75,'B.ERKEK FERDİ SONUÇ'!$B$6:$H$823,6,0))</f>
      </c>
      <c r="G75" s="20" t="str">
        <f>IF(OR(E75="",F75="DQ",F75="DNF",F75="DNS",F75=""),"-",VLOOKUP(C75,'B.ERKEK FERDİ SONUÇ'!$B$6:$H$823,7,0))</f>
        <v>-</v>
      </c>
      <c r="H75" s="21"/>
    </row>
    <row r="76" spans="1:8" ht="14.25" customHeight="1">
      <c r="A76" s="60">
        <f>IF(ISERROR(SMALL('TAKIM KAYIT'!$A$6:$A$125,18)),"",SMALL('TAKIM KAYIT'!$A$6:$A$125,18))</f>
      </c>
      <c r="B76" s="15">
        <f>IF(A76="","",VLOOKUP(A76,'TAKIM KAYIT'!$A$6:$J$125,2,FALSE))</f>
      </c>
      <c r="C76" s="47">
        <f>IF(A76="","",VLOOKUP(A76,'TAKIM KAYIT'!$A$6:$J$125,3,FALSE))</f>
      </c>
      <c r="D76" s="16">
        <f>IF(ISERROR(VLOOKUP($C76,'B.ERKEK START LİSTE'!$B$6:$F$618,2,0)),"",VLOOKUP($C76,'B.ERKEK START LİSTE'!$B$6:$F$618,2,0))</f>
      </c>
      <c r="E76" s="17">
        <f>IF(ISERROR(VLOOKUP($C76,'B.ERKEK START LİSTE'!$B$6:$F$618,4,0)),"",VLOOKUP($C76,'B.ERKEK START LİSTE'!$B$6:$F$618,4,0))</f>
      </c>
      <c r="F76" s="18">
        <f>IF(ISERROR(VLOOKUP($C76,'B.ERKEK FERDİ SONUÇ'!$B$6:$H$823,6,0)),"",VLOOKUP($C76,'B.ERKEK FERDİ SONUÇ'!$B$6:$H$823,6,0))</f>
      </c>
      <c r="G76" s="20" t="str">
        <f>IF(OR(E76="",F76="DQ",F76="DNF",F76="DNS",F76=""),"-",VLOOKUP(C76,'B.ERKEK FERDİ SONUÇ'!$B$6:$H$823,7,0))</f>
        <v>-</v>
      </c>
      <c r="H76" s="22">
        <f>IF(A76="","",VLOOKUP(A76,'TAKIM KAYIT'!$A$6:$K$125,10,FALSE))</f>
      </c>
    </row>
    <row r="77" spans="1:8" ht="14.25" customHeight="1">
      <c r="A77" s="24"/>
      <c r="B77" s="25"/>
      <c r="C77" s="49">
        <f>IF(A76="","",INDEX('TAKIM KAYIT'!$C$6:$C$125,MATCH(C76,'TAKIM KAYIT'!$C$6:$C$125,0)+1))</f>
      </c>
      <c r="D77" s="26">
        <f>IF(ISERROR(VLOOKUP($C77,'B.ERKEK START LİSTE'!$B$6:$F$618,2,0)),"",VLOOKUP($C77,'B.ERKEK START LİSTE'!$B$6:$F$618,2,0))</f>
      </c>
      <c r="E77" s="27">
        <f>IF(ISERROR(VLOOKUP($C77,'B.ERKEK START LİSTE'!$B$6:$F$618,4,0)),"",VLOOKUP($C77,'B.ERKEK START LİSTE'!$B$6:$F$618,4,0))</f>
      </c>
      <c r="F77" s="28">
        <f>IF(ISERROR(VLOOKUP($C77,'B.ERKEK FERDİ SONUÇ'!$B$6:$H$823,6,0)),"",VLOOKUP($C77,'B.ERKEK FERDİ SONUÇ'!$B$6:$H$823,6,0))</f>
      </c>
      <c r="G77" s="29" t="str">
        <f>IF(OR(E77="",F77="DQ",F77="DNF",F77="DNS",F77=""),"-",VLOOKUP(C77,'B.ERKEK FERDİ SONUÇ'!$B$6:$H$823,7,0))</f>
        <v>-</v>
      </c>
      <c r="H77" s="30"/>
    </row>
    <row r="78" spans="1:8" ht="14.25" customHeight="1">
      <c r="A78" s="6"/>
      <c r="B78" s="7"/>
      <c r="C78" s="45">
        <f>IF(A80="","",INDEX('TAKIM KAYIT'!$C$6:$C$125,MATCH(C80,'TAKIM KAYIT'!$C$6:$C$125,0)-2))</f>
      </c>
      <c r="D78" s="8">
        <f>IF(ISERROR(VLOOKUP($C78,'B.ERKEK START LİSTE'!$B$6:$F$618,2,0)),"",VLOOKUP($C78,'B.ERKEK START LİSTE'!$B$6:$F$618,2,0))</f>
      </c>
      <c r="E78" s="9">
        <f>IF(ISERROR(VLOOKUP($C78,'B.ERKEK START LİSTE'!$B$6:$F$618,4,0)),"",VLOOKUP($C78,'B.ERKEK START LİSTE'!$B$6:$F$618,4,0))</f>
      </c>
      <c r="F78" s="10">
        <f>IF(ISERROR(VLOOKUP($C78,'B.ERKEK FERDİ SONUÇ'!$B$6:$H$823,6,0)),"",VLOOKUP($C78,'B.ERKEK FERDİ SONUÇ'!$B$6:$H$823,6,0))</f>
      </c>
      <c r="G78" s="12" t="str">
        <f>IF(OR(E78="",F78="DQ",F78="DNF",F78="DNS",F78=""),"-",VLOOKUP(C78,'B.ERKEK FERDİ SONUÇ'!$B$6:$H$823,7,0))</f>
        <v>-</v>
      </c>
      <c r="H78" s="13"/>
    </row>
    <row r="79" spans="1:8" ht="14.25" customHeight="1">
      <c r="A79" s="14"/>
      <c r="B79" s="15"/>
      <c r="C79" s="47">
        <f>IF(A80="","",INDEX('TAKIM KAYIT'!$C$6:$C$125,MATCH(C80,'TAKIM KAYIT'!$C$6:$C$125,0)-1))</f>
      </c>
      <c r="D79" s="16">
        <f>IF(ISERROR(VLOOKUP($C79,'B.ERKEK START LİSTE'!$B$6:$F$618,2,0)),"",VLOOKUP($C79,'B.ERKEK START LİSTE'!$B$6:$F$618,2,0))</f>
      </c>
      <c r="E79" s="17">
        <f>IF(ISERROR(VLOOKUP($C79,'B.ERKEK START LİSTE'!$B$6:$F$618,4,0)),"",VLOOKUP($C79,'B.ERKEK START LİSTE'!$B$6:$F$618,4,0))</f>
      </c>
      <c r="F79" s="18">
        <f>IF(ISERROR(VLOOKUP($C79,'B.ERKEK FERDİ SONUÇ'!$B$6:$H$823,6,0)),"",VLOOKUP($C79,'B.ERKEK FERDİ SONUÇ'!$B$6:$H$823,6,0))</f>
      </c>
      <c r="G79" s="20" t="str">
        <f>IF(OR(E79="",F79="DQ",F79="DNF",F79="DNS",F79=""),"-",VLOOKUP(C79,'B.ERKEK FERDİ SONUÇ'!$B$6:$H$823,7,0))</f>
        <v>-</v>
      </c>
      <c r="H79" s="21"/>
    </row>
    <row r="80" spans="1:8" ht="14.25" customHeight="1">
      <c r="A80" s="60">
        <f>IF(ISERROR(SMALL('TAKIM KAYIT'!$A$6:$A$125,19)),"",SMALL('TAKIM KAYIT'!$A$6:$A$125,19))</f>
      </c>
      <c r="B80" s="15">
        <f>IF(A80="","",VLOOKUP(A80,'TAKIM KAYIT'!$A$6:$J$125,2,FALSE))</f>
      </c>
      <c r="C80" s="47">
        <f>IF(A80="","",VLOOKUP(A80,'TAKIM KAYIT'!$A$6:$J$125,3,FALSE))</f>
      </c>
      <c r="D80" s="16">
        <f>IF(ISERROR(VLOOKUP($C80,'B.ERKEK START LİSTE'!$B$6:$F$618,2,0)),"",VLOOKUP($C80,'B.ERKEK START LİSTE'!$B$6:$F$618,2,0))</f>
      </c>
      <c r="E80" s="17">
        <f>IF(ISERROR(VLOOKUP($C80,'B.ERKEK START LİSTE'!$B$6:$F$618,4,0)),"",VLOOKUP($C80,'B.ERKEK START LİSTE'!$B$6:$F$618,4,0))</f>
      </c>
      <c r="F80" s="18">
        <f>IF(ISERROR(VLOOKUP($C80,'B.ERKEK FERDİ SONUÇ'!$B$6:$H$823,6,0)),"",VLOOKUP($C80,'B.ERKEK FERDİ SONUÇ'!$B$6:$H$823,6,0))</f>
      </c>
      <c r="G80" s="20" t="str">
        <f>IF(OR(E80="",F80="DQ",F80="DNF",F80="DNS",F80=""),"-",VLOOKUP(C80,'B.ERKEK FERDİ SONUÇ'!$B$6:$H$823,7,0))</f>
        <v>-</v>
      </c>
      <c r="H80" s="22">
        <f>IF(A80="","",VLOOKUP(A80,'TAKIM KAYIT'!$A$6:$K$125,10,FALSE))</f>
      </c>
    </row>
    <row r="81" spans="1:8" ht="14.25" customHeight="1">
      <c r="A81" s="14"/>
      <c r="B81" s="15"/>
      <c r="C81" s="47">
        <f>IF(A80="","",INDEX('TAKIM KAYIT'!$C$6:$C$125,MATCH(C80,'TAKIM KAYIT'!$C$6:$C$125,0)+1))</f>
      </c>
      <c r="D81" s="16">
        <f>IF(ISERROR(VLOOKUP($C81,'B.ERKEK START LİSTE'!$B$6:$F$618,2,0)),"",VLOOKUP($C81,'B.ERKEK START LİSTE'!$B$6:$F$618,2,0))</f>
      </c>
      <c r="E81" s="17">
        <f>IF(ISERROR(VLOOKUP($C81,'B.ERKEK START LİSTE'!$B$6:$F$618,4,0)),"",VLOOKUP($C81,'B.ERKEK START LİSTE'!$B$6:$F$618,4,0))</f>
      </c>
      <c r="F81" s="18">
        <f>IF(ISERROR(VLOOKUP($C81,'B.ERKEK FERDİ SONUÇ'!$B$6:$H$823,6,0)),"",VLOOKUP($C81,'B.ERKEK FERDİ SONUÇ'!$B$6:$H$823,6,0))</f>
      </c>
      <c r="G81" s="20" t="str">
        <f>IF(OR(E81="",F81="DQ",F81="DNF",F81="DNS",F81=""),"-",VLOOKUP(C81,'B.ERKEK FERDİ SONUÇ'!$B$6:$H$823,7,0))</f>
        <v>-</v>
      </c>
      <c r="H81" s="21"/>
    </row>
    <row r="82" spans="1:8" ht="14.25" customHeight="1">
      <c r="A82" s="6"/>
      <c r="B82" s="7"/>
      <c r="C82" s="45">
        <f>IF(A84="","",INDEX('TAKIM KAYIT'!$C$6:$C$125,MATCH(C84,'TAKIM KAYIT'!$C$6:$C$125,0)-2))</f>
      </c>
      <c r="D82" s="8">
        <f>IF(ISERROR(VLOOKUP($C82,'B.ERKEK START LİSTE'!$B$6:$F$618,2,0)),"",VLOOKUP($C82,'B.ERKEK START LİSTE'!$B$6:$F$618,2,0))</f>
      </c>
      <c r="E82" s="9">
        <f>IF(ISERROR(VLOOKUP($C82,'B.ERKEK START LİSTE'!$B$6:$F$618,4,0)),"",VLOOKUP($C82,'B.ERKEK START LİSTE'!$B$6:$F$618,4,0))</f>
      </c>
      <c r="F82" s="10">
        <f>IF(ISERROR(VLOOKUP($C82,'B.ERKEK FERDİ SONUÇ'!$B$6:$H$823,6,0)),"",VLOOKUP($C82,'B.ERKEK FERDİ SONUÇ'!$B$6:$H$823,6,0))</f>
      </c>
      <c r="G82" s="12" t="str">
        <f>IF(OR(E82="",F82="DQ",F82="DNF",F82="DNS",F82=""),"-",VLOOKUP(C82,'B.ERKEK FERDİ SONUÇ'!$B$6:$H$823,7,0))</f>
        <v>-</v>
      </c>
      <c r="H82" s="13"/>
    </row>
    <row r="83" spans="1:8" ht="14.25" customHeight="1">
      <c r="A83" s="14"/>
      <c r="B83" s="15"/>
      <c r="C83" s="47">
        <f>IF(A84="","",INDEX('TAKIM KAYIT'!$C$6:$C$125,MATCH(C84,'TAKIM KAYIT'!$C$6:$C$125,0)-1))</f>
      </c>
      <c r="D83" s="16">
        <f>IF(ISERROR(VLOOKUP($C83,'B.ERKEK START LİSTE'!$B$6:$F$618,2,0)),"",VLOOKUP($C83,'B.ERKEK START LİSTE'!$B$6:$F$618,2,0))</f>
      </c>
      <c r="E83" s="17">
        <f>IF(ISERROR(VLOOKUP($C83,'B.ERKEK START LİSTE'!$B$6:$F$618,4,0)),"",VLOOKUP($C83,'B.ERKEK START LİSTE'!$B$6:$F$618,4,0))</f>
      </c>
      <c r="F83" s="18">
        <f>IF(ISERROR(VLOOKUP($C83,'B.ERKEK FERDİ SONUÇ'!$B$6:$H$823,6,0)),"",VLOOKUP($C83,'B.ERKEK FERDİ SONUÇ'!$B$6:$H$823,6,0))</f>
      </c>
      <c r="G83" s="20" t="str">
        <f>IF(OR(E83="",F83="DQ",F83="DNF",F83="DNS",F83=""),"-",VLOOKUP(C83,'B.ERKEK FERDİ SONUÇ'!$B$6:$H$823,7,0))</f>
        <v>-</v>
      </c>
      <c r="H83" s="21"/>
    </row>
    <row r="84" spans="1:8" ht="14.25" customHeight="1">
      <c r="A84" s="62">
        <f>IF(ISERROR(SMALL('TAKIM KAYIT'!$A$6:$A$125,20)),"",SMALL('TAKIM KAYIT'!$A$6:$A$125,20))</f>
      </c>
      <c r="B84" s="15">
        <f>IF(A84="","",VLOOKUP(A84,'TAKIM KAYIT'!$A$6:$J$125,2,FALSE))</f>
      </c>
      <c r="C84" s="47">
        <f>IF(A84="","",VLOOKUP(A84,'TAKIM KAYIT'!$A$6:$J$125,3,FALSE))</f>
      </c>
      <c r="D84" s="16">
        <f>IF(ISERROR(VLOOKUP($C84,'B.ERKEK START LİSTE'!$B$6:$F$618,2,0)),"",VLOOKUP($C84,'B.ERKEK START LİSTE'!$B$6:$F$618,2,0))</f>
      </c>
      <c r="E84" s="17">
        <f>IF(ISERROR(VLOOKUP($C84,'B.ERKEK START LİSTE'!$B$6:$F$618,4,0)),"",VLOOKUP($C84,'B.ERKEK START LİSTE'!$B$6:$F$618,4,0))</f>
      </c>
      <c r="F84" s="18">
        <f>IF(ISERROR(VLOOKUP($C84,'B.ERKEK FERDİ SONUÇ'!$B$6:$H$823,6,0)),"",VLOOKUP($C84,'B.ERKEK FERDİ SONUÇ'!$B$6:$H$823,6,0))</f>
      </c>
      <c r="G84" s="20" t="str">
        <f>IF(OR(E84="",F84="DQ",F84="DNF",F84="DNS",F84=""),"-",VLOOKUP(C84,'B.ERKEK FERDİ SONUÇ'!$B$6:$H$823,7,0))</f>
        <v>-</v>
      </c>
      <c r="H84" s="22">
        <f>IF(A84="","",VLOOKUP(A84,'TAKIM KAYIT'!$A$6:$K$125,10,FALSE))</f>
      </c>
    </row>
    <row r="85" spans="1:8" ht="14.25" customHeight="1">
      <c r="A85" s="14"/>
      <c r="B85" s="15"/>
      <c r="C85" s="47">
        <f>IF(A84="","",INDEX('TAKIM KAYIT'!$C$6:$C$125,MATCH(C84,'TAKIM KAYIT'!$C$6:$C$125,0)+1))</f>
      </c>
      <c r="D85" s="16">
        <f>IF(ISERROR(VLOOKUP($C85,'B.ERKEK START LİSTE'!$B$6:$F$618,2,0)),"",VLOOKUP($C85,'B.ERKEK START LİSTE'!$B$6:$F$618,2,0))</f>
      </c>
      <c r="E85" s="17">
        <f>IF(ISERROR(VLOOKUP($C85,'B.ERKEK START LİSTE'!$B$6:$F$618,4,0)),"",VLOOKUP($C85,'B.ERKEK START LİSTE'!$B$6:$F$618,4,0))</f>
      </c>
      <c r="F85" s="18">
        <f>IF(ISERROR(VLOOKUP($C85,'B.ERKEK FERDİ SONUÇ'!$B$6:$H$823,6,0)),"",VLOOKUP($C85,'B.ERKEK FERDİ SONUÇ'!$B$6:$H$823,6,0))</f>
      </c>
      <c r="G85" s="20" t="str">
        <f>IF(OR(E85="",F85="DQ",F85="DNF",F85="DNS",F85=""),"-",VLOOKUP(C85,'B.ERKEK FERDİ SONUÇ'!$B$6:$H$823,7,0))</f>
        <v>-</v>
      </c>
      <c r="H85" s="21"/>
    </row>
    <row r="86" spans="1:8" ht="14.25" customHeight="1">
      <c r="A86" s="6"/>
      <c r="B86" s="7"/>
      <c r="C86" s="45">
        <f>IF(A88="","",INDEX('TAKIM KAYIT'!$C$6:$C$125,MATCH(C88,'TAKIM KAYIT'!$C$6:$C$125,0)-2))</f>
      </c>
      <c r="D86" s="8">
        <f>IF(ISERROR(VLOOKUP($C86,'B.ERKEK START LİSTE'!$B$6:$F$618,2,0)),"",VLOOKUP($C86,'B.ERKEK START LİSTE'!$B$6:$F$618,2,0))</f>
      </c>
      <c r="E86" s="9">
        <f>IF(ISERROR(VLOOKUP($C86,'B.ERKEK START LİSTE'!$B$6:$F$618,4,0)),"",VLOOKUP($C86,'B.ERKEK START LİSTE'!$B$6:$F$618,4,0))</f>
      </c>
      <c r="F86" s="10">
        <f>IF(ISERROR(VLOOKUP($C86,'B.ERKEK FERDİ SONUÇ'!$B$6:$H$823,6,0)),"",VLOOKUP($C86,'B.ERKEK FERDİ SONUÇ'!$B$6:$H$823,6,0))</f>
      </c>
      <c r="G86" s="12" t="str">
        <f>IF(OR(E86="",F86="DQ",F86="DNF",F86="DNS",F86=""),"-",VLOOKUP(C86,'B.ERKEK FERDİ SONUÇ'!$B$6:$H$823,7,0))</f>
        <v>-</v>
      </c>
      <c r="H86" s="13"/>
    </row>
    <row r="87" spans="1:8" ht="14.25" customHeight="1">
      <c r="A87" s="14"/>
      <c r="B87" s="15"/>
      <c r="C87" s="47">
        <f>IF(A88="","",INDEX('TAKIM KAYIT'!$C$6:$C$125,MATCH(C88,'TAKIM KAYIT'!$C$6:$C$125,0)-1))</f>
      </c>
      <c r="D87" s="16">
        <f>IF(ISERROR(VLOOKUP($C87,'B.ERKEK START LİSTE'!$B$6:$F$618,2,0)),"",VLOOKUP($C87,'B.ERKEK START LİSTE'!$B$6:$F$618,2,0))</f>
      </c>
      <c r="E87" s="17">
        <f>IF(ISERROR(VLOOKUP($C87,'B.ERKEK START LİSTE'!$B$6:$F$618,4,0)),"",VLOOKUP($C87,'B.ERKEK START LİSTE'!$B$6:$F$618,4,0))</f>
      </c>
      <c r="F87" s="18">
        <f>IF(ISERROR(VLOOKUP($C87,'B.ERKEK FERDİ SONUÇ'!$B$6:$H$823,6,0)),"",VLOOKUP($C87,'B.ERKEK FERDİ SONUÇ'!$B$6:$H$823,6,0))</f>
      </c>
      <c r="G87" s="20" t="str">
        <f>IF(OR(E87="",F87="DQ",F87="DNF",F87="DNS",F87=""),"-",VLOOKUP(C87,'B.ERKEK FERDİ SONUÇ'!$B$6:$H$823,7,0))</f>
        <v>-</v>
      </c>
      <c r="H87" s="21"/>
    </row>
    <row r="88" spans="1:8" ht="14.25" customHeight="1">
      <c r="A88" s="60">
        <f>IF(ISERROR(SMALL('TAKIM KAYIT'!$A$6:$A$125,21)),"",SMALL('TAKIM KAYIT'!$A$6:$A$125,21))</f>
      </c>
      <c r="B88" s="15">
        <f>IF(A88="","",VLOOKUP(A88,'TAKIM KAYIT'!$A$6:$J$125,2,FALSE))</f>
      </c>
      <c r="C88" s="47">
        <f>IF(A88="","",VLOOKUP(A88,'TAKIM KAYIT'!$A$6:$J$125,3,FALSE))</f>
      </c>
      <c r="D88" s="16">
        <f>IF(ISERROR(VLOOKUP($C88,'B.ERKEK START LİSTE'!$B$6:$F$618,2,0)),"",VLOOKUP($C88,'B.ERKEK START LİSTE'!$B$6:$F$618,2,0))</f>
      </c>
      <c r="E88" s="17">
        <f>IF(ISERROR(VLOOKUP($C88,'B.ERKEK START LİSTE'!$B$6:$F$618,4,0)),"",VLOOKUP($C88,'B.ERKEK START LİSTE'!$B$6:$F$618,4,0))</f>
      </c>
      <c r="F88" s="18">
        <f>IF(ISERROR(VLOOKUP($C88,'B.ERKEK FERDİ SONUÇ'!$B$6:$H$823,6,0)),"",VLOOKUP($C88,'B.ERKEK FERDİ SONUÇ'!$B$6:$H$823,6,0))</f>
      </c>
      <c r="G88" s="20" t="str">
        <f>IF(OR(E88="",F88="DQ",F88="DNF",F88="DNS",F88=""),"-",VLOOKUP(C88,'B.ERKEK FERDİ SONUÇ'!$B$6:$H$823,7,0))</f>
        <v>-</v>
      </c>
      <c r="H88" s="21">
        <f>IF(A88="","",VLOOKUP(A88,'TAKIM KAYIT'!$A$6:$J$125,10,FALSE))</f>
      </c>
    </row>
    <row r="89" spans="1:8" ht="14.25" customHeight="1">
      <c r="A89" s="14"/>
      <c r="B89" s="15"/>
      <c r="C89" s="47">
        <f>IF(A88="","",INDEX('TAKIM KAYIT'!$C$6:$C$125,MATCH(C88,'TAKIM KAYIT'!$C$6:$C$125,0)+1))</f>
      </c>
      <c r="D89" s="16">
        <f>IF(ISERROR(VLOOKUP($C89,'B.ERKEK START LİSTE'!$B$6:$F$618,2,0)),"",VLOOKUP($C89,'B.ERKEK START LİSTE'!$B$6:$F$618,2,0))</f>
      </c>
      <c r="E89" s="17">
        <f>IF(ISERROR(VLOOKUP($C89,'B.ERKEK START LİSTE'!$B$6:$F$618,4,0)),"",VLOOKUP($C89,'B.ERKEK START LİSTE'!$B$6:$F$618,4,0))</f>
      </c>
      <c r="F89" s="18">
        <f>IF(ISERROR(VLOOKUP($C89,'B.ERKEK FERDİ SONUÇ'!$B$6:$H$823,6,0)),"",VLOOKUP($C89,'B.ERKEK FERDİ SONUÇ'!$B$6:$H$823,6,0))</f>
      </c>
      <c r="G89" s="20" t="str">
        <f>IF(OR(E89="",F89="DQ",F89="DNF",F89="DNS",F89=""),"-",VLOOKUP(C89,'B.ERKEK FERDİ SONUÇ'!$B$6:$H$823,7,0))</f>
        <v>-</v>
      </c>
      <c r="H89" s="21"/>
    </row>
    <row r="90" spans="1:8" ht="14.25" customHeight="1">
      <c r="A90" s="6"/>
      <c r="B90" s="7"/>
      <c r="C90" s="45">
        <f>IF(A92="","",INDEX('TAKIM KAYIT'!$C$6:$C$125,MATCH(C92,'TAKIM KAYIT'!$C$6:$C$125,0)-2))</f>
      </c>
      <c r="D90" s="8">
        <f>IF(ISERROR(VLOOKUP($C90,'B.ERKEK START LİSTE'!$B$6:$F$618,2,0)),"",VLOOKUP($C90,'B.ERKEK START LİSTE'!$B$6:$F$618,2,0))</f>
      </c>
      <c r="E90" s="9">
        <f>IF(ISERROR(VLOOKUP($C90,'B.ERKEK START LİSTE'!$B$6:$F$618,4,0)),"",VLOOKUP($C90,'B.ERKEK START LİSTE'!$B$6:$F$618,4,0))</f>
      </c>
      <c r="F90" s="10">
        <f>IF(ISERROR(VLOOKUP($C90,'B.ERKEK FERDİ SONUÇ'!$B$6:$H$823,6,0)),"",VLOOKUP($C90,'B.ERKEK FERDİ SONUÇ'!$B$6:$H$823,6,0))</f>
      </c>
      <c r="G90" s="12" t="str">
        <f>IF(OR(E90="",F90="DQ",F90="DNF",F90="DNS",F90=""),"-",VLOOKUP(C90,'B.ERKEK FERDİ SONUÇ'!$B$6:$H$823,7,0))</f>
        <v>-</v>
      </c>
      <c r="H90" s="13"/>
    </row>
    <row r="91" spans="1:8" ht="14.25" customHeight="1">
      <c r="A91" s="14"/>
      <c r="B91" s="15"/>
      <c r="C91" s="47">
        <f>IF(A92="","",INDEX('TAKIM KAYIT'!$C$6:$C$125,MATCH(C92,'TAKIM KAYIT'!$C$6:$C$125,0)-1))</f>
      </c>
      <c r="D91" s="16">
        <f>IF(ISERROR(VLOOKUP($C91,'B.ERKEK START LİSTE'!$B$6:$F$618,2,0)),"",VLOOKUP($C91,'B.ERKEK START LİSTE'!$B$6:$F$618,2,0))</f>
      </c>
      <c r="E91" s="17">
        <f>IF(ISERROR(VLOOKUP($C91,'B.ERKEK START LİSTE'!$B$6:$F$618,4,0)),"",VLOOKUP($C91,'B.ERKEK START LİSTE'!$B$6:$F$618,4,0))</f>
      </c>
      <c r="F91" s="18">
        <f>IF(ISERROR(VLOOKUP($C91,'B.ERKEK FERDİ SONUÇ'!$B$6:$H$823,6,0)),"",VLOOKUP($C91,'B.ERKEK FERDİ SONUÇ'!$B$6:$H$823,6,0))</f>
      </c>
      <c r="G91" s="20" t="str">
        <f>IF(OR(E91="",F91="DQ",F91="DNF",F91="DNS",F91=""),"-",VLOOKUP(C91,'B.ERKEK FERDİ SONUÇ'!$B$6:$H$823,7,0))</f>
        <v>-</v>
      </c>
      <c r="H91" s="21"/>
    </row>
    <row r="92" spans="1:8" ht="14.25" customHeight="1">
      <c r="A92" s="60">
        <f>IF(ISERROR(SMALL('TAKIM KAYIT'!$A$6:$A$125,22)),"",SMALL('TAKIM KAYIT'!$A$6:$A$125,22))</f>
      </c>
      <c r="B92" s="15">
        <f>IF(A92="","",VLOOKUP(A92,'TAKIM KAYIT'!$A$6:$J$125,2,FALSE))</f>
      </c>
      <c r="C92" s="47">
        <f>IF(A92="","",VLOOKUP(A92,'TAKIM KAYIT'!$A$6:$J$125,3,FALSE))</f>
      </c>
      <c r="D92" s="16">
        <f>IF(ISERROR(VLOOKUP($C92,'B.ERKEK START LİSTE'!$B$6:$F$618,2,0)),"",VLOOKUP($C92,'B.ERKEK START LİSTE'!$B$6:$F$618,2,0))</f>
      </c>
      <c r="E92" s="17">
        <f>IF(ISERROR(VLOOKUP($C92,'B.ERKEK START LİSTE'!$B$6:$F$618,4,0)),"",VLOOKUP($C92,'B.ERKEK START LİSTE'!$B$6:$F$618,4,0))</f>
      </c>
      <c r="F92" s="18">
        <f>IF(ISERROR(VLOOKUP($C92,'B.ERKEK FERDİ SONUÇ'!$B$6:$H$823,6,0)),"",VLOOKUP($C92,'B.ERKEK FERDİ SONUÇ'!$B$6:$H$823,6,0))</f>
      </c>
      <c r="G92" s="20" t="str">
        <f>IF(OR(E92="",F92="DQ",F92="DNF",F92="DNS",F92=""),"-",VLOOKUP(C92,'B.ERKEK FERDİ SONUÇ'!$B$6:$H$823,7,0))</f>
        <v>-</v>
      </c>
      <c r="H92" s="22">
        <f>IF(A92="","",VLOOKUP(A92,'TAKIM KAYIT'!$A$6:$K$125,10,FALSE))</f>
      </c>
    </row>
    <row r="93" spans="1:8" ht="14.25" customHeight="1">
      <c r="A93" s="14"/>
      <c r="B93" s="15"/>
      <c r="C93" s="47">
        <f>IF(A92="","",INDEX('TAKIM KAYIT'!$C$6:$C$125,MATCH(C92,'TAKIM KAYIT'!$C$6:$C$125,0)+1))</f>
      </c>
      <c r="D93" s="16">
        <f>IF(ISERROR(VLOOKUP($C93,'B.ERKEK START LİSTE'!$B$6:$F$618,2,0)),"",VLOOKUP($C93,'B.ERKEK START LİSTE'!$B$6:$F$618,2,0))</f>
      </c>
      <c r="E93" s="17">
        <f>IF(ISERROR(VLOOKUP($C93,'B.ERKEK START LİSTE'!$B$6:$F$618,4,0)),"",VLOOKUP($C93,'B.ERKEK START LİSTE'!$B$6:$F$618,4,0))</f>
      </c>
      <c r="F93" s="18">
        <f>IF(ISERROR(VLOOKUP($C93,'B.ERKEK FERDİ SONUÇ'!$B$6:$H$823,6,0)),"",VLOOKUP($C93,'B.ERKEK FERDİ SONUÇ'!$B$6:$H$823,6,0))</f>
      </c>
      <c r="G93" s="20" t="str">
        <f>IF(OR(E93="",F93="DQ",F93="DNF",F93="DNS",F93=""),"-",VLOOKUP(C93,'B.ERKEK FERDİ SONUÇ'!$B$6:$H$823,7,0))</f>
        <v>-</v>
      </c>
      <c r="H93" s="21"/>
    </row>
    <row r="94" spans="1:8" ht="14.25" customHeight="1">
      <c r="A94" s="6"/>
      <c r="B94" s="7"/>
      <c r="C94" s="45">
        <f>IF(A96="","",INDEX('TAKIM KAYIT'!$C$6:$C$125,MATCH(C96,'TAKIM KAYIT'!$C$6:$C$125,0)-2))</f>
      </c>
      <c r="D94" s="8">
        <f>IF(ISERROR(VLOOKUP($C94,'B.ERKEK START LİSTE'!$B$6:$F$618,2,0)),"",VLOOKUP($C94,'B.ERKEK START LİSTE'!$B$6:$F$618,2,0))</f>
      </c>
      <c r="E94" s="9">
        <f>IF(ISERROR(VLOOKUP($C94,'B.ERKEK START LİSTE'!$B$6:$F$618,4,0)),"",VLOOKUP($C94,'B.ERKEK START LİSTE'!$B$6:$F$618,4,0))</f>
      </c>
      <c r="F94" s="10">
        <f>IF(ISERROR(VLOOKUP($C94,'B.ERKEK FERDİ SONUÇ'!$B$6:$H$823,6,0)),"",VLOOKUP($C94,'B.ERKEK FERDİ SONUÇ'!$B$6:$H$823,6,0))</f>
      </c>
      <c r="G94" s="12" t="str">
        <f>IF(OR(E94="",F94="DQ",F94="DNF",F94="DNS",F94=""),"-",VLOOKUP(C94,'B.ERKEK FERDİ SONUÇ'!$B$6:$H$823,7,0))</f>
        <v>-</v>
      </c>
      <c r="H94" s="13"/>
    </row>
    <row r="95" spans="1:8" ht="14.25" customHeight="1">
      <c r="A95" s="14"/>
      <c r="B95" s="15"/>
      <c r="C95" s="47">
        <f>IF(A96="","",INDEX('TAKIM KAYIT'!$C$6:$C$125,MATCH(C96,'TAKIM KAYIT'!$C$6:$C$125,0)-1))</f>
      </c>
      <c r="D95" s="16">
        <f>IF(ISERROR(VLOOKUP($C95,'B.ERKEK START LİSTE'!$B$6:$F$618,2,0)),"",VLOOKUP($C95,'B.ERKEK START LİSTE'!$B$6:$F$618,2,0))</f>
      </c>
      <c r="E95" s="17">
        <f>IF(ISERROR(VLOOKUP($C95,'B.ERKEK START LİSTE'!$B$6:$F$618,4,0)),"",VLOOKUP($C95,'B.ERKEK START LİSTE'!$B$6:$F$618,4,0))</f>
      </c>
      <c r="F95" s="18">
        <f>IF(ISERROR(VLOOKUP($C95,'B.ERKEK FERDİ SONUÇ'!$B$6:$H$823,6,0)),"",VLOOKUP($C95,'B.ERKEK FERDİ SONUÇ'!$B$6:$H$823,6,0))</f>
      </c>
      <c r="G95" s="20" t="str">
        <f>IF(OR(E95="",F95="DQ",F95="DNF",F95="DNS",F95=""),"-",VLOOKUP(C95,'B.ERKEK FERDİ SONUÇ'!$B$6:$H$823,7,0))</f>
        <v>-</v>
      </c>
      <c r="H95" s="21"/>
    </row>
    <row r="96" spans="1:8" ht="14.25" customHeight="1">
      <c r="A96" s="60">
        <f>IF(ISERROR(SMALL('TAKIM KAYIT'!$A$6:$A$125,23)),"",SMALL('TAKIM KAYIT'!$A$6:$A$125,23))</f>
      </c>
      <c r="B96" s="15">
        <f>IF(A96="","",VLOOKUP(A96,'TAKIM KAYIT'!$A$6:$J$125,2,FALSE))</f>
      </c>
      <c r="C96" s="47">
        <f>IF(A96="","",VLOOKUP(A96,'TAKIM KAYIT'!$A$6:$J$125,3,FALSE))</f>
      </c>
      <c r="D96" s="16">
        <f>IF(ISERROR(VLOOKUP($C96,'B.ERKEK START LİSTE'!$B$6:$F$618,2,0)),"",VLOOKUP($C96,'B.ERKEK START LİSTE'!$B$6:$F$618,2,0))</f>
      </c>
      <c r="E96" s="17">
        <f>IF(ISERROR(VLOOKUP($C96,'B.ERKEK START LİSTE'!$B$6:$F$618,4,0)),"",VLOOKUP($C96,'B.ERKEK START LİSTE'!$B$6:$F$618,4,0))</f>
      </c>
      <c r="F96" s="18">
        <f>IF(ISERROR(VLOOKUP($C96,'B.ERKEK FERDİ SONUÇ'!$B$6:$H$823,6,0)),"",VLOOKUP($C96,'B.ERKEK FERDİ SONUÇ'!$B$6:$H$823,6,0))</f>
      </c>
      <c r="G96" s="20" t="str">
        <f>IF(OR(E96="",F96="DQ",F96="DNF",F96="DNS",F96=""),"-",VLOOKUP(C96,'B.ERKEK FERDİ SONUÇ'!$B$6:$H$823,7,0))</f>
        <v>-</v>
      </c>
      <c r="H96" s="21">
        <f>IF(A96="","",VLOOKUP(A96,'TAKIM KAYIT'!$A$6:$K$125,10,FALSE))</f>
      </c>
    </row>
    <row r="97" spans="1:8" ht="14.25" customHeight="1">
      <c r="A97" s="14"/>
      <c r="B97" s="15"/>
      <c r="C97" s="47">
        <f>IF(A96="","",INDEX('TAKIM KAYIT'!$C$6:$C$125,MATCH(C96,'TAKIM KAYIT'!$C$6:$C$125,0)+1))</f>
      </c>
      <c r="D97" s="16">
        <f>IF(ISERROR(VLOOKUP($C97,'B.ERKEK START LİSTE'!$B$6:$F$618,2,0)),"",VLOOKUP($C97,'B.ERKEK START LİSTE'!$B$6:$F$618,2,0))</f>
      </c>
      <c r="E97" s="17">
        <f>IF(ISERROR(VLOOKUP($C97,'B.ERKEK START LİSTE'!$B$6:$F$618,4,0)),"",VLOOKUP($C97,'B.ERKEK START LİSTE'!$B$6:$F$618,4,0))</f>
      </c>
      <c r="F97" s="18">
        <f>IF(ISERROR(VLOOKUP($C97,'B.ERKEK FERDİ SONUÇ'!$B$6:$H$823,6,0)),"",VLOOKUP($C97,'B.ERKEK FERDİ SONUÇ'!$B$6:$H$823,6,0))</f>
      </c>
      <c r="G97" s="20" t="str">
        <f>IF(OR(E97="",F97="DQ",F97="DNF",F97="DNS",F97=""),"-",VLOOKUP(C97,'B.ERKEK FERDİ SONUÇ'!$B$6:$H$823,7,0))</f>
        <v>-</v>
      </c>
      <c r="H97" s="21"/>
    </row>
    <row r="98" spans="1:8" ht="14.25" customHeight="1">
      <c r="A98" s="6"/>
      <c r="B98" s="7"/>
      <c r="C98" s="45">
        <f>IF(A100="","",INDEX('TAKIM KAYIT'!$C$6:$C$125,MATCH(C100,'TAKIM KAYIT'!$C$6:$C$125,0)-2))</f>
      </c>
      <c r="D98" s="8">
        <f>IF(ISERROR(VLOOKUP($C98,'B.ERKEK START LİSTE'!$B$6:$F$618,2,0)),"",VLOOKUP($C98,'B.ERKEK START LİSTE'!$B$6:$F$618,2,0))</f>
      </c>
      <c r="E98" s="9">
        <f>IF(ISERROR(VLOOKUP($C98,'B.ERKEK START LİSTE'!$B$6:$F$618,4,0)),"",VLOOKUP($C98,'B.ERKEK START LİSTE'!$B$6:$F$618,4,0))</f>
      </c>
      <c r="F98" s="10">
        <f>IF(ISERROR(VLOOKUP($C98,'B.ERKEK FERDİ SONUÇ'!$B$6:$H$823,6,0)),"",VLOOKUP($C98,'B.ERKEK FERDİ SONUÇ'!$B$6:$H$823,6,0))</f>
      </c>
      <c r="G98" s="12" t="str">
        <f>IF(OR(E98="",F98="DQ",F98="DNF",F98="DNS",F98=""),"-",VLOOKUP(C98,'B.ERKEK FERDİ SONUÇ'!$B$6:$H$823,7,0))</f>
        <v>-</v>
      </c>
      <c r="H98" s="13"/>
    </row>
    <row r="99" spans="1:8" ht="14.25" customHeight="1">
      <c r="A99" s="14"/>
      <c r="B99" s="15"/>
      <c r="C99" s="47">
        <f>IF(A100="","",INDEX('TAKIM KAYIT'!$C$6:$C$125,MATCH(C100,'TAKIM KAYIT'!$C$6:$C$125,0)-1))</f>
      </c>
      <c r="D99" s="16">
        <f>IF(ISERROR(VLOOKUP($C99,'B.ERKEK START LİSTE'!$B$6:$F$618,2,0)),"",VLOOKUP($C99,'B.ERKEK START LİSTE'!$B$6:$F$618,2,0))</f>
      </c>
      <c r="E99" s="17">
        <f>IF(ISERROR(VLOOKUP($C99,'B.ERKEK START LİSTE'!$B$6:$F$618,4,0)),"",VLOOKUP($C99,'B.ERKEK START LİSTE'!$B$6:$F$618,4,0))</f>
      </c>
      <c r="F99" s="18">
        <f>IF(ISERROR(VLOOKUP($C99,'B.ERKEK FERDİ SONUÇ'!$B$6:$H$823,6,0)),"",VLOOKUP($C99,'B.ERKEK FERDİ SONUÇ'!$B$6:$H$823,6,0))</f>
      </c>
      <c r="G99" s="20" t="str">
        <f>IF(OR(E99="",F99="DQ",F99="DNF",F99="DNS",F99=""),"-",VLOOKUP(C99,'B.ERKEK FERDİ SONUÇ'!$B$6:$H$823,7,0))</f>
        <v>-</v>
      </c>
      <c r="H99" s="21"/>
    </row>
    <row r="100" spans="1:8" ht="14.25" customHeight="1">
      <c r="A100" s="60">
        <f>IF(ISERROR(SMALL('TAKIM KAYIT'!$A$6:$A$125,24)),"",SMALL('TAKIM KAYIT'!$A$6:$A$125,24))</f>
      </c>
      <c r="B100" s="15">
        <f>IF(A100="","",VLOOKUP(A100,'TAKIM KAYIT'!$A$6:$J$125,2,FALSE))</f>
      </c>
      <c r="C100" s="47">
        <f>IF(A100="","",VLOOKUP(A100,'TAKIM KAYIT'!$A$6:$J$125,3,FALSE))</f>
      </c>
      <c r="D100" s="16">
        <f>IF(ISERROR(VLOOKUP($C100,'B.ERKEK START LİSTE'!$B$6:$F$618,2,0)),"",VLOOKUP($C100,'B.ERKEK START LİSTE'!$B$6:$F$618,2,0))</f>
      </c>
      <c r="E100" s="17">
        <f>IF(ISERROR(VLOOKUP($C100,'B.ERKEK START LİSTE'!$B$6:$F$618,4,0)),"",VLOOKUP($C100,'B.ERKEK START LİSTE'!$B$6:$F$618,4,0))</f>
      </c>
      <c r="F100" s="18">
        <f>IF(ISERROR(VLOOKUP($C100,'B.ERKEK FERDİ SONUÇ'!$B$6:$H$823,6,0)),"",VLOOKUP($C100,'B.ERKEK FERDİ SONUÇ'!$B$6:$H$823,6,0))</f>
      </c>
      <c r="G100" s="20" t="str">
        <f>IF(OR(E100="",F100="DQ",F100="DNF",F100="DNS",F100=""),"-",VLOOKUP(C100,'B.ERKEK FERDİ SONUÇ'!$B$6:$H$823,7,0))</f>
        <v>-</v>
      </c>
      <c r="H100" s="22">
        <f>IF(A100="","",VLOOKUP(A100,'TAKIM KAYIT'!$A$6:$K$125,10,FALSE))</f>
      </c>
    </row>
    <row r="101" spans="1:8" ht="14.25" customHeight="1">
      <c r="A101" s="14"/>
      <c r="B101" s="15"/>
      <c r="C101" s="47">
        <f>IF(A100="","",INDEX('TAKIM KAYIT'!$C$6:$C$125,MATCH(C100,'TAKIM KAYIT'!$C$6:$C$125,0)+1))</f>
      </c>
      <c r="D101" s="16">
        <f>IF(ISERROR(VLOOKUP($C101,'B.ERKEK START LİSTE'!$B$6:$F$618,2,0)),"",VLOOKUP($C101,'B.ERKEK START LİSTE'!$B$6:$F$618,2,0))</f>
      </c>
      <c r="E101" s="17">
        <f>IF(ISERROR(VLOOKUP($C101,'B.ERKEK START LİSTE'!$B$6:$F$618,4,0)),"",VLOOKUP($C101,'B.ERKEK START LİSTE'!$B$6:$F$618,4,0))</f>
      </c>
      <c r="F101" s="18">
        <f>IF(ISERROR(VLOOKUP($C101,'B.ERKEK FERDİ SONUÇ'!$B$6:$H$823,6,0)),"",VLOOKUP($C101,'B.ERKEK FERDİ SONUÇ'!$B$6:$H$823,6,0))</f>
      </c>
      <c r="G101" s="20" t="str">
        <f>IF(OR(E101="",F101="DQ",F101="DNF",F101="DNS",F101=""),"-",VLOOKUP(C101,'B.ERKEK FERDİ SONUÇ'!$B$6:$H$823,7,0))</f>
        <v>-</v>
      </c>
      <c r="H101" s="21"/>
    </row>
    <row r="102" spans="1:8" ht="14.25" customHeight="1">
      <c r="A102" s="6"/>
      <c r="B102" s="7"/>
      <c r="C102" s="45">
        <f>IF(A104="","",INDEX('TAKIM KAYIT'!$C$6:$C$125,MATCH(C104,'TAKIM KAYIT'!$C$6:$C$125,0)-2))</f>
      </c>
      <c r="D102" s="8">
        <f>IF(ISERROR(VLOOKUP($C102,'B.ERKEK START LİSTE'!$B$6:$F$618,2,0)),"",VLOOKUP($C102,'B.ERKEK START LİSTE'!$B$6:$F$618,2,0))</f>
      </c>
      <c r="E102" s="9">
        <f>IF(ISERROR(VLOOKUP($C102,'B.ERKEK START LİSTE'!$B$6:$F$618,4,0)),"",VLOOKUP($C102,'B.ERKEK START LİSTE'!$B$6:$F$618,4,0))</f>
      </c>
      <c r="F102" s="10">
        <f>IF(ISERROR(VLOOKUP($C102,'B.ERKEK FERDİ SONUÇ'!$B$6:$H$823,6,0)),"",VLOOKUP($C102,'B.ERKEK FERDİ SONUÇ'!$B$6:$H$823,6,0))</f>
      </c>
      <c r="G102" s="12" t="str">
        <f>IF(OR(E102="",F102="DQ",F102="DNF",F102="DNS",F102=""),"-",VLOOKUP(C102,'B.ERKEK FERDİ SONUÇ'!$B$6:$H$823,7,0))</f>
        <v>-</v>
      </c>
      <c r="H102" s="13"/>
    </row>
    <row r="103" spans="1:8" ht="14.25" customHeight="1">
      <c r="A103" s="14"/>
      <c r="B103" s="15"/>
      <c r="C103" s="47">
        <f>IF(A104="","",INDEX('TAKIM KAYIT'!$C$6:$C$125,MATCH(C104,'TAKIM KAYIT'!$C$6:$C$125,0)-1))</f>
      </c>
      <c r="D103" s="16">
        <f>IF(ISERROR(VLOOKUP($C103,'B.ERKEK START LİSTE'!$B$6:$F$618,2,0)),"",VLOOKUP($C103,'B.ERKEK START LİSTE'!$B$6:$F$618,2,0))</f>
      </c>
      <c r="E103" s="17">
        <f>IF(ISERROR(VLOOKUP($C103,'B.ERKEK START LİSTE'!$B$6:$F$618,4,0)),"",VLOOKUP($C103,'B.ERKEK START LİSTE'!$B$6:$F$618,4,0))</f>
      </c>
      <c r="F103" s="18">
        <f>IF(ISERROR(VLOOKUP($C103,'B.ERKEK FERDİ SONUÇ'!$B$6:$H$823,6,0)),"",VLOOKUP($C103,'B.ERKEK FERDİ SONUÇ'!$B$6:$H$823,6,0))</f>
      </c>
      <c r="G103" s="20" t="str">
        <f>IF(OR(E103="",F103="DQ",F103="DNF",F103="DNS",F103=""),"-",VLOOKUP(C103,'B.ERKEK FERDİ SONUÇ'!$B$6:$H$823,7,0))</f>
        <v>-</v>
      </c>
      <c r="H103" s="21"/>
    </row>
    <row r="104" spans="1:8" ht="14.25" customHeight="1">
      <c r="A104" s="60">
        <f>IF(ISERROR(SMALL('TAKIM KAYIT'!$A$6:$A$125,25)),"",SMALL('TAKIM KAYIT'!$A$6:$A$125,25))</f>
      </c>
      <c r="B104" s="15">
        <f>IF(A104="","",VLOOKUP(A104,'TAKIM KAYIT'!$A$6:$J$125,2,FALSE))</f>
      </c>
      <c r="C104" s="47">
        <f>IF(A104="","",VLOOKUP(A104,'TAKIM KAYIT'!$A$6:$J$125,3,FALSE))</f>
      </c>
      <c r="D104" s="16">
        <f>IF(ISERROR(VLOOKUP($C104,'B.ERKEK START LİSTE'!$B$6:$F$618,2,0)),"",VLOOKUP($C104,'B.ERKEK START LİSTE'!$B$6:$F$618,2,0))</f>
      </c>
      <c r="E104" s="17">
        <f>IF(ISERROR(VLOOKUP($C104,'B.ERKEK START LİSTE'!$B$6:$F$618,4,0)),"",VLOOKUP($C104,'B.ERKEK START LİSTE'!$B$6:$F$618,4,0))</f>
      </c>
      <c r="F104" s="18">
        <f>IF(ISERROR(VLOOKUP($C104,'B.ERKEK FERDİ SONUÇ'!$B$6:$H$823,6,0)),"",VLOOKUP($C104,'B.ERKEK FERDİ SONUÇ'!$B$6:$H$823,6,0))</f>
      </c>
      <c r="G104" s="20" t="str">
        <f>IF(OR(E104="",F104="DQ",F104="DNF",F104="DNS",F104=""),"-",VLOOKUP(C104,'B.ERKEK FERDİ SONUÇ'!$B$6:$H$823,7,0))</f>
        <v>-</v>
      </c>
      <c r="H104" s="22">
        <f>IF(A104="","",VLOOKUP(A104,'TAKIM KAYIT'!$A$6:$K$125,10,FALSE))</f>
      </c>
    </row>
    <row r="105" spans="1:8" ht="14.25" customHeight="1">
      <c r="A105" s="14"/>
      <c r="B105" s="15"/>
      <c r="C105" s="47">
        <f>IF(A104="","",INDEX('TAKIM KAYIT'!$C$6:$C$125,MATCH(C104,'TAKIM KAYIT'!$C$6:$C$125,0)+1))</f>
      </c>
      <c r="D105" s="16">
        <f>IF(ISERROR(VLOOKUP($C105,'B.ERKEK START LİSTE'!$B$6:$F$618,2,0)),"",VLOOKUP($C105,'B.ERKEK START LİSTE'!$B$6:$F$618,2,0))</f>
      </c>
      <c r="E105" s="17">
        <f>IF(ISERROR(VLOOKUP($C105,'B.ERKEK START LİSTE'!$B$6:$F$618,4,0)),"",VLOOKUP($C105,'B.ERKEK START LİSTE'!$B$6:$F$618,4,0))</f>
      </c>
      <c r="F105" s="18">
        <f>IF(ISERROR(VLOOKUP($C105,'B.ERKEK FERDİ SONUÇ'!$B$6:$H$823,6,0)),"",VLOOKUP($C105,'B.ERKEK FERDİ SONUÇ'!$B$6:$H$823,6,0))</f>
      </c>
      <c r="G105" s="20" t="str">
        <f>IF(OR(E105="",F105="DQ",F105="DNF",F105="DNS",F105=""),"-",VLOOKUP(C105,'B.ERKEK FERDİ SONUÇ'!$B$6:$H$823,7,0))</f>
        <v>-</v>
      </c>
      <c r="H105" s="21"/>
    </row>
    <row r="106" spans="1:8" ht="14.25" customHeight="1">
      <c r="A106" s="6"/>
      <c r="B106" s="7"/>
      <c r="C106" s="45">
        <f>IF(A108="","",INDEX('TAKIM KAYIT'!$C$6:$C$125,MATCH(C108,'TAKIM KAYIT'!$C$6:$C$125,0)-2))</f>
      </c>
      <c r="D106" s="8">
        <f>IF(ISERROR(VLOOKUP($C106,'B.ERKEK START LİSTE'!$B$6:$F$618,2,0)),"",VLOOKUP($C106,'B.ERKEK START LİSTE'!$B$6:$F$618,2,0))</f>
      </c>
      <c r="E106" s="9">
        <f>IF(ISERROR(VLOOKUP($C106,'B.ERKEK START LİSTE'!$B$6:$F$618,4,0)),"",VLOOKUP($C106,'B.ERKEK START LİSTE'!$B$6:$F$618,4,0))</f>
      </c>
      <c r="F106" s="10">
        <f>IF(ISERROR(VLOOKUP($C106,'B.ERKEK FERDİ SONUÇ'!$B$6:$H$823,6,0)),"",VLOOKUP($C106,'B.ERKEK FERDİ SONUÇ'!$B$6:$H$823,6,0))</f>
      </c>
      <c r="G106" s="12" t="str">
        <f>IF(OR(E106="",F106="DQ",F106="DNF",F106="DNS",F106=""),"-",VLOOKUP(C106,'B.ERKEK FERDİ SONUÇ'!$B$6:$H$823,7,0))</f>
        <v>-</v>
      </c>
      <c r="H106" s="13"/>
    </row>
    <row r="107" spans="1:8" ht="14.25" customHeight="1">
      <c r="A107" s="14"/>
      <c r="B107" s="15"/>
      <c r="C107" s="47">
        <f>IF(A108="","",INDEX('TAKIM KAYIT'!$C$6:$C$125,MATCH(C108,'TAKIM KAYIT'!$C$6:$C$125,0)-1))</f>
      </c>
      <c r="D107" s="16">
        <f>IF(ISERROR(VLOOKUP($C107,'B.ERKEK START LİSTE'!$B$6:$F$618,2,0)),"",VLOOKUP($C107,'B.ERKEK START LİSTE'!$B$6:$F$618,2,0))</f>
      </c>
      <c r="E107" s="17">
        <f>IF(ISERROR(VLOOKUP($C107,'B.ERKEK START LİSTE'!$B$6:$F$618,4,0)),"",VLOOKUP($C107,'B.ERKEK START LİSTE'!$B$6:$F$618,4,0))</f>
      </c>
      <c r="F107" s="18">
        <f>IF(ISERROR(VLOOKUP($C107,'B.ERKEK FERDİ SONUÇ'!$B$6:$H$823,6,0)),"",VLOOKUP($C107,'B.ERKEK FERDİ SONUÇ'!$B$6:$H$823,6,0))</f>
      </c>
      <c r="G107" s="20" t="str">
        <f>IF(OR(E107="",F107="DQ",F107="DNF",F107="DNS",F107=""),"-",VLOOKUP(C107,'B.ERKEK FERDİ SONUÇ'!$B$6:$H$823,7,0))</f>
        <v>-</v>
      </c>
      <c r="H107" s="21"/>
    </row>
    <row r="108" spans="1:8" ht="14.25" customHeight="1">
      <c r="A108" s="60">
        <f>IF(ISERROR(SMALL('TAKIM KAYIT'!$A$6:$A$125,26)),"",SMALL('TAKIM KAYIT'!$A$6:$A$125,26))</f>
      </c>
      <c r="B108" s="15">
        <f>IF(A108="","",VLOOKUP(A108,'TAKIM KAYIT'!$A$6:$J$125,2,FALSE))</f>
      </c>
      <c r="C108" s="47">
        <f>IF(A108="","",VLOOKUP(A108,'TAKIM KAYIT'!$A$6:$J$125,3,FALSE))</f>
      </c>
      <c r="D108" s="16">
        <f>IF(ISERROR(VLOOKUP($C108,'B.ERKEK START LİSTE'!$B$6:$F$618,2,0)),"",VLOOKUP($C108,'B.ERKEK START LİSTE'!$B$6:$F$618,2,0))</f>
      </c>
      <c r="E108" s="17">
        <f>IF(ISERROR(VLOOKUP($C108,'B.ERKEK START LİSTE'!$B$6:$F$618,4,0)),"",VLOOKUP($C108,'B.ERKEK START LİSTE'!$B$6:$F$618,4,0))</f>
      </c>
      <c r="F108" s="18">
        <f>IF(ISERROR(VLOOKUP($C108,'B.ERKEK FERDİ SONUÇ'!$B$6:$H$823,6,0)),"",VLOOKUP($C108,'B.ERKEK FERDİ SONUÇ'!$B$6:$H$823,6,0))</f>
      </c>
      <c r="G108" s="20" t="str">
        <f>IF(OR(E108="",F108="DQ",F108="DNF",F108="DNS",F108=""),"-",VLOOKUP(C108,'B.ERKEK FERDİ SONUÇ'!$B$6:$H$823,7,0))</f>
        <v>-</v>
      </c>
      <c r="H108" s="22">
        <f>IF(A108="","",VLOOKUP(A108,'TAKIM KAYIT'!$A$6:$K$125,10,FALSE))</f>
      </c>
    </row>
    <row r="109" spans="1:8" ht="14.25" customHeight="1">
      <c r="A109" s="14"/>
      <c r="B109" s="15"/>
      <c r="C109" s="47">
        <f>IF(A108="","",INDEX('TAKIM KAYIT'!$C$6:$C$125,MATCH(C108,'TAKIM KAYIT'!$C$6:$C$125,0)+1))</f>
      </c>
      <c r="D109" s="16">
        <f>IF(ISERROR(VLOOKUP($C109,'B.ERKEK START LİSTE'!$B$6:$F$618,2,0)),"",VLOOKUP($C109,'B.ERKEK START LİSTE'!$B$6:$F$618,2,0))</f>
      </c>
      <c r="E109" s="17">
        <f>IF(ISERROR(VLOOKUP($C109,'B.ERKEK START LİSTE'!$B$6:$F$618,4,0)),"",VLOOKUP($C109,'B.ERKEK START LİSTE'!$B$6:$F$618,4,0))</f>
      </c>
      <c r="F109" s="18">
        <f>IF(ISERROR(VLOOKUP($C109,'B.ERKEK FERDİ SONUÇ'!$B$6:$H$823,6,0)),"",VLOOKUP($C109,'B.ERKEK FERDİ SONUÇ'!$B$6:$H$823,6,0))</f>
      </c>
      <c r="G109" s="20" t="str">
        <f>IF(OR(E109="",F109="DQ",F109="DNF",F109="DNS",F109=""),"-",VLOOKUP(C109,'B.ERKEK FERDİ SONUÇ'!$B$6:$H$823,7,0))</f>
        <v>-</v>
      </c>
      <c r="H109" s="21"/>
    </row>
    <row r="110" spans="1:8" ht="14.25" customHeight="1">
      <c r="A110" s="6"/>
      <c r="B110" s="7"/>
      <c r="C110" s="45">
        <f>IF(A112="","",INDEX('TAKIM KAYIT'!$C$6:$C$125,MATCH(C112,'TAKIM KAYIT'!$C$6:$C$125,0)-2))</f>
      </c>
      <c r="D110" s="8">
        <f>IF(ISERROR(VLOOKUP($C110,'B.ERKEK START LİSTE'!$B$6:$F$618,2,0)),"",VLOOKUP($C110,'B.ERKEK START LİSTE'!$B$6:$F$618,2,0))</f>
      </c>
      <c r="E110" s="9">
        <f>IF(ISERROR(VLOOKUP($C110,'B.ERKEK START LİSTE'!$B$6:$F$618,4,0)),"",VLOOKUP($C110,'B.ERKEK START LİSTE'!$B$6:$F$618,4,0))</f>
      </c>
      <c r="F110" s="10">
        <f>IF(ISERROR(VLOOKUP($C110,'B.ERKEK FERDİ SONUÇ'!$B$6:$H$823,6,0)),"",VLOOKUP($C110,'B.ERKEK FERDİ SONUÇ'!$B$6:$H$823,6,0))</f>
      </c>
      <c r="G110" s="12" t="str">
        <f>IF(OR(E110="",F110="DQ",F110="DNF",F110="DNS",F110=""),"-",VLOOKUP(C110,'B.ERKEK FERDİ SONUÇ'!$B$6:$H$823,7,0))</f>
        <v>-</v>
      </c>
      <c r="H110" s="13"/>
    </row>
    <row r="111" spans="1:8" ht="14.25" customHeight="1">
      <c r="A111" s="14"/>
      <c r="B111" s="15"/>
      <c r="C111" s="47">
        <f>IF(A112="","",INDEX('TAKIM KAYIT'!$C$6:$C$125,MATCH(C112,'TAKIM KAYIT'!$C$6:$C$125,0)-1))</f>
      </c>
      <c r="D111" s="16">
        <f>IF(ISERROR(VLOOKUP($C111,'B.ERKEK START LİSTE'!$B$6:$F$618,2,0)),"",VLOOKUP($C111,'B.ERKEK START LİSTE'!$B$6:$F$618,2,0))</f>
      </c>
      <c r="E111" s="17">
        <f>IF(ISERROR(VLOOKUP($C111,'B.ERKEK START LİSTE'!$B$6:$F$618,4,0)),"",VLOOKUP($C111,'B.ERKEK START LİSTE'!$B$6:$F$618,4,0))</f>
      </c>
      <c r="F111" s="18">
        <f>IF(ISERROR(VLOOKUP($C111,'B.ERKEK FERDİ SONUÇ'!$B$6:$H$823,6,0)),"",VLOOKUP($C111,'B.ERKEK FERDİ SONUÇ'!$B$6:$H$823,6,0))</f>
      </c>
      <c r="G111" s="20" t="str">
        <f>IF(OR(E111="",F111="DQ",F111="DNF",F111="DNS",F111=""),"-",VLOOKUP(C111,'B.ERKEK FERDİ SONUÇ'!$B$6:$H$823,7,0))</f>
        <v>-</v>
      </c>
      <c r="H111" s="21"/>
    </row>
    <row r="112" spans="1:8" ht="14.25" customHeight="1">
      <c r="A112" s="60">
        <f>IF(ISERROR(SMALL('TAKIM KAYIT'!$A$6:$A$125,27)),"",SMALL('TAKIM KAYIT'!$A$6:$A$125,27))</f>
      </c>
      <c r="B112" s="15">
        <f>IF(A112="","",VLOOKUP(A112,'TAKIM KAYIT'!$A$6:$J$125,2,FALSE))</f>
      </c>
      <c r="C112" s="47">
        <f>IF(A112="","",VLOOKUP(A112,'TAKIM KAYIT'!$A$6:$J$125,3,FALSE))</f>
      </c>
      <c r="D112" s="16">
        <f>IF(ISERROR(VLOOKUP($C112,'B.ERKEK START LİSTE'!$B$6:$F$618,2,0)),"",VLOOKUP($C112,'B.ERKEK START LİSTE'!$B$6:$F$618,2,0))</f>
      </c>
      <c r="E112" s="17">
        <f>IF(ISERROR(VLOOKUP($C112,'B.ERKEK START LİSTE'!$B$6:$F$618,4,0)),"",VLOOKUP($C112,'B.ERKEK START LİSTE'!$B$6:$F$618,4,0))</f>
      </c>
      <c r="F112" s="18">
        <f>IF(ISERROR(VLOOKUP($C112,'B.ERKEK FERDİ SONUÇ'!$B$6:$H$823,6,0)),"",VLOOKUP($C112,'B.ERKEK FERDİ SONUÇ'!$B$6:$H$823,6,0))</f>
      </c>
      <c r="G112" s="20" t="str">
        <f>IF(OR(E112="",F112="DQ",F112="DNF",F112="DNS",F112=""),"-",VLOOKUP(C112,'B.ERKEK FERDİ SONUÇ'!$B$6:$H$823,7,0))</f>
        <v>-</v>
      </c>
      <c r="H112" s="22">
        <f>IF(A112="","",VLOOKUP(A112,'TAKIM KAYIT'!$A$6:$K$125,10,FALSE))</f>
      </c>
    </row>
    <row r="113" spans="1:8" ht="14.25" customHeight="1">
      <c r="A113" s="14"/>
      <c r="B113" s="15"/>
      <c r="C113" s="47">
        <f>IF(A112="","",INDEX('TAKIM KAYIT'!$C$6:$C$125,MATCH(C112,'TAKIM KAYIT'!$C$6:$C$125,0)+1))</f>
      </c>
      <c r="D113" s="16">
        <f>IF(ISERROR(VLOOKUP($C113,'B.ERKEK START LİSTE'!$B$6:$F$618,2,0)),"",VLOOKUP($C113,'B.ERKEK START LİSTE'!$B$6:$F$618,2,0))</f>
      </c>
      <c r="E113" s="17">
        <f>IF(ISERROR(VLOOKUP($C113,'B.ERKEK START LİSTE'!$B$6:$F$618,4,0)),"",VLOOKUP($C113,'B.ERKEK START LİSTE'!$B$6:$F$618,4,0))</f>
      </c>
      <c r="F113" s="18">
        <f>IF(ISERROR(VLOOKUP($C113,'B.ERKEK FERDİ SONUÇ'!$B$6:$H$823,6,0)),"",VLOOKUP($C113,'B.ERKEK FERDİ SONUÇ'!$B$6:$H$823,6,0))</f>
      </c>
      <c r="G113" s="20" t="str">
        <f>IF(OR(E113="",F113="DQ",F113="DNF",F113="DNS",F113=""),"-",VLOOKUP(C113,'B.ERKEK FERDİ SONUÇ'!$B$6:$H$823,7,0))</f>
        <v>-</v>
      </c>
      <c r="H113" s="21"/>
    </row>
    <row r="114" spans="1:8" ht="14.25" customHeight="1">
      <c r="A114" s="6"/>
      <c r="B114" s="7"/>
      <c r="C114" s="45">
        <f>IF(A116="","",INDEX('TAKIM KAYIT'!$C$6:$C$125,MATCH(C116,'TAKIM KAYIT'!$C$6:$C$125,0)-2))</f>
      </c>
      <c r="D114" s="8">
        <f>IF(ISERROR(VLOOKUP($C114,'B.ERKEK START LİSTE'!$B$6:$F$618,2,0)),"",VLOOKUP($C114,'B.ERKEK START LİSTE'!$B$6:$F$618,2,0))</f>
      </c>
      <c r="E114" s="9">
        <f>IF(ISERROR(VLOOKUP($C114,'B.ERKEK START LİSTE'!$B$6:$F$618,4,0)),"",VLOOKUP($C114,'B.ERKEK START LİSTE'!$B$6:$F$618,4,0))</f>
      </c>
      <c r="F114" s="10">
        <f>IF(ISERROR(VLOOKUP($C114,'B.ERKEK FERDİ SONUÇ'!$B$6:$H$823,6,0)),"",VLOOKUP($C114,'B.ERKEK FERDİ SONUÇ'!$B$6:$H$823,6,0))</f>
      </c>
      <c r="G114" s="12" t="str">
        <f>IF(OR(E114="",F114="DQ",F114="DNF",F114="DNS",F114=""),"-",VLOOKUP(C114,'B.ERKEK FERDİ SONUÇ'!$B$6:$H$823,7,0))</f>
        <v>-</v>
      </c>
      <c r="H114" s="13"/>
    </row>
    <row r="115" spans="1:8" ht="14.25" customHeight="1">
      <c r="A115" s="14"/>
      <c r="B115" s="15"/>
      <c r="C115" s="47">
        <f>IF(A116="","",INDEX('TAKIM KAYIT'!$C$6:$C$125,MATCH(C116,'TAKIM KAYIT'!$C$6:$C$125,0)-1))</f>
      </c>
      <c r="D115" s="16">
        <f>IF(ISERROR(VLOOKUP($C115,'B.ERKEK START LİSTE'!$B$6:$F$618,2,0)),"",VLOOKUP($C115,'B.ERKEK START LİSTE'!$B$6:$F$618,2,0))</f>
      </c>
      <c r="E115" s="17">
        <f>IF(ISERROR(VLOOKUP($C115,'B.ERKEK START LİSTE'!$B$6:$F$618,4,0)),"",VLOOKUP($C115,'B.ERKEK START LİSTE'!$B$6:$F$618,4,0))</f>
      </c>
      <c r="F115" s="18">
        <f>IF(ISERROR(VLOOKUP($C115,'B.ERKEK FERDİ SONUÇ'!$B$6:$H$823,6,0)),"",VLOOKUP($C115,'B.ERKEK FERDİ SONUÇ'!$B$6:$H$823,6,0))</f>
      </c>
      <c r="G115" s="20" t="str">
        <f>IF(OR(E115="",F115="DQ",F115="DNF",F115="DNS",F115=""),"-",VLOOKUP(C115,'B.ERKEK FERDİ SONUÇ'!$B$6:$H$823,7,0))</f>
        <v>-</v>
      </c>
      <c r="H115" s="21"/>
    </row>
    <row r="116" spans="1:8" ht="14.25" customHeight="1">
      <c r="A116" s="60">
        <f>IF(ISERROR(SMALL('TAKIM KAYIT'!$A$6:$A$125,28)),"",SMALL('TAKIM KAYIT'!$A$6:$A$125,28))</f>
      </c>
      <c r="B116" s="15">
        <f>IF(A116="","",VLOOKUP(A116,'TAKIM KAYIT'!$A$6:$J$125,2,FALSE))</f>
      </c>
      <c r="C116" s="47">
        <f>IF(A116="","",VLOOKUP(A116,'TAKIM KAYIT'!$A$6:$J$125,3,FALSE))</f>
      </c>
      <c r="D116" s="16">
        <f>IF(ISERROR(VLOOKUP($C116,'B.ERKEK START LİSTE'!$B$6:$F$618,2,0)),"",VLOOKUP($C116,'B.ERKEK START LİSTE'!$B$6:$F$618,2,0))</f>
      </c>
      <c r="E116" s="17">
        <f>IF(ISERROR(VLOOKUP($C116,'B.ERKEK START LİSTE'!$B$6:$F$618,4,0)),"",VLOOKUP($C116,'B.ERKEK START LİSTE'!$B$6:$F$618,4,0))</f>
      </c>
      <c r="F116" s="18">
        <f>IF(ISERROR(VLOOKUP($C116,'B.ERKEK FERDİ SONUÇ'!$B$6:$H$823,6,0)),"",VLOOKUP($C116,'B.ERKEK FERDİ SONUÇ'!$B$6:$H$823,6,0))</f>
      </c>
      <c r="G116" s="20" t="str">
        <f>IF(OR(E116="",F116="DQ",F116="DNF",F116="DNS",F116=""),"-",VLOOKUP(C116,'B.ERKEK FERDİ SONUÇ'!$B$6:$H$823,7,0))</f>
        <v>-</v>
      </c>
      <c r="H116" s="22">
        <f>IF(A116="","",VLOOKUP(A116,'TAKIM KAYIT'!$A$6:$K$125,10,FALSE))</f>
      </c>
    </row>
    <row r="117" spans="1:8" ht="14.25" customHeight="1">
      <c r="A117" s="14"/>
      <c r="B117" s="15"/>
      <c r="C117" s="47">
        <f>IF(A116="","",INDEX('TAKIM KAYIT'!$C$6:$C$125,MATCH(C116,'TAKIM KAYIT'!$C$6:$C$125,0)+1))</f>
      </c>
      <c r="D117" s="16">
        <f>IF(ISERROR(VLOOKUP($C117,'B.ERKEK START LİSTE'!$B$6:$F$618,2,0)),"",VLOOKUP($C117,'B.ERKEK START LİSTE'!$B$6:$F$618,2,0))</f>
      </c>
      <c r="E117" s="17">
        <f>IF(ISERROR(VLOOKUP($C117,'B.ERKEK START LİSTE'!$B$6:$F$618,4,0)),"",VLOOKUP($C117,'B.ERKEK START LİSTE'!$B$6:$F$618,4,0))</f>
      </c>
      <c r="F117" s="18">
        <f>IF(ISERROR(VLOOKUP($C117,'B.ERKEK FERDİ SONUÇ'!$B$6:$H$823,6,0)),"",VLOOKUP($C117,'B.ERKEK FERDİ SONUÇ'!$B$6:$H$823,6,0))</f>
      </c>
      <c r="G117" s="20" t="str">
        <f>IF(OR(E117="",F117="DQ",F117="DNF",F117="DNS",F117=""),"-",VLOOKUP(C117,'B.ERKEK FERDİ SONUÇ'!$B$6:$H$823,7,0))</f>
        <v>-</v>
      </c>
      <c r="H117" s="21"/>
    </row>
    <row r="118" spans="1:8" ht="14.25" customHeight="1">
      <c r="A118" s="6"/>
      <c r="B118" s="7"/>
      <c r="C118" s="45">
        <f>IF(A120="","",INDEX('TAKIM KAYIT'!$C$6:$C$125,MATCH(C120,'TAKIM KAYIT'!$C$6:$C$125,0)-2))</f>
      </c>
      <c r="D118" s="8">
        <f>IF(ISERROR(VLOOKUP($C118,'B.ERKEK START LİSTE'!$B$6:$F$618,2,0)),"",VLOOKUP($C118,'B.ERKEK START LİSTE'!$B$6:$F$618,2,0))</f>
      </c>
      <c r="E118" s="9">
        <f>IF(ISERROR(VLOOKUP($C118,'B.ERKEK START LİSTE'!$B$6:$F$618,4,0)),"",VLOOKUP($C118,'B.ERKEK START LİSTE'!$B$6:$F$618,4,0))</f>
      </c>
      <c r="F118" s="10">
        <f>IF(ISERROR(VLOOKUP($C118,'B.ERKEK FERDİ SONUÇ'!$B$6:$H$823,6,0)),"",VLOOKUP($C118,'B.ERKEK FERDİ SONUÇ'!$B$6:$H$823,6,0))</f>
      </c>
      <c r="G118" s="12" t="str">
        <f>IF(OR(E118="",F118="DQ",F118="DNF",F118="DNS",F118=""),"-",VLOOKUP(C118,'B.ERKEK FERDİ SONUÇ'!$B$6:$H$823,7,0))</f>
        <v>-</v>
      </c>
      <c r="H118" s="13"/>
    </row>
    <row r="119" spans="1:8" ht="14.25" customHeight="1">
      <c r="A119" s="14"/>
      <c r="B119" s="15"/>
      <c r="C119" s="47">
        <f>IF(A120="","",INDEX('TAKIM KAYIT'!$C$6:$C$125,MATCH(C120,'TAKIM KAYIT'!$C$6:$C$125,0)-1))</f>
      </c>
      <c r="D119" s="16">
        <f>IF(ISERROR(VLOOKUP($C119,'B.ERKEK START LİSTE'!$B$6:$F$618,2,0)),"",VLOOKUP($C119,'B.ERKEK START LİSTE'!$B$6:$F$618,2,0))</f>
      </c>
      <c r="E119" s="17">
        <f>IF(ISERROR(VLOOKUP($C119,'B.ERKEK START LİSTE'!$B$6:$F$618,4,0)),"",VLOOKUP($C119,'B.ERKEK START LİSTE'!$B$6:$F$618,4,0))</f>
      </c>
      <c r="F119" s="18">
        <f>IF(ISERROR(VLOOKUP($C119,'B.ERKEK FERDİ SONUÇ'!$B$6:$H$823,6,0)),"",VLOOKUP($C119,'B.ERKEK FERDİ SONUÇ'!$B$6:$H$823,6,0))</f>
      </c>
      <c r="G119" s="20" t="str">
        <f>IF(OR(E119="",F119="DQ",F119="DNF",F119="DNS",F119=""),"-",VLOOKUP(C119,'B.ERKEK FERDİ SONUÇ'!$B$6:$H$823,7,0))</f>
        <v>-</v>
      </c>
      <c r="H119" s="21"/>
    </row>
    <row r="120" spans="1:8" ht="14.25" customHeight="1">
      <c r="A120" s="60">
        <f>IF(ISERROR(SMALL('TAKIM KAYIT'!$A$6:$A$125,29)),"",SMALL('TAKIM KAYIT'!$A$6:$A$125,29))</f>
      </c>
      <c r="B120" s="15">
        <f>IF(A120="","",VLOOKUP(A120,'TAKIM KAYIT'!$A$6:$J$125,2,FALSE))</f>
      </c>
      <c r="C120" s="47">
        <f>IF(A120="","",VLOOKUP(A120,'TAKIM KAYIT'!$A$6:$J$125,3,FALSE))</f>
      </c>
      <c r="D120" s="16">
        <f>IF(ISERROR(VLOOKUP($C120,'B.ERKEK START LİSTE'!$B$6:$F$618,2,0)),"",VLOOKUP($C120,'B.ERKEK START LİSTE'!$B$6:$F$618,2,0))</f>
      </c>
      <c r="E120" s="17">
        <f>IF(ISERROR(VLOOKUP($C120,'B.ERKEK START LİSTE'!$B$6:$F$618,4,0)),"",VLOOKUP($C120,'B.ERKEK START LİSTE'!$B$6:$F$618,4,0))</f>
      </c>
      <c r="F120" s="18">
        <f>IF(ISERROR(VLOOKUP($C120,'B.ERKEK FERDİ SONUÇ'!$B$6:$H$823,6,0)),"",VLOOKUP($C120,'B.ERKEK FERDİ SONUÇ'!$B$6:$H$823,6,0))</f>
      </c>
      <c r="G120" s="20" t="str">
        <f>IF(OR(E120="",F120="DQ",F120="DNF",F120="DNS",F120=""),"-",VLOOKUP(C120,'B.ERKEK FERDİ SONUÇ'!$B$6:$H$823,7,0))</f>
        <v>-</v>
      </c>
      <c r="H120" s="22">
        <f>IF(A120="","",VLOOKUP(A120,'TAKIM KAYIT'!$A$6:$K$125,10,FALSE))</f>
      </c>
    </row>
    <row r="121" spans="1:8" ht="14.25" customHeight="1">
      <c r="A121" s="14"/>
      <c r="B121" s="15"/>
      <c r="C121" s="47">
        <f>IF(A120="","",INDEX('TAKIM KAYIT'!$C$6:$C$125,MATCH(C120,'TAKIM KAYIT'!$C$6:$C$125,0)+1))</f>
      </c>
      <c r="D121" s="16">
        <f>IF(ISERROR(VLOOKUP($C121,'B.ERKEK START LİSTE'!$B$6:$F$618,2,0)),"",VLOOKUP($C121,'B.ERKEK START LİSTE'!$B$6:$F$618,2,0))</f>
      </c>
      <c r="E121" s="17">
        <f>IF(ISERROR(VLOOKUP($C121,'B.ERKEK START LİSTE'!$B$6:$F$618,4,0)),"",VLOOKUP($C121,'B.ERKEK START LİSTE'!$B$6:$F$618,4,0))</f>
      </c>
      <c r="F121" s="18">
        <f>IF(ISERROR(VLOOKUP($C121,'B.ERKEK FERDİ SONUÇ'!$B$6:$H$823,6,0)),"",VLOOKUP($C121,'B.ERKEK FERDİ SONUÇ'!$B$6:$H$823,6,0))</f>
      </c>
      <c r="G121" s="20" t="str">
        <f>IF(OR(E121="",F121="DQ",F121="DNF",F121="DNS",F121=""),"-",VLOOKUP(C121,'B.ERKEK FERDİ SONUÇ'!$B$6:$H$823,7,0))</f>
        <v>-</v>
      </c>
      <c r="H121" s="21"/>
    </row>
    <row r="122" spans="1:8" ht="14.25" customHeight="1">
      <c r="A122" s="6"/>
      <c r="B122" s="7"/>
      <c r="C122" s="45">
        <f>IF(A124="","",INDEX('TAKIM KAYIT'!$C$6:$C$125,MATCH(C124,'TAKIM KAYIT'!$C$6:$C$125,0)-2))</f>
      </c>
      <c r="D122" s="8">
        <f>IF(ISERROR(VLOOKUP($C122,'B.ERKEK START LİSTE'!$B$6:$F$618,2,0)),"",VLOOKUP($C122,'B.ERKEK START LİSTE'!$B$6:$F$618,2,0))</f>
      </c>
      <c r="E122" s="9">
        <f>IF(ISERROR(VLOOKUP($C122,'B.ERKEK START LİSTE'!$B$6:$F$618,4,0)),"",VLOOKUP($C122,'B.ERKEK START LİSTE'!$B$6:$F$618,4,0))</f>
      </c>
      <c r="F122" s="10">
        <f>IF(ISERROR(VLOOKUP($C122,'B.ERKEK FERDİ SONUÇ'!$B$6:$H$823,6,0)),"",VLOOKUP($C122,'B.ERKEK FERDİ SONUÇ'!$B$6:$H$823,6,0))</f>
      </c>
      <c r="G122" s="12" t="str">
        <f>IF(OR(E122="",F122="DQ",F122="DNF",F122="DNS",F122=""),"-",VLOOKUP(C122,'B.ERKEK FERDİ SONUÇ'!$B$6:$H$823,7,0))</f>
        <v>-</v>
      </c>
      <c r="H122" s="13"/>
    </row>
    <row r="123" spans="1:8" ht="14.25" customHeight="1">
      <c r="A123" s="14"/>
      <c r="B123" s="15"/>
      <c r="C123" s="47">
        <f>IF(A124="","",INDEX('TAKIM KAYIT'!$C$6:$C$125,MATCH(C124,'TAKIM KAYIT'!$C$6:$C$125,0)-1))</f>
      </c>
      <c r="D123" s="16">
        <f>IF(ISERROR(VLOOKUP($C123,'B.ERKEK START LİSTE'!$B$6:$F$618,2,0)),"",VLOOKUP($C123,'B.ERKEK START LİSTE'!$B$6:$F$618,2,0))</f>
      </c>
      <c r="E123" s="17">
        <f>IF(ISERROR(VLOOKUP($C123,'B.ERKEK START LİSTE'!$B$6:$F$618,4,0)),"",VLOOKUP($C123,'B.ERKEK START LİSTE'!$B$6:$F$618,4,0))</f>
      </c>
      <c r="F123" s="18">
        <f>IF(ISERROR(VLOOKUP($C123,'B.ERKEK FERDİ SONUÇ'!$B$6:$H$823,6,0)),"",VLOOKUP($C123,'B.ERKEK FERDİ SONUÇ'!$B$6:$H$823,6,0))</f>
      </c>
      <c r="G123" s="20" t="str">
        <f>IF(OR(E123="",F123="DQ",F123="DNF",F123="DNS",F123=""),"-",VLOOKUP(C123,'B.ERKEK FERDİ SONUÇ'!$B$6:$H$823,7,0))</f>
        <v>-</v>
      </c>
      <c r="H123" s="21"/>
    </row>
    <row r="124" spans="1:8" ht="14.25" customHeight="1">
      <c r="A124" s="60">
        <f>IF(ISERROR(SMALL('TAKIM KAYIT'!$A$6:$A$125,30)),"",SMALL('TAKIM KAYIT'!$A$6:$A$125,30))</f>
      </c>
      <c r="B124" s="15">
        <f>IF(A124="","",VLOOKUP(A124,'TAKIM KAYIT'!$A$6:$J$125,2,FALSE))</f>
      </c>
      <c r="C124" s="47">
        <f>IF(A124="","",VLOOKUP(A124,'TAKIM KAYIT'!$A$6:$J$125,3,FALSE))</f>
      </c>
      <c r="D124" s="16">
        <f>IF(ISERROR(VLOOKUP($C124,'B.ERKEK START LİSTE'!$B$6:$F$618,2,0)),"",VLOOKUP($C124,'B.ERKEK START LİSTE'!$B$6:$F$618,2,0))</f>
      </c>
      <c r="E124" s="17">
        <f>IF(ISERROR(VLOOKUP($C124,'B.ERKEK START LİSTE'!$B$6:$F$618,4,0)),"",VLOOKUP($C124,'B.ERKEK START LİSTE'!$B$6:$F$618,4,0))</f>
      </c>
      <c r="F124" s="18">
        <f>IF(ISERROR(VLOOKUP($C124,'B.ERKEK FERDİ SONUÇ'!$B$6:$H$823,6,0)),"",VLOOKUP($C124,'B.ERKEK FERDİ SONUÇ'!$B$6:$H$823,6,0))</f>
      </c>
      <c r="G124" s="20" t="str">
        <f>IF(OR(E124="",F124="DQ",F124="DNF",F124="DNS",F124=""),"-",VLOOKUP(C124,'B.ERKEK FERDİ SONUÇ'!$B$6:$H$823,7,0))</f>
        <v>-</v>
      </c>
      <c r="H124" s="22">
        <f>IF(A124="","",VLOOKUP(A124,'TAKIM KAYIT'!$A$6:$K$125,10,FALSE))</f>
      </c>
    </row>
    <row r="125" spans="1:8" ht="14.25" customHeight="1">
      <c r="A125" s="14"/>
      <c r="B125" s="15"/>
      <c r="C125" s="47">
        <f>IF(A124="","",INDEX('TAKIM KAYIT'!$C$6:$C$125,MATCH(C124,'TAKIM KAYIT'!$C$6:$C$125,0)+1))</f>
      </c>
      <c r="D125" s="16">
        <f>IF(ISERROR(VLOOKUP($C125,'B.ERKEK START LİSTE'!$B$6:$F$618,2,0)),"",VLOOKUP($C125,'B.ERKEK START LİSTE'!$B$6:$F$618,2,0))</f>
      </c>
      <c r="E125" s="17">
        <f>IF(ISERROR(VLOOKUP($C125,'B.ERKEK START LİSTE'!$B$6:$F$618,4,0)),"",VLOOKUP($C125,'B.ERKEK START LİSTE'!$B$6:$F$618,4,0))</f>
      </c>
      <c r="F125" s="18">
        <f>IF(ISERROR(VLOOKUP($C125,'B.ERKEK FERDİ SONUÇ'!$B$6:$H$823,6,0)),"",VLOOKUP($C125,'B.ERKEK FERDİ SONUÇ'!$B$6:$H$823,6,0))</f>
      </c>
      <c r="G125" s="20" t="str">
        <f>IF(OR(E125="",F125="DQ",F125="DNF",F125="DNS",F125=""),"-",VLOOKUP(C125,'B.ERKEK FERDİ SONUÇ'!$B$6:$H$823,7,0))</f>
        <v>-</v>
      </c>
      <c r="H125" s="21"/>
    </row>
  </sheetData>
  <sheetProtection password="EF9D" sheet="1"/>
  <mergeCells count="6">
    <mergeCell ref="F4:H4"/>
    <mergeCell ref="A2:H2"/>
    <mergeCell ref="A1:H1"/>
    <mergeCell ref="A3:H3"/>
    <mergeCell ref="A4:B4"/>
    <mergeCell ref="C4:D4"/>
  </mergeCells>
  <conditionalFormatting sqref="B5">
    <cfRule type="duplicateValues" priority="4" dxfId="48" stopIfTrue="1">
      <formula>AND(COUNTIF($B$5:$B$5,B5)&gt;1,NOT(ISBLANK(B5)))</formula>
    </cfRule>
  </conditionalFormatting>
  <conditionalFormatting sqref="A6:A125">
    <cfRule type="cellIs" priority="1" dxfId="49" operator="greaterThan">
      <formula>1000</formula>
    </cfRule>
    <cfRule type="cellIs" priority="2" dxfId="48" operator="greaterThan">
      <formula>"&gt;1000"</formula>
    </cfRule>
  </conditionalFormatting>
  <conditionalFormatting sqref="H6:H125">
    <cfRule type="duplicateValues" priority="178" dxfId="0" stopIfTrue="1">
      <formula>AND(COUNTIF($H$6:$H$125,H6)&gt;1,NOT(ISBLANK(H6)))</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9" r:id="rId2"/>
  <rowBreaks count="2" manualBreakCount="2">
    <brk id="53" max="7" man="1"/>
    <brk id="105" max="7" man="1"/>
  </rowBreaks>
  <ignoredErrors>
    <ignoredError sqref="C6:C7 C9 C10:C11 C14:C15 C18:C19 C22:C23 C26:C27 C30:C31 C34:C35 C42:C43 C46:C47 C50:C51 C54:C55 C58:C59 C62:C63 C66:C67 C70:C71 C74:C75 C82:C83 C86:C87 C90:C91 C94:C95 C98:C99 C102:C103 C106:C107 C110:C111 C114:C115 C118:C119 C122:C123 D6 E6:G24 E25:G27 D7:D37 C13 C17 C21 C25 C29 E29:G37 C33 C37 C45 D42:D125 E42:G125 C49 C53 C57 C61 C65 C69 C73 C85 C89 C93 C97 C101 C105 C125 C109 C113 C117 C121 C77" unlockedFormula="1"/>
  </ignoredErrors>
  <drawing r:id="rId1"/>
</worksheet>
</file>

<file path=xl/worksheets/sheet27.xml><?xml version="1.0" encoding="utf-8"?>
<worksheet xmlns="http://schemas.openxmlformats.org/spreadsheetml/2006/main" xmlns:r="http://schemas.openxmlformats.org/officeDocument/2006/relationships">
  <sheetPr>
    <tabColor rgb="FFFFFF00"/>
  </sheetPr>
  <dimension ref="A1:A10"/>
  <sheetViews>
    <sheetView zoomScale="90" zoomScaleNormal="90" zoomScalePageLayoutView="0" workbookViewId="0" topLeftCell="A1">
      <selection activeCell="A7" sqref="A7"/>
    </sheetView>
  </sheetViews>
  <sheetFormatPr defaultColWidth="9.00390625" defaultRowHeight="12.75"/>
  <cols>
    <col min="1" max="1" width="171.125" style="65" customWidth="1"/>
    <col min="2" max="16384" width="9.125" style="65" customWidth="1"/>
  </cols>
  <sheetData>
    <row r="1" ht="30.75" customHeight="1">
      <c r="A1" s="64" t="s">
        <v>19</v>
      </c>
    </row>
    <row r="2" s="67" customFormat="1" ht="37.5" customHeight="1">
      <c r="A2" s="66" t="s">
        <v>17</v>
      </c>
    </row>
    <row r="3" s="67" customFormat="1" ht="47.25" customHeight="1">
      <c r="A3" s="66" t="s">
        <v>20</v>
      </c>
    </row>
    <row r="4" s="67" customFormat="1" ht="52.5" customHeight="1">
      <c r="A4" s="66" t="s">
        <v>21</v>
      </c>
    </row>
    <row r="5" s="67" customFormat="1" ht="39.75" customHeight="1">
      <c r="A5" s="66" t="s">
        <v>22</v>
      </c>
    </row>
    <row r="6" s="67" customFormat="1" ht="30.75" customHeight="1">
      <c r="A6" s="66" t="s">
        <v>23</v>
      </c>
    </row>
    <row r="7" ht="39.75" customHeight="1">
      <c r="A7" s="66" t="s">
        <v>24</v>
      </c>
    </row>
    <row r="8" ht="44.25" customHeight="1">
      <c r="A8" s="68" t="s">
        <v>25</v>
      </c>
    </row>
    <row r="9" ht="59.25" customHeight="1">
      <c r="A9" s="68" t="s">
        <v>26</v>
      </c>
    </row>
    <row r="10" ht="31.5" customHeight="1">
      <c r="A10" s="69" t="s">
        <v>18</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21" customHeight="1"/>
    <row r="36" ht="21" customHeight="1"/>
    <row r="37" ht="21" customHeight="1"/>
    <row r="38" ht="21" customHeight="1"/>
    <row r="39" ht="21" customHeight="1"/>
    <row r="40" ht="21" customHeight="1"/>
  </sheetData>
  <sheetProtection password="EF9D" sheet="1"/>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rgb="FF00B0F0"/>
  </sheetPr>
  <dimension ref="A1:E33"/>
  <sheetViews>
    <sheetView view="pageBreakPreview" zoomScale="115" zoomScaleSheetLayoutView="115" zoomScalePageLayoutView="0" workbookViewId="0" topLeftCell="A16">
      <selection activeCell="H18" sqref="H18"/>
    </sheetView>
  </sheetViews>
  <sheetFormatPr defaultColWidth="9.00390625" defaultRowHeight="12.75"/>
  <cols>
    <col min="1" max="2" width="30.375" style="70" customWidth="1"/>
    <col min="3" max="3" width="30.875" style="70" customWidth="1"/>
    <col min="4" max="7" width="6.75390625" style="70" customWidth="1"/>
    <col min="8" max="8" width="9.125" style="70" bestFit="1" customWidth="1"/>
    <col min="9" max="9" width="8.875" style="70" bestFit="1" customWidth="1"/>
    <col min="10" max="10" width="8.75390625" style="70" bestFit="1" customWidth="1"/>
    <col min="11" max="11" width="6.625" style="70" customWidth="1"/>
    <col min="12" max="12" width="6.75390625" style="70" customWidth="1"/>
    <col min="13" max="13" width="7.25390625" style="70" customWidth="1"/>
    <col min="14" max="14" width="7.00390625" style="70" customWidth="1"/>
    <col min="15" max="16384" width="9.125" style="70" customWidth="1"/>
  </cols>
  <sheetData>
    <row r="1" spans="1:3" ht="24" customHeight="1">
      <c r="A1" s="144"/>
      <c r="B1" s="145"/>
      <c r="C1" s="146"/>
    </row>
    <row r="2" spans="1:5" ht="42.75" customHeight="1">
      <c r="A2" s="147" t="s">
        <v>36</v>
      </c>
      <c r="B2" s="148"/>
      <c r="C2" s="149"/>
      <c r="D2" s="71"/>
      <c r="E2" s="71"/>
    </row>
    <row r="3" spans="1:5" ht="24.75" customHeight="1">
      <c r="A3" s="150"/>
      <c r="B3" s="151"/>
      <c r="C3" s="152"/>
      <c r="D3" s="72"/>
      <c r="E3" s="72"/>
    </row>
    <row r="4" spans="1:3" s="76" customFormat="1" ht="24.75" customHeight="1">
      <c r="A4" s="73"/>
      <c r="B4" s="74"/>
      <c r="C4" s="75"/>
    </row>
    <row r="5" spans="1:3" s="76" customFormat="1" ht="24.75" customHeight="1">
      <c r="A5" s="73"/>
      <c r="B5" s="74"/>
      <c r="C5" s="75"/>
    </row>
    <row r="6" spans="1:3" s="76" customFormat="1" ht="24.75" customHeight="1">
      <c r="A6" s="73"/>
      <c r="B6" s="74"/>
      <c r="C6" s="75"/>
    </row>
    <row r="7" spans="1:3" s="76" customFormat="1" ht="24.75" customHeight="1">
      <c r="A7" s="73"/>
      <c r="B7" s="74"/>
      <c r="C7" s="75"/>
    </row>
    <row r="8" spans="1:3" s="76" customFormat="1" ht="24.75" customHeight="1">
      <c r="A8" s="73"/>
      <c r="B8" s="74"/>
      <c r="C8" s="75"/>
    </row>
    <row r="9" spans="1:3" ht="22.5">
      <c r="A9" s="73"/>
      <c r="B9" s="74"/>
      <c r="C9" s="75"/>
    </row>
    <row r="10" spans="1:3" ht="22.5">
      <c r="A10" s="73"/>
      <c r="B10" s="74"/>
      <c r="C10" s="75"/>
    </row>
    <row r="11" spans="1:3" ht="22.5">
      <c r="A11" s="73"/>
      <c r="B11" s="74"/>
      <c r="C11" s="75"/>
    </row>
    <row r="12" spans="1:3" ht="22.5">
      <c r="A12" s="73"/>
      <c r="B12" s="74"/>
      <c r="C12" s="75"/>
    </row>
    <row r="13" spans="1:3" ht="22.5">
      <c r="A13" s="73"/>
      <c r="B13" s="74"/>
      <c r="C13" s="75"/>
    </row>
    <row r="14" spans="1:3" ht="22.5">
      <c r="A14" s="73"/>
      <c r="B14" s="74"/>
      <c r="C14" s="75"/>
    </row>
    <row r="15" spans="1:3" ht="22.5">
      <c r="A15" s="73"/>
      <c r="B15" s="74"/>
      <c r="C15" s="75"/>
    </row>
    <row r="16" spans="1:3" ht="22.5">
      <c r="A16" s="73"/>
      <c r="B16" s="74"/>
      <c r="C16" s="75"/>
    </row>
    <row r="17" spans="1:3" ht="22.5">
      <c r="A17" s="73"/>
      <c r="B17" s="74"/>
      <c r="C17" s="75"/>
    </row>
    <row r="18" spans="1:3" ht="18" customHeight="1">
      <c r="A18" s="153" t="s">
        <v>34</v>
      </c>
      <c r="B18" s="154"/>
      <c r="C18" s="155"/>
    </row>
    <row r="19" spans="1:3" ht="31.5" customHeight="1">
      <c r="A19" s="156"/>
      <c r="B19" s="154"/>
      <c r="C19" s="155"/>
    </row>
    <row r="20" spans="1:3" ht="25.5" customHeight="1">
      <c r="A20" s="77"/>
      <c r="B20" s="94" t="s">
        <v>35</v>
      </c>
      <c r="C20" s="79"/>
    </row>
    <row r="21" spans="1:3" ht="25.5" customHeight="1">
      <c r="A21" s="73"/>
      <c r="B21" s="80"/>
      <c r="C21" s="75"/>
    </row>
    <row r="22" spans="1:3" ht="25.5" customHeight="1">
      <c r="A22" s="73"/>
      <c r="B22" s="80"/>
      <c r="C22" s="75"/>
    </row>
    <row r="23" spans="1:3" ht="22.5">
      <c r="A23" s="81"/>
      <c r="B23" s="82"/>
      <c r="C23" s="83"/>
    </row>
    <row r="24" spans="1:3" ht="21" customHeight="1">
      <c r="A24" s="84" t="s">
        <v>10</v>
      </c>
      <c r="B24" s="140" t="s">
        <v>34</v>
      </c>
      <c r="C24" s="141"/>
    </row>
    <row r="25" spans="1:3" ht="21" customHeight="1">
      <c r="A25" s="84" t="s">
        <v>11</v>
      </c>
      <c r="B25" s="140" t="s">
        <v>47</v>
      </c>
      <c r="C25" s="141"/>
    </row>
    <row r="26" spans="1:3" ht="21" customHeight="1">
      <c r="A26" s="85" t="s">
        <v>12</v>
      </c>
      <c r="B26" s="140" t="s">
        <v>40</v>
      </c>
      <c r="C26" s="141"/>
    </row>
    <row r="27" spans="1:3" ht="21" customHeight="1">
      <c r="A27" s="84" t="s">
        <v>13</v>
      </c>
      <c r="B27" s="140" t="s">
        <v>35</v>
      </c>
      <c r="C27" s="141"/>
    </row>
    <row r="28" spans="1:3" ht="21" customHeight="1">
      <c r="A28" s="86" t="s">
        <v>16</v>
      </c>
      <c r="B28" s="142">
        <v>42091.57986111111</v>
      </c>
      <c r="C28" s="143"/>
    </row>
    <row r="29" spans="1:3" ht="21" customHeight="1">
      <c r="A29" s="86" t="s">
        <v>43</v>
      </c>
      <c r="B29" s="121">
        <v>7</v>
      </c>
      <c r="C29" s="120"/>
    </row>
    <row r="30" spans="1:3" ht="21" customHeight="1">
      <c r="A30" s="87"/>
      <c r="B30" s="88"/>
      <c r="C30" s="89"/>
    </row>
    <row r="31" spans="1:3" ht="21" customHeight="1">
      <c r="A31" s="87"/>
      <c r="B31" s="88"/>
      <c r="C31" s="89"/>
    </row>
    <row r="32" spans="1:3" ht="21" customHeight="1">
      <c r="A32" s="87"/>
      <c r="B32" s="88"/>
      <c r="C32" s="89"/>
    </row>
    <row r="33" spans="1:3" ht="18.75" thickBot="1">
      <c r="A33" s="90"/>
      <c r="B33" s="91"/>
      <c r="C33" s="92"/>
    </row>
  </sheetData>
  <sheetProtection/>
  <mergeCells count="9">
    <mergeCell ref="B26:C26"/>
    <mergeCell ref="B27:C27"/>
    <mergeCell ref="B28:C28"/>
    <mergeCell ref="A1:C1"/>
    <mergeCell ref="A2:C2"/>
    <mergeCell ref="A3:C3"/>
    <mergeCell ref="A18:C19"/>
    <mergeCell ref="B24:C24"/>
    <mergeCell ref="B25:C25"/>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9.xml><?xml version="1.0" encoding="utf-8"?>
<worksheet xmlns="http://schemas.openxmlformats.org/spreadsheetml/2006/main" xmlns:r="http://schemas.openxmlformats.org/officeDocument/2006/relationships">
  <sheetPr>
    <tabColor rgb="FF00B0F0"/>
  </sheetPr>
  <dimension ref="A1:H12"/>
  <sheetViews>
    <sheetView view="pageBreakPreview" zoomScaleSheetLayoutView="100" zoomScalePageLayoutView="0" workbookViewId="0" topLeftCell="A1">
      <selection activeCell="H10" sqref="H10"/>
    </sheetView>
  </sheetViews>
  <sheetFormatPr defaultColWidth="9.00390625" defaultRowHeight="12.75"/>
  <cols>
    <col min="1" max="1" width="5.125" style="57" customWidth="1"/>
    <col min="2" max="2" width="6.375" style="57" bestFit="1" customWidth="1"/>
    <col min="3" max="3" width="29.75390625" style="58" customWidth="1"/>
    <col min="4" max="4" width="35.75390625" style="58" customWidth="1"/>
    <col min="5" max="5" width="7.125" style="57" customWidth="1"/>
    <col min="6" max="6" width="14.25390625" style="59" customWidth="1"/>
    <col min="7" max="16384" width="9.125" style="54" customWidth="1"/>
  </cols>
  <sheetData>
    <row r="1" spans="1:6" ht="35.25" customHeight="1">
      <c r="A1" s="158" t="s">
        <v>202</v>
      </c>
      <c r="B1" s="159"/>
      <c r="C1" s="159"/>
      <c r="D1" s="159"/>
      <c r="E1" s="159"/>
      <c r="F1" s="159"/>
    </row>
    <row r="2" spans="1:6" ht="18.75" customHeight="1">
      <c r="A2" s="160" t="s">
        <v>34</v>
      </c>
      <c r="B2" s="160"/>
      <c r="C2" s="160"/>
      <c r="D2" s="160"/>
      <c r="E2" s="160"/>
      <c r="F2" s="160"/>
    </row>
    <row r="3" spans="1:6" ht="15.75" customHeight="1">
      <c r="A3" s="161" t="s">
        <v>35</v>
      </c>
      <c r="B3" s="161"/>
      <c r="C3" s="161"/>
      <c r="D3" s="161"/>
      <c r="E3" s="161"/>
      <c r="F3" s="161"/>
    </row>
    <row r="4" spans="1:6" ht="15.75" customHeight="1">
      <c r="A4" s="157" t="s">
        <v>40</v>
      </c>
      <c r="B4" s="157"/>
      <c r="C4" s="157"/>
      <c r="D4" s="117" t="s">
        <v>47</v>
      </c>
      <c r="E4" s="162">
        <v>42091.57986111111</v>
      </c>
      <c r="F4" s="162"/>
    </row>
    <row r="5" spans="1:8" s="55" customFormat="1" ht="25.5">
      <c r="A5" s="95" t="s">
        <v>0</v>
      </c>
      <c r="B5" s="95" t="s">
        <v>1</v>
      </c>
      <c r="C5" s="118" t="s">
        <v>3</v>
      </c>
      <c r="D5" s="95" t="s">
        <v>197</v>
      </c>
      <c r="E5" s="95" t="s">
        <v>8</v>
      </c>
      <c r="F5" s="96" t="s">
        <v>2</v>
      </c>
      <c r="G5" s="56"/>
      <c r="H5" s="56"/>
    </row>
    <row r="6" spans="1:6" ht="24" customHeight="1">
      <c r="A6" s="98">
        <v>1</v>
      </c>
      <c r="B6" s="98">
        <v>78</v>
      </c>
      <c r="C6" s="99" t="s">
        <v>98</v>
      </c>
      <c r="D6" s="100" t="s">
        <v>51</v>
      </c>
      <c r="E6" s="101" t="s">
        <v>42</v>
      </c>
      <c r="F6" s="102">
        <v>37419</v>
      </c>
    </row>
    <row r="7" spans="1:6" ht="24" customHeight="1">
      <c r="A7" s="98">
        <v>2</v>
      </c>
      <c r="B7" s="98">
        <v>79</v>
      </c>
      <c r="C7" s="99" t="s">
        <v>99</v>
      </c>
      <c r="D7" s="100" t="s">
        <v>61</v>
      </c>
      <c r="E7" s="101" t="s">
        <v>42</v>
      </c>
      <c r="F7" s="102">
        <v>37501</v>
      </c>
    </row>
    <row r="8" spans="1:6" ht="24" customHeight="1">
      <c r="A8" s="98">
        <v>3</v>
      </c>
      <c r="B8" s="98">
        <v>80</v>
      </c>
      <c r="C8" s="99" t="s">
        <v>100</v>
      </c>
      <c r="D8" s="100" t="s">
        <v>64</v>
      </c>
      <c r="E8" s="101" t="s">
        <v>42</v>
      </c>
      <c r="F8" s="102">
        <v>37538</v>
      </c>
    </row>
    <row r="9" spans="1:6" ht="24" customHeight="1">
      <c r="A9" s="98">
        <v>4</v>
      </c>
      <c r="B9" s="98">
        <v>81</v>
      </c>
      <c r="C9" s="99" t="s">
        <v>101</v>
      </c>
      <c r="D9" s="100" t="s">
        <v>64</v>
      </c>
      <c r="E9" s="101" t="s">
        <v>42</v>
      </c>
      <c r="F9" s="102">
        <v>37500</v>
      </c>
    </row>
    <row r="10" spans="1:6" ht="24" customHeight="1">
      <c r="A10" s="98">
        <v>5</v>
      </c>
      <c r="B10" s="98">
        <v>82</v>
      </c>
      <c r="C10" s="99" t="s">
        <v>102</v>
      </c>
      <c r="D10" s="100" t="s">
        <v>64</v>
      </c>
      <c r="E10" s="101" t="s">
        <v>42</v>
      </c>
      <c r="F10" s="102">
        <v>37600</v>
      </c>
    </row>
    <row r="11" spans="1:6" ht="24" customHeight="1">
      <c r="A11" s="98">
        <v>6</v>
      </c>
      <c r="B11" s="98">
        <v>83</v>
      </c>
      <c r="C11" s="99" t="s">
        <v>103</v>
      </c>
      <c r="D11" s="100" t="s">
        <v>64</v>
      </c>
      <c r="E11" s="101" t="s">
        <v>42</v>
      </c>
      <c r="F11" s="102">
        <v>37435</v>
      </c>
    </row>
    <row r="12" spans="1:6" ht="24" customHeight="1">
      <c r="A12" s="98">
        <v>7</v>
      </c>
      <c r="B12" s="98">
        <v>84</v>
      </c>
      <c r="C12" s="99" t="s">
        <v>104</v>
      </c>
      <c r="D12" s="100" t="s">
        <v>69</v>
      </c>
      <c r="E12" s="101" t="s">
        <v>42</v>
      </c>
      <c r="F12" s="102">
        <v>37257</v>
      </c>
    </row>
    <row r="13" ht="18" customHeight="1"/>
    <row r="14" ht="18" customHeight="1"/>
    <row r="15" ht="18" customHeight="1"/>
    <row r="16" ht="18" customHeight="1"/>
    <row r="17" ht="18" customHeight="1"/>
    <row r="18" ht="18" customHeight="1"/>
    <row r="19" ht="18" customHeight="1"/>
  </sheetData>
  <sheetProtection/>
  <mergeCells count="5">
    <mergeCell ref="A1:F1"/>
    <mergeCell ref="A2:F2"/>
    <mergeCell ref="A3:F3"/>
    <mergeCell ref="A4:C4"/>
    <mergeCell ref="E4:F4"/>
  </mergeCells>
  <conditionalFormatting sqref="B6:B12">
    <cfRule type="duplicateValues" priority="215" dxfId="48" stopIfTrue="1">
      <formula>AND(COUNTIF($B$6:$B$12,B6)&gt;1,NOT(ISBLANK(B6)))</formula>
    </cfRule>
  </conditionalFormatting>
  <printOptions horizontalCentered="1"/>
  <pageMargins left="0.7086614173228347" right="0.2362204724409449" top="0.6" bottom="0.31496062992125984" header="0.3937007874015748" footer="0.15748031496062992"/>
  <pageSetup horizontalDpi="300" verticalDpi="300" orientation="portrait" paperSize="9" scale="95"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tabColor rgb="FF00FFFF"/>
  </sheetPr>
  <dimension ref="A1:P12"/>
  <sheetViews>
    <sheetView view="pageBreakPreview" zoomScaleSheetLayoutView="100" zoomScalePageLayoutView="0" workbookViewId="0" topLeftCell="A1">
      <selection activeCell="L6" sqref="L6"/>
    </sheetView>
  </sheetViews>
  <sheetFormatPr defaultColWidth="9.00390625" defaultRowHeight="12.75"/>
  <cols>
    <col min="1" max="1" width="5.125" style="37" customWidth="1"/>
    <col min="2" max="2" width="6.375" style="37" bestFit="1" customWidth="1"/>
    <col min="3" max="3" width="24.375" style="42" customWidth="1"/>
    <col min="4" max="4" width="31.75390625" style="42" customWidth="1"/>
    <col min="5" max="5" width="7.125" style="36" customWidth="1"/>
    <col min="6" max="6" width="14.875" style="37" customWidth="1"/>
    <col min="7" max="7" width="15.375" style="111" customWidth="1"/>
    <col min="8" max="8" width="10.125" style="36" hidden="1" customWidth="1"/>
    <col min="9" max="16384" width="9.125" style="36" customWidth="1"/>
  </cols>
  <sheetData>
    <row r="1" spans="1:10" ht="33.75" customHeight="1">
      <c r="A1" s="164" t="s">
        <v>202</v>
      </c>
      <c r="B1" s="164"/>
      <c r="C1" s="164"/>
      <c r="D1" s="164"/>
      <c r="E1" s="164"/>
      <c r="F1" s="164"/>
      <c r="G1" s="164"/>
      <c r="H1" s="164"/>
      <c r="J1" s="37"/>
    </row>
    <row r="2" spans="1:8" ht="22.5" customHeight="1">
      <c r="A2" s="165" t="s">
        <v>34</v>
      </c>
      <c r="B2" s="165"/>
      <c r="C2" s="165"/>
      <c r="D2" s="165"/>
      <c r="E2" s="165"/>
      <c r="F2" s="165"/>
      <c r="G2" s="165"/>
      <c r="H2" s="165"/>
    </row>
    <row r="3" spans="1:9" ht="14.25">
      <c r="A3" s="166" t="s">
        <v>35</v>
      </c>
      <c r="B3" s="166"/>
      <c r="C3" s="166"/>
      <c r="D3" s="166"/>
      <c r="E3" s="166"/>
      <c r="F3" s="166"/>
      <c r="G3" s="166"/>
      <c r="H3" s="166"/>
      <c r="I3" s="38"/>
    </row>
    <row r="4" spans="1:8" ht="15.75" customHeight="1">
      <c r="A4" s="163" t="s">
        <v>28</v>
      </c>
      <c r="B4" s="163"/>
      <c r="C4" s="163"/>
      <c r="D4" s="114" t="s">
        <v>48</v>
      </c>
      <c r="E4" s="115"/>
      <c r="F4" s="167">
        <v>42091.375</v>
      </c>
      <c r="G4" s="167"/>
      <c r="H4" s="167"/>
    </row>
    <row r="5" spans="1:16" s="40" customFormat="1" ht="25.5">
      <c r="A5" s="95" t="s">
        <v>0</v>
      </c>
      <c r="B5" s="95" t="s">
        <v>1</v>
      </c>
      <c r="C5" s="95" t="s">
        <v>3</v>
      </c>
      <c r="D5" s="95" t="s">
        <v>197</v>
      </c>
      <c r="E5" s="95" t="s">
        <v>8</v>
      </c>
      <c r="F5" s="96" t="s">
        <v>2</v>
      </c>
      <c r="G5" s="109" t="s">
        <v>4</v>
      </c>
      <c r="H5" s="39" t="s">
        <v>15</v>
      </c>
      <c r="L5" s="41"/>
      <c r="M5" s="41"/>
      <c r="N5" s="41"/>
      <c r="O5" s="41"/>
      <c r="P5" s="41"/>
    </row>
    <row r="6" spans="1:10" ht="26.25" customHeight="1">
      <c r="A6" s="103" t="s">
        <v>200</v>
      </c>
      <c r="B6" s="104">
        <v>1</v>
      </c>
      <c r="C6" s="105" t="s">
        <v>196</v>
      </c>
      <c r="D6" s="105" t="s">
        <v>201</v>
      </c>
      <c r="E6" s="106" t="s">
        <v>42</v>
      </c>
      <c r="F6" s="107">
        <v>31493</v>
      </c>
      <c r="G6" s="110">
        <v>3943</v>
      </c>
      <c r="H6" s="106">
        <v>0</v>
      </c>
      <c r="I6" s="108"/>
      <c r="J6" s="37"/>
    </row>
    <row r="7" spans="1:10" ht="26.25" customHeight="1">
      <c r="A7" s="103">
        <v>1</v>
      </c>
      <c r="B7" s="104">
        <v>120</v>
      </c>
      <c r="C7" s="105" t="s">
        <v>120</v>
      </c>
      <c r="D7" s="105" t="s">
        <v>69</v>
      </c>
      <c r="E7" s="106" t="s">
        <v>42</v>
      </c>
      <c r="F7" s="107">
        <v>34335</v>
      </c>
      <c r="G7" s="110">
        <v>4108</v>
      </c>
      <c r="H7" s="106">
        <v>0</v>
      </c>
      <c r="I7" s="108"/>
      <c r="J7" s="37"/>
    </row>
    <row r="8" spans="1:10" ht="26.25" customHeight="1">
      <c r="A8" s="103">
        <v>2</v>
      </c>
      <c r="B8" s="104">
        <v>128</v>
      </c>
      <c r="C8" s="105" t="s">
        <v>195</v>
      </c>
      <c r="D8" s="105" t="s">
        <v>69</v>
      </c>
      <c r="E8" s="106" t="s">
        <v>42</v>
      </c>
      <c r="F8" s="107">
        <v>31413</v>
      </c>
      <c r="G8" s="110">
        <v>4112</v>
      </c>
      <c r="H8" s="106">
        <v>0</v>
      </c>
      <c r="I8" s="108"/>
      <c r="J8" s="37"/>
    </row>
    <row r="9" spans="1:9" ht="26.25" customHeight="1">
      <c r="A9" s="103">
        <v>3</v>
      </c>
      <c r="B9" s="104">
        <v>119</v>
      </c>
      <c r="C9" s="105" t="s">
        <v>119</v>
      </c>
      <c r="D9" s="105" t="s">
        <v>64</v>
      </c>
      <c r="E9" s="106" t="s">
        <v>42</v>
      </c>
      <c r="F9" s="107">
        <v>33604</v>
      </c>
      <c r="G9" s="110">
        <v>4150</v>
      </c>
      <c r="H9" s="106">
        <v>0</v>
      </c>
      <c r="I9" s="108"/>
    </row>
    <row r="10" spans="1:9" ht="26.25" customHeight="1" thickBot="1">
      <c r="A10" s="128">
        <v>4</v>
      </c>
      <c r="B10" s="129">
        <v>127</v>
      </c>
      <c r="C10" s="130" t="s">
        <v>194</v>
      </c>
      <c r="D10" s="130" t="s">
        <v>69</v>
      </c>
      <c r="E10" s="131" t="s">
        <v>42</v>
      </c>
      <c r="F10" s="132">
        <v>33970</v>
      </c>
      <c r="G10" s="133">
        <v>4311</v>
      </c>
      <c r="H10" s="106">
        <v>0</v>
      </c>
      <c r="I10" s="108"/>
    </row>
    <row r="11" spans="1:9" ht="26.25" customHeight="1" thickTop="1">
      <c r="A11" s="122" t="s">
        <v>200</v>
      </c>
      <c r="B11" s="123">
        <v>118</v>
      </c>
      <c r="C11" s="124" t="s">
        <v>118</v>
      </c>
      <c r="D11" s="124" t="s">
        <v>61</v>
      </c>
      <c r="E11" s="125" t="s">
        <v>42</v>
      </c>
      <c r="F11" s="126">
        <v>30348</v>
      </c>
      <c r="G11" s="127" t="s">
        <v>198</v>
      </c>
      <c r="H11" s="106" t="s">
        <v>200</v>
      </c>
      <c r="I11" s="108"/>
    </row>
    <row r="12" spans="1:9" ht="26.25" customHeight="1">
      <c r="A12" s="103" t="s">
        <v>200</v>
      </c>
      <c r="B12" s="104">
        <v>121</v>
      </c>
      <c r="C12" s="105" t="s">
        <v>121</v>
      </c>
      <c r="D12" s="105" t="s">
        <v>69</v>
      </c>
      <c r="E12" s="106" t="s">
        <v>42</v>
      </c>
      <c r="F12" s="107">
        <v>33970</v>
      </c>
      <c r="G12" s="119" t="s">
        <v>199</v>
      </c>
      <c r="H12" s="106" t="s">
        <v>200</v>
      </c>
      <c r="I12" s="108"/>
    </row>
  </sheetData>
  <sheetProtection/>
  <mergeCells count="5">
    <mergeCell ref="A4:C4"/>
    <mergeCell ref="A1:H1"/>
    <mergeCell ref="A2:H2"/>
    <mergeCell ref="A3:H3"/>
    <mergeCell ref="F4:H4"/>
  </mergeCells>
  <conditionalFormatting sqref="H6:H12">
    <cfRule type="containsText" priority="2" dxfId="48" operator="containsText" stopIfTrue="1" text="$E$7=&quot;&quot;F&quot;&quot;">
      <formula>NOT(ISERROR(SEARCH("$E$7=""F""",H6)))</formula>
    </cfRule>
    <cfRule type="containsText" priority="4" dxfId="48" operator="containsText" stopIfTrue="1" text="F=E7">
      <formula>NOT(ISERROR(SEARCH("F=E7",H6)))</formula>
    </cfRule>
  </conditionalFormatting>
  <conditionalFormatting sqref="B6:B12">
    <cfRule type="duplicateValues" priority="200" dxfId="48" stopIfTrue="1">
      <formula>AND(COUNTIF($B$6:$B$12,B6)&gt;1,NOT(ISBLANK(B6)))</formula>
    </cfRule>
  </conditionalFormatting>
  <printOptions horizontalCentered="1"/>
  <pageMargins left="0.6692913385826772" right="0.2362204724409449" top="0.47" bottom="0.41" header="0.3937007874015748" footer="0.29"/>
  <pageSetup horizontalDpi="300" verticalDpi="300" orientation="portrait" paperSize="9" scale="85" r:id="rId1"/>
</worksheet>
</file>

<file path=xl/worksheets/sheet30.xml><?xml version="1.0" encoding="utf-8"?>
<worksheet xmlns="http://schemas.openxmlformats.org/spreadsheetml/2006/main" xmlns:r="http://schemas.openxmlformats.org/officeDocument/2006/relationships">
  <sheetPr>
    <tabColor rgb="FF00B0F0"/>
  </sheetPr>
  <dimension ref="A1:P12"/>
  <sheetViews>
    <sheetView view="pageBreakPreview" zoomScaleSheetLayoutView="100" zoomScalePageLayoutView="0" workbookViewId="0" topLeftCell="A1">
      <selection activeCell="K8" sqref="K8"/>
    </sheetView>
  </sheetViews>
  <sheetFormatPr defaultColWidth="9.00390625" defaultRowHeight="12.75"/>
  <cols>
    <col min="1" max="1" width="5.125" style="37" customWidth="1"/>
    <col min="2" max="2" width="6.375" style="37" bestFit="1" customWidth="1"/>
    <col min="3" max="3" width="24.375" style="42" customWidth="1"/>
    <col min="4" max="4" width="31.75390625" style="42" customWidth="1"/>
    <col min="5" max="5" width="7.125" style="36" customWidth="1"/>
    <col min="6" max="6" width="14.00390625" style="37" customWidth="1"/>
    <col min="7" max="7" width="15.125" style="63" customWidth="1"/>
    <col min="8" max="8" width="6.75390625" style="36" hidden="1" customWidth="1"/>
    <col min="9" max="16384" width="9.125" style="36" customWidth="1"/>
  </cols>
  <sheetData>
    <row r="1" spans="1:10" ht="33.75" customHeight="1">
      <c r="A1" s="164" t="s">
        <v>202</v>
      </c>
      <c r="B1" s="164"/>
      <c r="C1" s="164"/>
      <c r="D1" s="164"/>
      <c r="E1" s="164"/>
      <c r="F1" s="164"/>
      <c r="G1" s="164"/>
      <c r="H1" s="164"/>
      <c r="J1" s="37"/>
    </row>
    <row r="2" spans="1:8" ht="18">
      <c r="A2" s="165" t="s">
        <v>34</v>
      </c>
      <c r="B2" s="165"/>
      <c r="C2" s="165"/>
      <c r="D2" s="165"/>
      <c r="E2" s="165"/>
      <c r="F2" s="165"/>
      <c r="G2" s="165"/>
      <c r="H2" s="165"/>
    </row>
    <row r="3" spans="1:9" ht="14.25">
      <c r="A3" s="166" t="s">
        <v>35</v>
      </c>
      <c r="B3" s="166"/>
      <c r="C3" s="166"/>
      <c r="D3" s="166"/>
      <c r="E3" s="166"/>
      <c r="F3" s="166"/>
      <c r="G3" s="166"/>
      <c r="H3" s="166"/>
      <c r="I3" s="38"/>
    </row>
    <row r="4" spans="1:8" ht="15.75" customHeight="1">
      <c r="A4" s="163" t="s">
        <v>40</v>
      </c>
      <c r="B4" s="163"/>
      <c r="C4" s="163"/>
      <c r="D4" s="114" t="s">
        <v>47</v>
      </c>
      <c r="E4" s="115"/>
      <c r="F4" s="167">
        <v>42091.555555555555</v>
      </c>
      <c r="G4" s="167"/>
      <c r="H4" s="167"/>
    </row>
    <row r="5" spans="1:16" s="40" customFormat="1" ht="25.5">
      <c r="A5" s="95" t="s">
        <v>0</v>
      </c>
      <c r="B5" s="95" t="s">
        <v>1</v>
      </c>
      <c r="C5" s="95" t="s">
        <v>3</v>
      </c>
      <c r="D5" s="95" t="s">
        <v>197</v>
      </c>
      <c r="E5" s="95" t="s">
        <v>8</v>
      </c>
      <c r="F5" s="96" t="s">
        <v>2</v>
      </c>
      <c r="G5" s="97" t="s">
        <v>4</v>
      </c>
      <c r="H5" s="39" t="s">
        <v>15</v>
      </c>
      <c r="L5" s="41"/>
      <c r="M5" s="41"/>
      <c r="N5" s="41"/>
      <c r="O5" s="41"/>
      <c r="P5" s="41"/>
    </row>
    <row r="6" spans="1:10" ht="25.5" customHeight="1">
      <c r="A6" s="103">
        <v>1</v>
      </c>
      <c r="B6" s="104">
        <v>84</v>
      </c>
      <c r="C6" s="105" t="s">
        <v>104</v>
      </c>
      <c r="D6" s="105" t="s">
        <v>69</v>
      </c>
      <c r="E6" s="106" t="s">
        <v>42</v>
      </c>
      <c r="F6" s="107">
        <v>37257</v>
      </c>
      <c r="G6" s="182">
        <v>953</v>
      </c>
      <c r="H6" s="93">
        <v>0</v>
      </c>
      <c r="J6" s="37"/>
    </row>
    <row r="7" spans="1:10" ht="25.5" customHeight="1">
      <c r="A7" s="103">
        <v>2</v>
      </c>
      <c r="B7" s="104">
        <v>79</v>
      </c>
      <c r="C7" s="105" t="s">
        <v>99</v>
      </c>
      <c r="D7" s="105" t="s">
        <v>61</v>
      </c>
      <c r="E7" s="106" t="s">
        <v>42</v>
      </c>
      <c r="F7" s="107">
        <v>37501</v>
      </c>
      <c r="G7" s="110">
        <v>1013</v>
      </c>
      <c r="H7" s="93">
        <v>0</v>
      </c>
      <c r="J7" s="37"/>
    </row>
    <row r="8" spans="1:10" ht="25.5" customHeight="1">
      <c r="A8" s="103">
        <v>3</v>
      </c>
      <c r="B8" s="104">
        <v>80</v>
      </c>
      <c r="C8" s="105" t="s">
        <v>100</v>
      </c>
      <c r="D8" s="105" t="s">
        <v>64</v>
      </c>
      <c r="E8" s="106" t="s">
        <v>42</v>
      </c>
      <c r="F8" s="107">
        <v>37538</v>
      </c>
      <c r="G8" s="110">
        <v>1048</v>
      </c>
      <c r="H8" s="93">
        <v>0</v>
      </c>
      <c r="J8" s="37"/>
    </row>
    <row r="9" spans="1:8" ht="25.5" customHeight="1">
      <c r="A9" s="103">
        <v>4</v>
      </c>
      <c r="B9" s="104">
        <v>83</v>
      </c>
      <c r="C9" s="105" t="s">
        <v>103</v>
      </c>
      <c r="D9" s="105" t="s">
        <v>64</v>
      </c>
      <c r="E9" s="106" t="s">
        <v>42</v>
      </c>
      <c r="F9" s="107">
        <v>37435</v>
      </c>
      <c r="G9" s="110">
        <v>1110</v>
      </c>
      <c r="H9" s="93">
        <v>0</v>
      </c>
    </row>
    <row r="10" spans="1:8" ht="25.5" customHeight="1" thickBot="1">
      <c r="A10" s="128">
        <v>5</v>
      </c>
      <c r="B10" s="129">
        <v>78</v>
      </c>
      <c r="C10" s="130" t="s">
        <v>98</v>
      </c>
      <c r="D10" s="130" t="s">
        <v>51</v>
      </c>
      <c r="E10" s="131" t="s">
        <v>42</v>
      </c>
      <c r="F10" s="132">
        <v>37419</v>
      </c>
      <c r="G10" s="133">
        <v>1112</v>
      </c>
      <c r="H10" s="93">
        <v>0</v>
      </c>
    </row>
    <row r="11" spans="1:8" ht="25.5" customHeight="1" thickTop="1">
      <c r="A11" s="122">
        <v>6</v>
      </c>
      <c r="B11" s="123">
        <v>81</v>
      </c>
      <c r="C11" s="124" t="s">
        <v>101</v>
      </c>
      <c r="D11" s="124" t="s">
        <v>64</v>
      </c>
      <c r="E11" s="125" t="s">
        <v>42</v>
      </c>
      <c r="F11" s="126">
        <v>37500</v>
      </c>
      <c r="G11" s="134">
        <v>1203</v>
      </c>
      <c r="H11" s="93">
        <v>0</v>
      </c>
    </row>
    <row r="12" spans="1:8" ht="25.5" customHeight="1">
      <c r="A12" s="103" t="s">
        <v>200</v>
      </c>
      <c r="B12" s="104">
        <v>82</v>
      </c>
      <c r="C12" s="105" t="s">
        <v>102</v>
      </c>
      <c r="D12" s="105" t="s">
        <v>64</v>
      </c>
      <c r="E12" s="106" t="s">
        <v>42</v>
      </c>
      <c r="F12" s="107">
        <v>37600</v>
      </c>
      <c r="G12" s="110" t="s">
        <v>205</v>
      </c>
      <c r="H12" s="93" t="s">
        <v>200</v>
      </c>
    </row>
  </sheetData>
  <sheetProtection/>
  <mergeCells count="5">
    <mergeCell ref="A1:H1"/>
    <mergeCell ref="A2:H2"/>
    <mergeCell ref="A3:H3"/>
    <mergeCell ref="A4:C4"/>
    <mergeCell ref="F4:H4"/>
  </mergeCells>
  <conditionalFormatting sqref="H6:H12">
    <cfRule type="containsText" priority="2" dxfId="48" operator="containsText" stopIfTrue="1" text="$E$7=&quot;&quot;F&quot;&quot;">
      <formula>NOT(ISERROR(SEARCH("$E$7=""F""",H6)))</formula>
    </cfRule>
    <cfRule type="containsText" priority="3" dxfId="48" operator="containsText" stopIfTrue="1" text="F=E7">
      <formula>NOT(ISERROR(SEARCH("F=E7",H6)))</formula>
    </cfRule>
  </conditionalFormatting>
  <conditionalFormatting sqref="B6:B12">
    <cfRule type="duplicateValues" priority="216" dxfId="48" stopIfTrue="1">
      <formula>AND(COUNTIF($B$6:$B$12,B6)&gt;1,NOT(ISBLANK(B6)))</formula>
    </cfRule>
  </conditionalFormatting>
  <printOptions horizontalCentered="1"/>
  <pageMargins left="0.6692913385826772" right="0.2362204724409449" top="0.47" bottom="0.41" header="0.3937007874015748" footer="0.29"/>
  <pageSetup horizontalDpi="300" verticalDpi="300" orientation="portrait" paperSize="9" scale="90" r:id="rId1"/>
</worksheet>
</file>

<file path=xl/worksheets/sheet31.xml><?xml version="1.0" encoding="utf-8"?>
<worksheet xmlns="http://schemas.openxmlformats.org/spreadsheetml/2006/main" xmlns:r="http://schemas.openxmlformats.org/officeDocument/2006/relationships">
  <sheetPr>
    <tabColor rgb="FFFFFF00"/>
  </sheetPr>
  <dimension ref="A1:E33"/>
  <sheetViews>
    <sheetView view="pageBreakPreview" zoomScale="115" zoomScaleSheetLayoutView="115" zoomScalePageLayoutView="0" workbookViewId="0" topLeftCell="A19">
      <selection activeCell="F27" sqref="F27"/>
    </sheetView>
  </sheetViews>
  <sheetFormatPr defaultColWidth="9.00390625" defaultRowHeight="12.75"/>
  <cols>
    <col min="1" max="2" width="30.375" style="70" customWidth="1"/>
    <col min="3" max="3" width="30.875" style="70" customWidth="1"/>
    <col min="4" max="7" width="6.75390625" style="70" customWidth="1"/>
    <col min="8" max="8" width="9.125" style="70" bestFit="1" customWidth="1"/>
    <col min="9" max="9" width="8.875" style="70" bestFit="1" customWidth="1"/>
    <col min="10" max="10" width="8.75390625" style="70" bestFit="1" customWidth="1"/>
    <col min="11" max="11" width="6.625" style="70" customWidth="1"/>
    <col min="12" max="12" width="6.75390625" style="70" customWidth="1"/>
    <col min="13" max="13" width="7.25390625" style="70" customWidth="1"/>
    <col min="14" max="14" width="7.00390625" style="70" customWidth="1"/>
    <col min="15" max="16384" width="9.125" style="70" customWidth="1"/>
  </cols>
  <sheetData>
    <row r="1" spans="1:3" ht="24" customHeight="1">
      <c r="A1" s="144"/>
      <c r="B1" s="145"/>
      <c r="C1" s="146"/>
    </row>
    <row r="2" spans="1:5" ht="42.75" customHeight="1">
      <c r="A2" s="147" t="s">
        <v>36</v>
      </c>
      <c r="B2" s="148"/>
      <c r="C2" s="149"/>
      <c r="D2" s="71"/>
      <c r="E2" s="71"/>
    </row>
    <row r="3" spans="1:5" ht="24.75" customHeight="1">
      <c r="A3" s="150"/>
      <c r="B3" s="151"/>
      <c r="C3" s="152"/>
      <c r="D3" s="72"/>
      <c r="E3" s="72"/>
    </row>
    <row r="4" spans="1:3" s="76" customFormat="1" ht="24.75" customHeight="1">
      <c r="A4" s="73"/>
      <c r="B4" s="74"/>
      <c r="C4" s="75"/>
    </row>
    <row r="5" spans="1:3" s="76" customFormat="1" ht="24.75" customHeight="1">
      <c r="A5" s="73"/>
      <c r="B5" s="74"/>
      <c r="C5" s="75"/>
    </row>
    <row r="6" spans="1:3" s="76" customFormat="1" ht="24.75" customHeight="1">
      <c r="A6" s="73"/>
      <c r="B6" s="74"/>
      <c r="C6" s="75"/>
    </row>
    <row r="7" spans="1:3" s="76" customFormat="1" ht="24.75" customHeight="1">
      <c r="A7" s="73"/>
      <c r="B7" s="74"/>
      <c r="C7" s="75"/>
    </row>
    <row r="8" spans="1:3" s="76" customFormat="1" ht="24.75" customHeight="1">
      <c r="A8" s="73"/>
      <c r="B8" s="74"/>
      <c r="C8" s="75"/>
    </row>
    <row r="9" spans="1:3" ht="22.5">
      <c r="A9" s="73"/>
      <c r="B9" s="74"/>
      <c r="C9" s="75"/>
    </row>
    <row r="10" spans="1:3" ht="22.5">
      <c r="A10" s="73"/>
      <c r="B10" s="74"/>
      <c r="C10" s="75"/>
    </row>
    <row r="11" spans="1:3" ht="22.5">
      <c r="A11" s="73"/>
      <c r="B11" s="74"/>
      <c r="C11" s="75"/>
    </row>
    <row r="12" spans="1:3" ht="22.5">
      <c r="A12" s="73"/>
      <c r="B12" s="74"/>
      <c r="C12" s="75"/>
    </row>
    <row r="13" spans="1:3" ht="22.5">
      <c r="A13" s="73"/>
      <c r="B13" s="74"/>
      <c r="C13" s="75"/>
    </row>
    <row r="14" spans="1:3" ht="22.5">
      <c r="A14" s="73"/>
      <c r="B14" s="74"/>
      <c r="C14" s="75"/>
    </row>
    <row r="15" spans="1:3" ht="22.5">
      <c r="A15" s="73"/>
      <c r="B15" s="74"/>
      <c r="C15" s="75"/>
    </row>
    <row r="16" spans="1:3" ht="22.5">
      <c r="A16" s="73"/>
      <c r="B16" s="74"/>
      <c r="C16" s="75"/>
    </row>
    <row r="17" spans="1:3" ht="22.5">
      <c r="A17" s="73"/>
      <c r="B17" s="74"/>
      <c r="C17" s="75"/>
    </row>
    <row r="18" spans="1:3" ht="18" customHeight="1">
      <c r="A18" s="153" t="s">
        <v>34</v>
      </c>
      <c r="B18" s="154"/>
      <c r="C18" s="155"/>
    </row>
    <row r="19" spans="1:3" ht="31.5" customHeight="1">
      <c r="A19" s="156"/>
      <c r="B19" s="154"/>
      <c r="C19" s="155"/>
    </row>
    <row r="20" spans="1:3" ht="25.5" customHeight="1">
      <c r="A20" s="77"/>
      <c r="B20" s="94" t="s">
        <v>35</v>
      </c>
      <c r="C20" s="79"/>
    </row>
    <row r="21" spans="1:3" ht="25.5" customHeight="1">
      <c r="A21" s="73"/>
      <c r="B21" s="80"/>
      <c r="C21" s="75"/>
    </row>
    <row r="22" spans="1:3" ht="25.5" customHeight="1">
      <c r="A22" s="73"/>
      <c r="B22" s="80"/>
      <c r="C22" s="75"/>
    </row>
    <row r="23" spans="1:3" ht="22.5">
      <c r="A23" s="81"/>
      <c r="B23" s="82"/>
      <c r="C23" s="83"/>
    </row>
    <row r="24" spans="1:3" ht="21" customHeight="1">
      <c r="A24" s="84" t="s">
        <v>10</v>
      </c>
      <c r="B24" s="140" t="s">
        <v>34</v>
      </c>
      <c r="C24" s="141"/>
    </row>
    <row r="25" spans="1:3" ht="21" customHeight="1">
      <c r="A25" s="84" t="s">
        <v>11</v>
      </c>
      <c r="B25" s="140" t="s">
        <v>47</v>
      </c>
      <c r="C25" s="141"/>
    </row>
    <row r="26" spans="1:3" ht="21" customHeight="1">
      <c r="A26" s="85" t="s">
        <v>12</v>
      </c>
      <c r="B26" s="140" t="s">
        <v>41</v>
      </c>
      <c r="C26" s="141"/>
    </row>
    <row r="27" spans="1:3" ht="21" customHeight="1">
      <c r="A27" s="84" t="s">
        <v>13</v>
      </c>
      <c r="B27" s="140" t="s">
        <v>35</v>
      </c>
      <c r="C27" s="141"/>
    </row>
    <row r="28" spans="1:3" ht="21" customHeight="1">
      <c r="A28" s="86" t="s">
        <v>16</v>
      </c>
      <c r="B28" s="142">
        <v>42091.569444444445</v>
      </c>
      <c r="C28" s="143"/>
    </row>
    <row r="29" spans="1:3" ht="21" customHeight="1">
      <c r="A29" s="86" t="s">
        <v>43</v>
      </c>
      <c r="B29" s="121">
        <v>12</v>
      </c>
      <c r="C29" s="120"/>
    </row>
    <row r="30" spans="1:3" ht="21" customHeight="1">
      <c r="A30" s="87"/>
      <c r="B30" s="88"/>
      <c r="C30" s="89"/>
    </row>
    <row r="31" spans="1:3" ht="21" customHeight="1">
      <c r="A31" s="87"/>
      <c r="B31" s="88"/>
      <c r="C31" s="89"/>
    </row>
    <row r="32" spans="1:3" ht="21" customHeight="1">
      <c r="A32" s="87"/>
      <c r="B32" s="88"/>
      <c r="C32" s="89"/>
    </row>
    <row r="33" spans="1:3" ht="18.75" thickBot="1">
      <c r="A33" s="90"/>
      <c r="B33" s="91"/>
      <c r="C33" s="92"/>
    </row>
  </sheetData>
  <sheetProtection/>
  <mergeCells count="9">
    <mergeCell ref="B26:C26"/>
    <mergeCell ref="B27:C27"/>
    <mergeCell ref="B28:C28"/>
    <mergeCell ref="A1:C1"/>
    <mergeCell ref="A2:C2"/>
    <mergeCell ref="A3:C3"/>
    <mergeCell ref="A18:C19"/>
    <mergeCell ref="B24:C24"/>
    <mergeCell ref="B25:C25"/>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32.xml><?xml version="1.0" encoding="utf-8"?>
<worksheet xmlns="http://schemas.openxmlformats.org/spreadsheetml/2006/main" xmlns:r="http://schemas.openxmlformats.org/officeDocument/2006/relationships">
  <sheetPr>
    <tabColor rgb="FFFFFF00"/>
  </sheetPr>
  <dimension ref="A1:H17"/>
  <sheetViews>
    <sheetView view="pageBreakPreview" zoomScaleSheetLayoutView="100" zoomScalePageLayoutView="0" workbookViewId="0" topLeftCell="A1">
      <selection activeCell="J10" sqref="J10"/>
    </sheetView>
  </sheetViews>
  <sheetFormatPr defaultColWidth="9.00390625" defaultRowHeight="12.75"/>
  <cols>
    <col min="1" max="1" width="5.125" style="57" customWidth="1"/>
    <col min="2" max="2" width="6.375" style="57" bestFit="1" customWidth="1"/>
    <col min="3" max="3" width="29.75390625" style="58" customWidth="1"/>
    <col min="4" max="4" width="35.75390625" style="58" customWidth="1"/>
    <col min="5" max="5" width="7.125" style="57" customWidth="1"/>
    <col min="6" max="6" width="14.25390625" style="59" customWidth="1"/>
    <col min="7" max="16384" width="9.125" style="54" customWidth="1"/>
  </cols>
  <sheetData>
    <row r="1" spans="1:6" ht="35.25" customHeight="1">
      <c r="A1" s="158" t="s">
        <v>202</v>
      </c>
      <c r="B1" s="159"/>
      <c r="C1" s="159"/>
      <c r="D1" s="159"/>
      <c r="E1" s="159"/>
      <c r="F1" s="159"/>
    </row>
    <row r="2" spans="1:6" ht="18.75" customHeight="1">
      <c r="A2" s="160" t="s">
        <v>34</v>
      </c>
      <c r="B2" s="160"/>
      <c r="C2" s="160"/>
      <c r="D2" s="160"/>
      <c r="E2" s="160"/>
      <c r="F2" s="160"/>
    </row>
    <row r="3" spans="1:6" ht="15.75" customHeight="1">
      <c r="A3" s="161" t="s">
        <v>35</v>
      </c>
      <c r="B3" s="161"/>
      <c r="C3" s="161"/>
      <c r="D3" s="161"/>
      <c r="E3" s="161"/>
      <c r="F3" s="161"/>
    </row>
    <row r="4" spans="1:6" ht="15.75" customHeight="1">
      <c r="A4" s="157" t="s">
        <v>41</v>
      </c>
      <c r="B4" s="157"/>
      <c r="C4" s="157"/>
      <c r="D4" s="117" t="s">
        <v>47</v>
      </c>
      <c r="E4" s="162">
        <v>42091.569444444445</v>
      </c>
      <c r="F4" s="162"/>
    </row>
    <row r="5" spans="1:8" s="55" customFormat="1" ht="25.5">
      <c r="A5" s="95" t="s">
        <v>0</v>
      </c>
      <c r="B5" s="95" t="s">
        <v>1</v>
      </c>
      <c r="C5" s="118" t="s">
        <v>3</v>
      </c>
      <c r="D5" s="95" t="s">
        <v>197</v>
      </c>
      <c r="E5" s="95" t="s">
        <v>8</v>
      </c>
      <c r="F5" s="96" t="s">
        <v>2</v>
      </c>
      <c r="G5" s="56"/>
      <c r="H5" s="56"/>
    </row>
    <row r="6" spans="1:6" ht="21" customHeight="1">
      <c r="A6" s="98">
        <v>1</v>
      </c>
      <c r="B6" s="98">
        <v>16</v>
      </c>
      <c r="C6" s="99" t="s">
        <v>105</v>
      </c>
      <c r="D6" s="100" t="s">
        <v>106</v>
      </c>
      <c r="E6" s="101" t="s">
        <v>42</v>
      </c>
      <c r="F6" s="102">
        <v>37369</v>
      </c>
    </row>
    <row r="7" spans="1:6" ht="21" customHeight="1">
      <c r="A7" s="98">
        <v>2</v>
      </c>
      <c r="B7" s="98">
        <v>17</v>
      </c>
      <c r="C7" s="99" t="s">
        <v>107</v>
      </c>
      <c r="D7" s="100" t="s">
        <v>106</v>
      </c>
      <c r="E7" s="101" t="s">
        <v>42</v>
      </c>
      <c r="F7" s="102">
        <v>37415</v>
      </c>
    </row>
    <row r="8" spans="1:6" ht="21" customHeight="1">
      <c r="A8" s="98">
        <v>3</v>
      </c>
      <c r="B8" s="98">
        <v>18</v>
      </c>
      <c r="C8" s="99" t="s">
        <v>108</v>
      </c>
      <c r="D8" s="100" t="s">
        <v>51</v>
      </c>
      <c r="E8" s="101" t="s">
        <v>42</v>
      </c>
      <c r="F8" s="102">
        <v>37627</v>
      </c>
    </row>
    <row r="9" spans="1:6" ht="21" customHeight="1">
      <c r="A9" s="98">
        <v>4</v>
      </c>
      <c r="B9" s="98">
        <v>19</v>
      </c>
      <c r="C9" s="99" t="s">
        <v>109</v>
      </c>
      <c r="D9" s="100" t="s">
        <v>81</v>
      </c>
      <c r="E9" s="101" t="s">
        <v>42</v>
      </c>
      <c r="F9" s="102">
        <v>37421</v>
      </c>
    </row>
    <row r="10" spans="1:6" ht="21" customHeight="1">
      <c r="A10" s="98">
        <v>5</v>
      </c>
      <c r="B10" s="98">
        <v>20</v>
      </c>
      <c r="C10" s="99" t="s">
        <v>110</v>
      </c>
      <c r="D10" s="100" t="s">
        <v>81</v>
      </c>
      <c r="E10" s="101" t="s">
        <v>42</v>
      </c>
      <c r="F10" s="102">
        <v>37710</v>
      </c>
    </row>
    <row r="11" spans="1:6" ht="21" customHeight="1">
      <c r="A11" s="98">
        <v>6</v>
      </c>
      <c r="B11" s="98">
        <v>21</v>
      </c>
      <c r="C11" s="99" t="s">
        <v>111</v>
      </c>
      <c r="D11" s="100" t="s">
        <v>58</v>
      </c>
      <c r="E11" s="101" t="s">
        <v>42</v>
      </c>
      <c r="F11" s="102">
        <v>37630</v>
      </c>
    </row>
    <row r="12" spans="1:6" ht="21" customHeight="1">
      <c r="A12" s="98">
        <v>7</v>
      </c>
      <c r="B12" s="98">
        <v>22</v>
      </c>
      <c r="C12" s="99" t="s">
        <v>112</v>
      </c>
      <c r="D12" s="100" t="s">
        <v>58</v>
      </c>
      <c r="E12" s="101" t="s">
        <v>42</v>
      </c>
      <c r="F12" s="102">
        <v>37879</v>
      </c>
    </row>
    <row r="13" spans="1:6" ht="21" customHeight="1">
      <c r="A13" s="98">
        <v>8</v>
      </c>
      <c r="B13" s="98">
        <v>23</v>
      </c>
      <c r="C13" s="99" t="s">
        <v>113</v>
      </c>
      <c r="D13" s="100" t="s">
        <v>58</v>
      </c>
      <c r="E13" s="101" t="s">
        <v>42</v>
      </c>
      <c r="F13" s="102">
        <v>37755</v>
      </c>
    </row>
    <row r="14" spans="1:6" ht="21" customHeight="1">
      <c r="A14" s="98">
        <v>9</v>
      </c>
      <c r="B14" s="98">
        <v>24</v>
      </c>
      <c r="C14" s="99" t="s">
        <v>114</v>
      </c>
      <c r="D14" s="100" t="s">
        <v>61</v>
      </c>
      <c r="E14" s="101" t="s">
        <v>42</v>
      </c>
      <c r="F14" s="102">
        <v>37257</v>
      </c>
    </row>
    <row r="15" spans="1:6" ht="21" customHeight="1">
      <c r="A15" s="98">
        <v>10</v>
      </c>
      <c r="B15" s="98">
        <v>25</v>
      </c>
      <c r="C15" s="99" t="s">
        <v>115</v>
      </c>
      <c r="D15" s="100" t="s">
        <v>61</v>
      </c>
      <c r="E15" s="101" t="s">
        <v>42</v>
      </c>
      <c r="F15" s="102">
        <v>37415</v>
      </c>
    </row>
    <row r="16" spans="1:6" ht="21" customHeight="1">
      <c r="A16" s="98">
        <v>11</v>
      </c>
      <c r="B16" s="98">
        <v>26</v>
      </c>
      <c r="C16" s="99" t="s">
        <v>116</v>
      </c>
      <c r="D16" s="100" t="s">
        <v>69</v>
      </c>
      <c r="E16" s="101" t="s">
        <v>42</v>
      </c>
      <c r="F16" s="102">
        <v>37257</v>
      </c>
    </row>
    <row r="17" spans="1:6" ht="21" customHeight="1">
      <c r="A17" s="98">
        <v>12</v>
      </c>
      <c r="B17" s="98">
        <v>27</v>
      </c>
      <c r="C17" s="99" t="s">
        <v>117</v>
      </c>
      <c r="D17" s="100" t="s">
        <v>69</v>
      </c>
      <c r="E17" s="101" t="s">
        <v>42</v>
      </c>
      <c r="F17" s="102">
        <v>37257</v>
      </c>
    </row>
    <row r="18" ht="18" customHeight="1"/>
    <row r="19" ht="18" customHeight="1"/>
    <row r="20" ht="18" customHeight="1"/>
    <row r="21" ht="18" customHeight="1"/>
    <row r="22" ht="18" customHeight="1"/>
    <row r="23" ht="18" customHeight="1"/>
    <row r="24" ht="18" customHeight="1"/>
  </sheetData>
  <sheetProtection/>
  <mergeCells count="5">
    <mergeCell ref="A1:F1"/>
    <mergeCell ref="A2:F2"/>
    <mergeCell ref="A3:F3"/>
    <mergeCell ref="A4:C4"/>
    <mergeCell ref="E4:F4"/>
  </mergeCells>
  <conditionalFormatting sqref="B6:B17">
    <cfRule type="duplicateValues" priority="217" dxfId="48" stopIfTrue="1">
      <formula>AND(COUNTIF($B$6:$B$17,B6)&gt;1,NOT(ISBLANK(B6)))</formula>
    </cfRule>
  </conditionalFormatting>
  <printOptions horizontalCentered="1"/>
  <pageMargins left="0.7086614173228347" right="0.2362204724409449" top="0.7086614173228347" bottom="0.31496062992125984" header="0.3937007874015748" footer="0.15748031496062992"/>
  <pageSetup horizontalDpi="300" verticalDpi="300" orientation="portrait" paperSize="9" scale="89" r:id="rId1"/>
  <headerFooter alignWithMargins="0">
    <oddFooter>&amp;C&amp;P</oddFooter>
  </headerFooter>
</worksheet>
</file>

<file path=xl/worksheets/sheet33.xml><?xml version="1.0" encoding="utf-8"?>
<worksheet xmlns="http://schemas.openxmlformats.org/spreadsheetml/2006/main" xmlns:r="http://schemas.openxmlformats.org/officeDocument/2006/relationships">
  <sheetPr>
    <tabColor rgb="FFFFFF00"/>
  </sheetPr>
  <dimension ref="A1:P17"/>
  <sheetViews>
    <sheetView tabSelected="1" view="pageBreakPreview" zoomScaleSheetLayoutView="100" zoomScalePageLayoutView="0" workbookViewId="0" topLeftCell="A1">
      <selection activeCell="M5" sqref="M5"/>
    </sheetView>
  </sheetViews>
  <sheetFormatPr defaultColWidth="9.00390625" defaultRowHeight="12.75"/>
  <cols>
    <col min="1" max="1" width="5.125" style="37" customWidth="1"/>
    <col min="2" max="2" width="6.375" style="37" bestFit="1" customWidth="1"/>
    <col min="3" max="3" width="24.375" style="42" customWidth="1"/>
    <col min="4" max="4" width="31.75390625" style="42" customWidth="1"/>
    <col min="5" max="5" width="7.125" style="36" customWidth="1"/>
    <col min="6" max="6" width="13.125" style="37" customWidth="1"/>
    <col min="7" max="7" width="14.625" style="63" customWidth="1"/>
    <col min="8" max="8" width="6.75390625" style="36" hidden="1" customWidth="1"/>
    <col min="9" max="16384" width="9.125" style="36" customWidth="1"/>
  </cols>
  <sheetData>
    <row r="1" spans="1:10" ht="33.75" customHeight="1">
      <c r="A1" s="164" t="s">
        <v>202</v>
      </c>
      <c r="B1" s="164"/>
      <c r="C1" s="164"/>
      <c r="D1" s="164"/>
      <c r="E1" s="164"/>
      <c r="F1" s="164"/>
      <c r="G1" s="164"/>
      <c r="H1" s="164"/>
      <c r="J1" s="37"/>
    </row>
    <row r="2" spans="1:8" ht="18">
      <c r="A2" s="165" t="s">
        <v>34</v>
      </c>
      <c r="B2" s="165"/>
      <c r="C2" s="165"/>
      <c r="D2" s="165"/>
      <c r="E2" s="165"/>
      <c r="F2" s="165"/>
      <c r="G2" s="165"/>
      <c r="H2" s="165"/>
    </row>
    <row r="3" spans="1:9" ht="14.25">
      <c r="A3" s="166" t="s">
        <v>35</v>
      </c>
      <c r="B3" s="166"/>
      <c r="C3" s="166"/>
      <c r="D3" s="166"/>
      <c r="E3" s="166"/>
      <c r="F3" s="166"/>
      <c r="G3" s="166"/>
      <c r="H3" s="166"/>
      <c r="I3" s="38"/>
    </row>
    <row r="4" spans="1:8" ht="15.75" customHeight="1">
      <c r="A4" s="163" t="s">
        <v>41</v>
      </c>
      <c r="B4" s="163"/>
      <c r="C4" s="163"/>
      <c r="D4" s="114" t="s">
        <v>47</v>
      </c>
      <c r="E4" s="115"/>
      <c r="F4" s="167">
        <v>42091.569444444445</v>
      </c>
      <c r="G4" s="167"/>
      <c r="H4" s="167"/>
    </row>
    <row r="5" spans="1:16" s="40" customFormat="1" ht="25.5">
      <c r="A5" s="95" t="s">
        <v>0</v>
      </c>
      <c r="B5" s="95" t="s">
        <v>1</v>
      </c>
      <c r="C5" s="95" t="s">
        <v>3</v>
      </c>
      <c r="D5" s="95" t="s">
        <v>197</v>
      </c>
      <c r="E5" s="95" t="s">
        <v>8</v>
      </c>
      <c r="F5" s="96" t="s">
        <v>2</v>
      </c>
      <c r="G5" s="97" t="s">
        <v>4</v>
      </c>
      <c r="H5" s="39" t="s">
        <v>15</v>
      </c>
      <c r="L5" s="41"/>
      <c r="M5" s="41"/>
      <c r="N5" s="41"/>
      <c r="O5" s="41"/>
      <c r="P5" s="41"/>
    </row>
    <row r="6" spans="1:10" ht="24" customHeight="1">
      <c r="A6" s="103">
        <v>1</v>
      </c>
      <c r="B6" s="104">
        <v>26</v>
      </c>
      <c r="C6" s="105" t="s">
        <v>116</v>
      </c>
      <c r="D6" s="105" t="s">
        <v>69</v>
      </c>
      <c r="E6" s="106" t="s">
        <v>42</v>
      </c>
      <c r="F6" s="107">
        <v>37257</v>
      </c>
      <c r="G6" s="110">
        <v>1002</v>
      </c>
      <c r="H6" s="93">
        <v>0</v>
      </c>
      <c r="J6" s="37"/>
    </row>
    <row r="7" spans="1:10" ht="24" customHeight="1">
      <c r="A7" s="103">
        <v>2</v>
      </c>
      <c r="B7" s="104">
        <v>18</v>
      </c>
      <c r="C7" s="105" t="s">
        <v>108</v>
      </c>
      <c r="D7" s="105" t="s">
        <v>51</v>
      </c>
      <c r="E7" s="106" t="s">
        <v>42</v>
      </c>
      <c r="F7" s="107">
        <v>37627</v>
      </c>
      <c r="G7" s="110">
        <v>1037</v>
      </c>
      <c r="H7" s="93">
        <v>0</v>
      </c>
      <c r="J7" s="37"/>
    </row>
    <row r="8" spans="1:10" ht="24" customHeight="1">
      <c r="A8" s="103">
        <v>3</v>
      </c>
      <c r="B8" s="104">
        <v>24</v>
      </c>
      <c r="C8" s="105" t="s">
        <v>114</v>
      </c>
      <c r="D8" s="105" t="s">
        <v>61</v>
      </c>
      <c r="E8" s="106" t="s">
        <v>42</v>
      </c>
      <c r="F8" s="107">
        <v>37257</v>
      </c>
      <c r="G8" s="110">
        <v>1048</v>
      </c>
      <c r="H8" s="93">
        <v>0</v>
      </c>
      <c r="J8" s="37"/>
    </row>
    <row r="9" spans="1:8" ht="24" customHeight="1">
      <c r="A9" s="103">
        <v>4</v>
      </c>
      <c r="B9" s="104">
        <v>23</v>
      </c>
      <c r="C9" s="105" t="s">
        <v>113</v>
      </c>
      <c r="D9" s="105" t="s">
        <v>58</v>
      </c>
      <c r="E9" s="106" t="s">
        <v>42</v>
      </c>
      <c r="F9" s="107">
        <v>37755</v>
      </c>
      <c r="G9" s="110">
        <v>1111</v>
      </c>
      <c r="H9" s="93">
        <v>0</v>
      </c>
    </row>
    <row r="10" spans="1:8" ht="24" customHeight="1" thickBot="1">
      <c r="A10" s="128">
        <v>5</v>
      </c>
      <c r="B10" s="129">
        <v>25</v>
      </c>
      <c r="C10" s="130" t="s">
        <v>115</v>
      </c>
      <c r="D10" s="130" t="s">
        <v>61</v>
      </c>
      <c r="E10" s="131" t="s">
        <v>42</v>
      </c>
      <c r="F10" s="132">
        <v>37415</v>
      </c>
      <c r="G10" s="133">
        <v>1125</v>
      </c>
      <c r="H10" s="93">
        <v>0</v>
      </c>
    </row>
    <row r="11" spans="1:8" ht="24" customHeight="1" thickTop="1">
      <c r="A11" s="122">
        <v>6</v>
      </c>
      <c r="B11" s="123">
        <v>19</v>
      </c>
      <c r="C11" s="124" t="s">
        <v>109</v>
      </c>
      <c r="D11" s="124" t="s">
        <v>81</v>
      </c>
      <c r="E11" s="125" t="s">
        <v>42</v>
      </c>
      <c r="F11" s="126">
        <v>37421</v>
      </c>
      <c r="G11" s="134">
        <v>1131</v>
      </c>
      <c r="H11" s="93">
        <v>0</v>
      </c>
    </row>
    <row r="12" spans="1:8" ht="24" customHeight="1">
      <c r="A12" s="103">
        <v>7</v>
      </c>
      <c r="B12" s="104">
        <v>22</v>
      </c>
      <c r="C12" s="105" t="s">
        <v>112</v>
      </c>
      <c r="D12" s="105" t="s">
        <v>58</v>
      </c>
      <c r="E12" s="106" t="s">
        <v>42</v>
      </c>
      <c r="F12" s="107">
        <v>37879</v>
      </c>
      <c r="G12" s="110">
        <v>1132</v>
      </c>
      <c r="H12" s="93">
        <v>0</v>
      </c>
    </row>
    <row r="13" spans="1:8" ht="24" customHeight="1">
      <c r="A13" s="103">
        <v>8</v>
      </c>
      <c r="B13" s="104">
        <v>27</v>
      </c>
      <c r="C13" s="105" t="s">
        <v>117</v>
      </c>
      <c r="D13" s="105" t="s">
        <v>69</v>
      </c>
      <c r="E13" s="106" t="s">
        <v>42</v>
      </c>
      <c r="F13" s="107">
        <v>37257</v>
      </c>
      <c r="G13" s="110">
        <v>1213</v>
      </c>
      <c r="H13" s="93">
        <v>0</v>
      </c>
    </row>
    <row r="14" spans="1:8" ht="24" customHeight="1">
      <c r="A14" s="103">
        <v>9</v>
      </c>
      <c r="B14" s="104">
        <v>21</v>
      </c>
      <c r="C14" s="105" t="s">
        <v>111</v>
      </c>
      <c r="D14" s="105" t="s">
        <v>58</v>
      </c>
      <c r="E14" s="106" t="s">
        <v>42</v>
      </c>
      <c r="F14" s="107">
        <v>37630</v>
      </c>
      <c r="G14" s="110">
        <v>1246</v>
      </c>
      <c r="H14" s="93">
        <v>0</v>
      </c>
    </row>
    <row r="15" spans="1:8" ht="24" customHeight="1">
      <c r="A15" s="103">
        <v>10</v>
      </c>
      <c r="B15" s="104">
        <v>16</v>
      </c>
      <c r="C15" s="105" t="s">
        <v>105</v>
      </c>
      <c r="D15" s="105" t="s">
        <v>106</v>
      </c>
      <c r="E15" s="106" t="s">
        <v>42</v>
      </c>
      <c r="F15" s="107">
        <v>37369</v>
      </c>
      <c r="G15" s="110">
        <v>1257</v>
      </c>
      <c r="H15" s="93">
        <v>0</v>
      </c>
    </row>
    <row r="16" spans="1:8" ht="24" customHeight="1">
      <c r="A16" s="103">
        <v>11</v>
      </c>
      <c r="B16" s="104">
        <v>20</v>
      </c>
      <c r="C16" s="105" t="s">
        <v>110</v>
      </c>
      <c r="D16" s="105" t="s">
        <v>81</v>
      </c>
      <c r="E16" s="106" t="s">
        <v>42</v>
      </c>
      <c r="F16" s="107">
        <v>37710</v>
      </c>
      <c r="G16" s="110">
        <v>1308</v>
      </c>
      <c r="H16" s="93">
        <v>0</v>
      </c>
    </row>
    <row r="17" spans="1:8" ht="24" customHeight="1">
      <c r="A17" s="103" t="s">
        <v>200</v>
      </c>
      <c r="B17" s="104">
        <v>17</v>
      </c>
      <c r="C17" s="105" t="s">
        <v>107</v>
      </c>
      <c r="D17" s="105" t="s">
        <v>106</v>
      </c>
      <c r="E17" s="106" t="s">
        <v>42</v>
      </c>
      <c r="F17" s="107">
        <v>37415</v>
      </c>
      <c r="G17" s="110" t="s">
        <v>205</v>
      </c>
      <c r="H17" s="93" t="s">
        <v>200</v>
      </c>
    </row>
  </sheetData>
  <sheetProtection/>
  <mergeCells count="5">
    <mergeCell ref="A1:H1"/>
    <mergeCell ref="A2:H2"/>
    <mergeCell ref="A3:H3"/>
    <mergeCell ref="A4:C4"/>
    <mergeCell ref="F4:H4"/>
  </mergeCells>
  <conditionalFormatting sqref="H6:H17">
    <cfRule type="containsText" priority="2" dxfId="48" operator="containsText" stopIfTrue="1" text="$E$7=&quot;&quot;F&quot;&quot;">
      <formula>NOT(ISERROR(SEARCH("$E$7=""F""",H6)))</formula>
    </cfRule>
    <cfRule type="containsText" priority="3" dxfId="48" operator="containsText" stopIfTrue="1" text="F=E7">
      <formula>NOT(ISERROR(SEARCH("F=E7",H6)))</formula>
    </cfRule>
  </conditionalFormatting>
  <conditionalFormatting sqref="B6:B17">
    <cfRule type="duplicateValues" priority="218" dxfId="48" stopIfTrue="1">
      <formula>AND(COUNTIF($B$6:$B$17,B6)&gt;1,NOT(ISBLANK(B6)))</formula>
    </cfRule>
  </conditionalFormatting>
  <printOptions horizontalCentered="1"/>
  <pageMargins left="0.6692913385826772" right="0.2362204724409449" top="0.47" bottom="0.41" header="0.3937007874015748" footer="0.29"/>
  <pageSetup horizontalDpi="300" verticalDpi="300" orientation="portrait" paperSize="9" scale="90" r:id="rId1"/>
</worksheet>
</file>

<file path=xl/worksheets/sheet4.xml><?xml version="1.0" encoding="utf-8"?>
<worksheet xmlns="http://schemas.openxmlformats.org/spreadsheetml/2006/main" xmlns:r="http://schemas.openxmlformats.org/officeDocument/2006/relationships">
  <sheetPr>
    <tabColor rgb="FFFFFF00"/>
  </sheetPr>
  <dimension ref="A1:E33"/>
  <sheetViews>
    <sheetView view="pageBreakPreview" zoomScale="115" zoomScaleSheetLayoutView="115" zoomScalePageLayoutView="0" workbookViewId="0" topLeftCell="A11">
      <selection activeCell="G17" sqref="G17"/>
    </sheetView>
  </sheetViews>
  <sheetFormatPr defaultColWidth="9.00390625" defaultRowHeight="12.75"/>
  <cols>
    <col min="1" max="2" width="30.375" style="70" customWidth="1"/>
    <col min="3" max="3" width="30.875" style="70" customWidth="1"/>
    <col min="4" max="7" width="6.75390625" style="70" customWidth="1"/>
    <col min="8" max="8" width="9.125" style="70" bestFit="1" customWidth="1"/>
    <col min="9" max="9" width="8.875" style="70" bestFit="1" customWidth="1"/>
    <col min="10" max="10" width="8.75390625" style="70" bestFit="1" customWidth="1"/>
    <col min="11" max="11" width="6.625" style="70" customWidth="1"/>
    <col min="12" max="12" width="6.75390625" style="70" customWidth="1"/>
    <col min="13" max="13" width="7.25390625" style="70" customWidth="1"/>
    <col min="14" max="14" width="7.00390625" style="70" customWidth="1"/>
    <col min="15" max="16384" width="9.125" style="70" customWidth="1"/>
  </cols>
  <sheetData>
    <row r="1" spans="1:3" ht="24" customHeight="1">
      <c r="A1" s="144"/>
      <c r="B1" s="145"/>
      <c r="C1" s="146"/>
    </row>
    <row r="2" spans="1:5" ht="42.75" customHeight="1">
      <c r="A2" s="147" t="s">
        <v>36</v>
      </c>
      <c r="B2" s="148"/>
      <c r="C2" s="149"/>
      <c r="D2" s="71"/>
      <c r="E2" s="71"/>
    </row>
    <row r="3" spans="1:5" ht="24.75" customHeight="1">
      <c r="A3" s="150"/>
      <c r="B3" s="151"/>
      <c r="C3" s="152"/>
      <c r="D3" s="72"/>
      <c r="E3" s="72"/>
    </row>
    <row r="4" spans="1:3" s="76" customFormat="1" ht="24.75" customHeight="1">
      <c r="A4" s="73"/>
      <c r="B4" s="74"/>
      <c r="C4" s="75"/>
    </row>
    <row r="5" spans="1:3" s="76" customFormat="1" ht="24.75" customHeight="1">
      <c r="A5" s="73"/>
      <c r="B5" s="74"/>
      <c r="C5" s="75"/>
    </row>
    <row r="6" spans="1:3" s="76" customFormat="1" ht="24.75" customHeight="1">
      <c r="A6" s="73"/>
      <c r="B6" s="74"/>
      <c r="C6" s="75"/>
    </row>
    <row r="7" spans="1:3" s="76" customFormat="1" ht="24.75" customHeight="1">
      <c r="A7" s="73"/>
      <c r="B7" s="74"/>
      <c r="C7" s="75"/>
    </row>
    <row r="8" spans="1:3" s="76" customFormat="1" ht="24.75" customHeight="1">
      <c r="A8" s="73"/>
      <c r="B8" s="74"/>
      <c r="C8" s="75"/>
    </row>
    <row r="9" spans="1:3" ht="22.5">
      <c r="A9" s="73"/>
      <c r="B9" s="74"/>
      <c r="C9" s="75"/>
    </row>
    <row r="10" spans="1:3" ht="22.5">
      <c r="A10" s="73"/>
      <c r="B10" s="74"/>
      <c r="C10" s="75"/>
    </row>
    <row r="11" spans="1:3" ht="22.5">
      <c r="A11" s="73"/>
      <c r="B11" s="74"/>
      <c r="C11" s="75"/>
    </row>
    <row r="12" spans="1:3" ht="22.5">
      <c r="A12" s="73"/>
      <c r="B12" s="74"/>
      <c r="C12" s="75"/>
    </row>
    <row r="13" spans="1:3" ht="22.5">
      <c r="A13" s="73"/>
      <c r="B13" s="74"/>
      <c r="C13" s="75"/>
    </row>
    <row r="14" spans="1:3" ht="22.5">
      <c r="A14" s="73"/>
      <c r="B14" s="74"/>
      <c r="C14" s="75"/>
    </row>
    <row r="15" spans="1:3" ht="22.5">
      <c r="A15" s="73"/>
      <c r="B15" s="74"/>
      <c r="C15" s="75"/>
    </row>
    <row r="16" spans="1:3" ht="22.5">
      <c r="A16" s="73"/>
      <c r="B16" s="74"/>
      <c r="C16" s="75"/>
    </row>
    <row r="17" spans="1:3" ht="22.5">
      <c r="A17" s="73"/>
      <c r="B17" s="74"/>
      <c r="C17" s="75"/>
    </row>
    <row r="18" spans="1:3" ht="18" customHeight="1">
      <c r="A18" s="153" t="s">
        <v>34</v>
      </c>
      <c r="B18" s="154"/>
      <c r="C18" s="155"/>
    </row>
    <row r="19" spans="1:3" ht="31.5" customHeight="1">
      <c r="A19" s="156"/>
      <c r="B19" s="154"/>
      <c r="C19" s="155"/>
    </row>
    <row r="20" spans="1:3" ht="25.5" customHeight="1">
      <c r="A20" s="77"/>
      <c r="B20" s="78" t="s">
        <v>35</v>
      </c>
      <c r="C20" s="79"/>
    </row>
    <row r="21" spans="1:3" ht="25.5" customHeight="1">
      <c r="A21" s="73"/>
      <c r="B21" s="80"/>
      <c r="C21" s="75"/>
    </row>
    <row r="22" spans="1:3" ht="25.5" customHeight="1">
      <c r="A22" s="73"/>
      <c r="B22" s="80"/>
      <c r="C22" s="75"/>
    </row>
    <row r="23" spans="1:3" ht="22.5">
      <c r="A23" s="81"/>
      <c r="B23" s="82"/>
      <c r="C23" s="83"/>
    </row>
    <row r="24" spans="1:3" ht="21" customHeight="1">
      <c r="A24" s="84" t="s">
        <v>10</v>
      </c>
      <c r="B24" s="140" t="s">
        <v>34</v>
      </c>
      <c r="C24" s="141"/>
    </row>
    <row r="25" spans="1:3" ht="21" customHeight="1">
      <c r="A25" s="84" t="s">
        <v>11</v>
      </c>
      <c r="B25" s="140" t="s">
        <v>37</v>
      </c>
      <c r="C25" s="141"/>
    </row>
    <row r="26" spans="1:3" ht="21" customHeight="1">
      <c r="A26" s="85" t="s">
        <v>12</v>
      </c>
      <c r="B26" s="140" t="s">
        <v>29</v>
      </c>
      <c r="C26" s="141"/>
    </row>
    <row r="27" spans="1:3" ht="21" customHeight="1">
      <c r="A27" s="84" t="s">
        <v>13</v>
      </c>
      <c r="B27" s="140" t="s">
        <v>35</v>
      </c>
      <c r="C27" s="141"/>
    </row>
    <row r="28" spans="1:3" ht="21" customHeight="1">
      <c r="A28" s="86" t="s">
        <v>16</v>
      </c>
      <c r="B28" s="142">
        <v>42091.375</v>
      </c>
      <c r="C28" s="143"/>
    </row>
    <row r="29" spans="1:3" ht="21" customHeight="1">
      <c r="A29" s="86" t="s">
        <v>43</v>
      </c>
      <c r="B29" s="121">
        <v>8</v>
      </c>
      <c r="C29" s="120"/>
    </row>
    <row r="30" spans="1:3" ht="21" customHeight="1">
      <c r="A30" s="87"/>
      <c r="B30" s="88"/>
      <c r="C30" s="89"/>
    </row>
    <row r="31" spans="1:3" ht="21" customHeight="1">
      <c r="A31" s="87"/>
      <c r="B31" s="88"/>
      <c r="C31" s="89"/>
    </row>
    <row r="32" spans="1:3" ht="21" customHeight="1">
      <c r="A32" s="87"/>
      <c r="B32" s="88"/>
      <c r="C32" s="89"/>
    </row>
    <row r="33" spans="1:3" ht="18.75" thickBot="1">
      <c r="A33" s="90"/>
      <c r="B33" s="91"/>
      <c r="C33" s="92"/>
    </row>
  </sheetData>
  <sheetProtection/>
  <mergeCells count="9">
    <mergeCell ref="B26:C26"/>
    <mergeCell ref="B27:C27"/>
    <mergeCell ref="B28:C28"/>
    <mergeCell ref="A1:C1"/>
    <mergeCell ref="A2:C2"/>
    <mergeCell ref="A3:C3"/>
    <mergeCell ref="A18:C19"/>
    <mergeCell ref="B24:C24"/>
    <mergeCell ref="B25:C25"/>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5.xml><?xml version="1.0" encoding="utf-8"?>
<worksheet xmlns="http://schemas.openxmlformats.org/spreadsheetml/2006/main" xmlns:r="http://schemas.openxmlformats.org/officeDocument/2006/relationships">
  <sheetPr>
    <tabColor rgb="FFFFFF00"/>
  </sheetPr>
  <dimension ref="A1:H13"/>
  <sheetViews>
    <sheetView view="pageBreakPreview" zoomScaleSheetLayoutView="100" zoomScalePageLayoutView="0" workbookViewId="0" topLeftCell="A1">
      <selection activeCell="A2" sqref="A2:F2"/>
    </sheetView>
  </sheetViews>
  <sheetFormatPr defaultColWidth="9.00390625" defaultRowHeight="12.75"/>
  <cols>
    <col min="1" max="1" width="5.125" style="57" customWidth="1"/>
    <col min="2" max="2" width="6.375" style="57" bestFit="1" customWidth="1"/>
    <col min="3" max="3" width="29.75390625" style="58" customWidth="1"/>
    <col min="4" max="4" width="35.75390625" style="58" customWidth="1"/>
    <col min="5" max="5" width="7.125" style="57" customWidth="1"/>
    <col min="6" max="6" width="14.25390625" style="59" customWidth="1"/>
    <col min="7" max="16384" width="9.125" style="54" customWidth="1"/>
  </cols>
  <sheetData>
    <row r="1" spans="1:6" ht="35.25" customHeight="1">
      <c r="A1" s="158" t="s">
        <v>202</v>
      </c>
      <c r="B1" s="159"/>
      <c r="C1" s="159"/>
      <c r="D1" s="159"/>
      <c r="E1" s="159"/>
      <c r="F1" s="159"/>
    </row>
    <row r="2" spans="1:6" ht="18.75" customHeight="1">
      <c r="A2" s="160" t="s">
        <v>34</v>
      </c>
      <c r="B2" s="160"/>
      <c r="C2" s="160"/>
      <c r="D2" s="160"/>
      <c r="E2" s="160"/>
      <c r="F2" s="160"/>
    </row>
    <row r="3" spans="1:6" ht="15.75" customHeight="1">
      <c r="A3" s="161" t="s">
        <v>35</v>
      </c>
      <c r="B3" s="161"/>
      <c r="C3" s="161"/>
      <c r="D3" s="161"/>
      <c r="E3" s="161"/>
      <c r="F3" s="161"/>
    </row>
    <row r="4" spans="1:6" ht="15.75" customHeight="1">
      <c r="A4" s="157" t="s">
        <v>29</v>
      </c>
      <c r="B4" s="157"/>
      <c r="C4" s="157"/>
      <c r="D4" s="117" t="s">
        <v>37</v>
      </c>
      <c r="E4" s="162">
        <v>42091.375</v>
      </c>
      <c r="F4" s="162"/>
    </row>
    <row r="5" spans="1:8" s="55" customFormat="1" ht="25.5">
      <c r="A5" s="95" t="s">
        <v>0</v>
      </c>
      <c r="B5" s="95" t="s">
        <v>1</v>
      </c>
      <c r="C5" s="118" t="s">
        <v>3</v>
      </c>
      <c r="D5" s="95" t="s">
        <v>197</v>
      </c>
      <c r="E5" s="95" t="s">
        <v>8</v>
      </c>
      <c r="F5" s="96" t="s">
        <v>2</v>
      </c>
      <c r="G5" s="56"/>
      <c r="H5" s="56"/>
    </row>
    <row r="6" spans="1:6" ht="21" customHeight="1">
      <c r="A6" s="98">
        <v>1</v>
      </c>
      <c r="B6" s="98">
        <v>122</v>
      </c>
      <c r="C6" s="99" t="s">
        <v>122</v>
      </c>
      <c r="D6" s="100" t="s">
        <v>106</v>
      </c>
      <c r="E6" s="101" t="s">
        <v>42</v>
      </c>
      <c r="F6" s="102">
        <v>34428</v>
      </c>
    </row>
    <row r="7" spans="1:6" ht="21" customHeight="1">
      <c r="A7" s="98">
        <v>2</v>
      </c>
      <c r="B7" s="98">
        <v>2</v>
      </c>
      <c r="C7" s="99" t="s">
        <v>123</v>
      </c>
      <c r="D7" s="100" t="s">
        <v>106</v>
      </c>
      <c r="E7" s="101" t="s">
        <v>42</v>
      </c>
      <c r="F7" s="102">
        <v>35044</v>
      </c>
    </row>
    <row r="8" spans="1:6" ht="21" customHeight="1">
      <c r="A8" s="98">
        <v>3</v>
      </c>
      <c r="B8" s="98">
        <v>3</v>
      </c>
      <c r="C8" s="99" t="s">
        <v>124</v>
      </c>
      <c r="D8" s="100" t="s">
        <v>51</v>
      </c>
      <c r="E8" s="101" t="s">
        <v>42</v>
      </c>
      <c r="F8" s="102">
        <v>34461</v>
      </c>
    </row>
    <row r="9" spans="1:6" ht="21" customHeight="1">
      <c r="A9" s="98">
        <v>4</v>
      </c>
      <c r="B9" s="98">
        <v>4</v>
      </c>
      <c r="C9" s="99" t="s">
        <v>125</v>
      </c>
      <c r="D9" s="100" t="s">
        <v>126</v>
      </c>
      <c r="E9" s="101" t="s">
        <v>42</v>
      </c>
      <c r="F9" s="102">
        <v>35039</v>
      </c>
    </row>
    <row r="10" spans="1:6" ht="21" customHeight="1">
      <c r="A10" s="98">
        <v>5</v>
      </c>
      <c r="B10" s="98">
        <v>5</v>
      </c>
      <c r="C10" s="99" t="s">
        <v>127</v>
      </c>
      <c r="D10" s="100" t="s">
        <v>54</v>
      </c>
      <c r="E10" s="101" t="s">
        <v>42</v>
      </c>
      <c r="F10" s="102">
        <v>34636</v>
      </c>
    </row>
    <row r="11" spans="1:6" ht="21" customHeight="1">
      <c r="A11" s="98">
        <v>6</v>
      </c>
      <c r="B11" s="98">
        <v>6</v>
      </c>
      <c r="C11" s="99" t="s">
        <v>128</v>
      </c>
      <c r="D11" s="100" t="s">
        <v>64</v>
      </c>
      <c r="E11" s="101" t="s">
        <v>42</v>
      </c>
      <c r="F11" s="102">
        <v>33970</v>
      </c>
    </row>
    <row r="12" spans="1:6" ht="21" customHeight="1">
      <c r="A12" s="98">
        <v>7</v>
      </c>
      <c r="B12" s="98">
        <v>7</v>
      </c>
      <c r="C12" s="99" t="s">
        <v>129</v>
      </c>
      <c r="D12" s="100" t="s">
        <v>69</v>
      </c>
      <c r="E12" s="101" t="s">
        <v>42</v>
      </c>
      <c r="F12" s="102">
        <v>34700</v>
      </c>
    </row>
    <row r="13" spans="1:6" ht="21" customHeight="1">
      <c r="A13" s="98">
        <v>8</v>
      </c>
      <c r="B13" s="98">
        <v>123</v>
      </c>
      <c r="C13" s="99" t="s">
        <v>187</v>
      </c>
      <c r="D13" s="100" t="s">
        <v>188</v>
      </c>
      <c r="E13" s="101" t="s">
        <v>42</v>
      </c>
      <c r="F13" s="102">
        <v>34939</v>
      </c>
    </row>
    <row r="14" ht="18" customHeight="1"/>
    <row r="15" ht="18" customHeight="1"/>
    <row r="16" ht="18" customHeight="1"/>
    <row r="17" ht="18" customHeight="1"/>
    <row r="18" ht="18" customHeight="1"/>
    <row r="19" ht="18" customHeight="1"/>
    <row r="20" ht="18" customHeight="1"/>
  </sheetData>
  <sheetProtection/>
  <mergeCells count="5">
    <mergeCell ref="A1:F1"/>
    <mergeCell ref="A2:F2"/>
    <mergeCell ref="A3:F3"/>
    <mergeCell ref="A4:C4"/>
    <mergeCell ref="E4:F4"/>
  </mergeCells>
  <conditionalFormatting sqref="B6:B13">
    <cfRule type="duplicateValues" priority="203" dxfId="48" stopIfTrue="1">
      <formula>AND(COUNTIF($B$6:$B$13,B6)&gt;1,NOT(ISBLANK(B6)))</formula>
    </cfRule>
  </conditionalFormatting>
  <printOptions horizontalCentered="1"/>
  <pageMargins left="0.7086614173228347" right="0.2362204724409449" top="0.7086614173228347" bottom="0.31496062992125984" header="0.3937007874015748" footer="0.15748031496062992"/>
  <pageSetup horizontalDpi="300" verticalDpi="300" orientation="portrait" paperSize="9" scale="8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sheetPr>
    <tabColor rgb="FFFFFF00"/>
  </sheetPr>
  <dimension ref="A1:P13"/>
  <sheetViews>
    <sheetView view="pageBreakPreview" zoomScaleSheetLayoutView="100" zoomScalePageLayoutView="0" workbookViewId="0" topLeftCell="A1">
      <selection activeCell="A2" sqref="A2:H2"/>
    </sheetView>
  </sheetViews>
  <sheetFormatPr defaultColWidth="9.00390625" defaultRowHeight="12.75"/>
  <cols>
    <col min="1" max="1" width="5.125" style="37" customWidth="1"/>
    <col min="2" max="2" width="6.375" style="37" bestFit="1" customWidth="1"/>
    <col min="3" max="3" width="24.375" style="42" customWidth="1"/>
    <col min="4" max="4" width="31.75390625" style="42" customWidth="1"/>
    <col min="5" max="5" width="7.125" style="36" customWidth="1"/>
    <col min="6" max="6" width="15.00390625" style="37" customWidth="1"/>
    <col min="7" max="7" width="15.25390625" style="63" customWidth="1"/>
    <col min="8" max="8" width="6.75390625" style="36" hidden="1" customWidth="1"/>
    <col min="9" max="16384" width="9.125" style="36" customWidth="1"/>
  </cols>
  <sheetData>
    <row r="1" spans="1:10" ht="33.75" customHeight="1">
      <c r="A1" s="164" t="s">
        <v>202</v>
      </c>
      <c r="B1" s="164"/>
      <c r="C1" s="164"/>
      <c r="D1" s="164"/>
      <c r="E1" s="164"/>
      <c r="F1" s="164"/>
      <c r="G1" s="164"/>
      <c r="H1" s="164"/>
      <c r="J1" s="37"/>
    </row>
    <row r="2" spans="1:8" ht="18">
      <c r="A2" s="165" t="s">
        <v>34</v>
      </c>
      <c r="B2" s="165"/>
      <c r="C2" s="165"/>
      <c r="D2" s="165"/>
      <c r="E2" s="165"/>
      <c r="F2" s="165"/>
      <c r="G2" s="165"/>
      <c r="H2" s="165"/>
    </row>
    <row r="3" spans="1:9" ht="14.25">
      <c r="A3" s="166" t="s">
        <v>35</v>
      </c>
      <c r="B3" s="166"/>
      <c r="C3" s="166"/>
      <c r="D3" s="166"/>
      <c r="E3" s="166"/>
      <c r="F3" s="166"/>
      <c r="G3" s="166"/>
      <c r="H3" s="166"/>
      <c r="I3" s="38"/>
    </row>
    <row r="4" spans="1:8" ht="15.75" customHeight="1">
      <c r="A4" s="163" t="s">
        <v>29</v>
      </c>
      <c r="B4" s="163"/>
      <c r="C4" s="163"/>
      <c r="D4" s="114" t="s">
        <v>37</v>
      </c>
      <c r="E4" s="115"/>
      <c r="F4" s="167">
        <v>42091.375</v>
      </c>
      <c r="G4" s="167"/>
      <c r="H4" s="167"/>
    </row>
    <row r="5" spans="1:16" s="40" customFormat="1" ht="25.5">
      <c r="A5" s="95" t="s">
        <v>0</v>
      </c>
      <c r="B5" s="95" t="s">
        <v>1</v>
      </c>
      <c r="C5" s="95" t="s">
        <v>3</v>
      </c>
      <c r="D5" s="95" t="s">
        <v>197</v>
      </c>
      <c r="E5" s="95" t="s">
        <v>8</v>
      </c>
      <c r="F5" s="96" t="s">
        <v>2</v>
      </c>
      <c r="G5" s="97" t="s">
        <v>4</v>
      </c>
      <c r="H5" s="39" t="s">
        <v>15</v>
      </c>
      <c r="L5" s="41"/>
      <c r="M5" s="41"/>
      <c r="N5" s="41"/>
      <c r="O5" s="41"/>
      <c r="P5" s="41"/>
    </row>
    <row r="6" spans="1:10" ht="27" customHeight="1">
      <c r="A6" s="103">
        <v>1</v>
      </c>
      <c r="B6" s="104">
        <v>2</v>
      </c>
      <c r="C6" s="105" t="s">
        <v>123</v>
      </c>
      <c r="D6" s="105" t="s">
        <v>106</v>
      </c>
      <c r="E6" s="106" t="s">
        <v>42</v>
      </c>
      <c r="F6" s="107">
        <v>35044</v>
      </c>
      <c r="G6" s="119">
        <v>15550</v>
      </c>
      <c r="H6" s="93">
        <v>0</v>
      </c>
      <c r="J6" s="37"/>
    </row>
    <row r="7" spans="1:10" ht="27" customHeight="1">
      <c r="A7" s="103">
        <v>2</v>
      </c>
      <c r="B7" s="104">
        <v>4</v>
      </c>
      <c r="C7" s="105" t="s">
        <v>125</v>
      </c>
      <c r="D7" s="105" t="s">
        <v>126</v>
      </c>
      <c r="E7" s="106" t="s">
        <v>42</v>
      </c>
      <c r="F7" s="107">
        <v>35039</v>
      </c>
      <c r="G7" s="119">
        <v>15754</v>
      </c>
      <c r="H7" s="93">
        <v>0</v>
      </c>
      <c r="J7" s="37"/>
    </row>
    <row r="8" spans="1:10" ht="27" customHeight="1" thickBot="1">
      <c r="A8" s="128">
        <v>3</v>
      </c>
      <c r="B8" s="129">
        <v>122</v>
      </c>
      <c r="C8" s="130" t="s">
        <v>122</v>
      </c>
      <c r="D8" s="130" t="s">
        <v>106</v>
      </c>
      <c r="E8" s="131" t="s">
        <v>42</v>
      </c>
      <c r="F8" s="132">
        <v>34428</v>
      </c>
      <c r="G8" s="136">
        <v>15826</v>
      </c>
      <c r="H8" s="93">
        <v>0</v>
      </c>
      <c r="J8" s="37"/>
    </row>
    <row r="9" spans="1:8" ht="27" customHeight="1" thickTop="1">
      <c r="A9" s="122">
        <v>4</v>
      </c>
      <c r="B9" s="123">
        <v>123</v>
      </c>
      <c r="C9" s="124" t="s">
        <v>187</v>
      </c>
      <c r="D9" s="124" t="s">
        <v>188</v>
      </c>
      <c r="E9" s="125" t="s">
        <v>42</v>
      </c>
      <c r="F9" s="126">
        <v>34939</v>
      </c>
      <c r="G9" s="127">
        <v>20028</v>
      </c>
      <c r="H9" s="93">
        <v>0</v>
      </c>
    </row>
    <row r="10" spans="1:8" ht="27" customHeight="1">
      <c r="A10" s="103">
        <v>5</v>
      </c>
      <c r="B10" s="104">
        <v>3</v>
      </c>
      <c r="C10" s="105" t="s">
        <v>124</v>
      </c>
      <c r="D10" s="105" t="s">
        <v>51</v>
      </c>
      <c r="E10" s="106" t="s">
        <v>42</v>
      </c>
      <c r="F10" s="107">
        <v>34461</v>
      </c>
      <c r="G10" s="119">
        <v>21053</v>
      </c>
      <c r="H10" s="93">
        <v>0</v>
      </c>
    </row>
    <row r="11" spans="1:8" ht="27" customHeight="1">
      <c r="A11" s="103" t="s">
        <v>200</v>
      </c>
      <c r="B11" s="104">
        <v>5</v>
      </c>
      <c r="C11" s="105" t="s">
        <v>127</v>
      </c>
      <c r="D11" s="105" t="s">
        <v>54</v>
      </c>
      <c r="E11" s="106" t="s">
        <v>42</v>
      </c>
      <c r="F11" s="107">
        <v>34636</v>
      </c>
      <c r="G11" s="119" t="s">
        <v>198</v>
      </c>
      <c r="H11" s="93" t="s">
        <v>200</v>
      </c>
    </row>
    <row r="12" spans="1:8" ht="27" customHeight="1">
      <c r="A12" s="103" t="s">
        <v>200</v>
      </c>
      <c r="B12" s="104">
        <v>6</v>
      </c>
      <c r="C12" s="105" t="s">
        <v>128</v>
      </c>
      <c r="D12" s="105" t="s">
        <v>64</v>
      </c>
      <c r="E12" s="106" t="s">
        <v>42</v>
      </c>
      <c r="F12" s="107">
        <v>33970</v>
      </c>
      <c r="G12" s="119" t="s">
        <v>205</v>
      </c>
      <c r="H12" s="93" t="s">
        <v>200</v>
      </c>
    </row>
    <row r="13" spans="1:8" ht="27" customHeight="1">
      <c r="A13" s="103" t="s">
        <v>200</v>
      </c>
      <c r="B13" s="104">
        <v>7</v>
      </c>
      <c r="C13" s="105" t="s">
        <v>129</v>
      </c>
      <c r="D13" s="105" t="s">
        <v>69</v>
      </c>
      <c r="E13" s="106" t="s">
        <v>42</v>
      </c>
      <c r="F13" s="107">
        <v>34700</v>
      </c>
      <c r="G13" s="119" t="s">
        <v>199</v>
      </c>
      <c r="H13" s="93" t="s">
        <v>200</v>
      </c>
    </row>
  </sheetData>
  <sheetProtection/>
  <mergeCells count="5">
    <mergeCell ref="A1:H1"/>
    <mergeCell ref="A2:H2"/>
    <mergeCell ref="A3:H3"/>
    <mergeCell ref="A4:C4"/>
    <mergeCell ref="F4:H4"/>
  </mergeCells>
  <conditionalFormatting sqref="H6:H13">
    <cfRule type="containsText" priority="2" dxfId="48" operator="containsText" stopIfTrue="1" text="$E$7=&quot;&quot;F&quot;&quot;">
      <formula>NOT(ISERROR(SEARCH("$E$7=""F""",H6)))</formula>
    </cfRule>
    <cfRule type="containsText" priority="3" dxfId="48" operator="containsText" stopIfTrue="1" text="F=E7">
      <formula>NOT(ISERROR(SEARCH("F=E7",H6)))</formula>
    </cfRule>
  </conditionalFormatting>
  <conditionalFormatting sqref="B6:B13">
    <cfRule type="duplicateValues" priority="204" dxfId="48" stopIfTrue="1">
      <formula>AND(COUNTIF($B$6:$B$13,B6)&gt;1,NOT(ISBLANK(B6)))</formula>
    </cfRule>
  </conditionalFormatting>
  <printOptions horizontalCentered="1"/>
  <pageMargins left="0.6692913385826772" right="0.2362204724409449" top="0.47" bottom="0.41" header="0.3937007874015748" footer="0.29"/>
  <pageSetup horizontalDpi="300" verticalDpi="300" orientation="portrait" paperSize="9" scale="83" r:id="rId1"/>
</worksheet>
</file>

<file path=xl/worksheets/sheet7.xml><?xml version="1.0" encoding="utf-8"?>
<worksheet xmlns="http://schemas.openxmlformats.org/spreadsheetml/2006/main" xmlns:r="http://schemas.openxmlformats.org/officeDocument/2006/relationships">
  <sheetPr>
    <tabColor rgb="FFFF0000"/>
  </sheetPr>
  <dimension ref="A1:E33"/>
  <sheetViews>
    <sheetView view="pageBreakPreview" zoomScale="115" zoomScaleSheetLayoutView="115" zoomScalePageLayoutView="0" workbookViewId="0" topLeftCell="A22">
      <selection activeCell="F26" sqref="F26"/>
    </sheetView>
  </sheetViews>
  <sheetFormatPr defaultColWidth="9.00390625" defaultRowHeight="12.75"/>
  <cols>
    <col min="1" max="2" width="30.375" style="70" customWidth="1"/>
    <col min="3" max="3" width="30.875" style="70" customWidth="1"/>
    <col min="4" max="7" width="6.75390625" style="70" customWidth="1"/>
    <col min="8" max="8" width="9.125" style="70" bestFit="1" customWidth="1"/>
    <col min="9" max="9" width="8.875" style="70" bestFit="1" customWidth="1"/>
    <col min="10" max="10" width="8.75390625" style="70" bestFit="1" customWidth="1"/>
    <col min="11" max="11" width="6.625" style="70" customWidth="1"/>
    <col min="12" max="12" width="6.75390625" style="70" customWidth="1"/>
    <col min="13" max="13" width="7.25390625" style="70" customWidth="1"/>
    <col min="14" max="14" width="7.00390625" style="70" customWidth="1"/>
    <col min="15" max="16384" width="9.125" style="70" customWidth="1"/>
  </cols>
  <sheetData>
    <row r="1" spans="1:3" ht="24" customHeight="1">
      <c r="A1" s="144"/>
      <c r="B1" s="145"/>
      <c r="C1" s="146"/>
    </row>
    <row r="2" spans="1:5" ht="42.75" customHeight="1">
      <c r="A2" s="147" t="s">
        <v>36</v>
      </c>
      <c r="B2" s="148"/>
      <c r="C2" s="149"/>
      <c r="D2" s="71"/>
      <c r="E2" s="71"/>
    </row>
    <row r="3" spans="1:5" ht="24.75" customHeight="1">
      <c r="A3" s="150"/>
      <c r="B3" s="151"/>
      <c r="C3" s="152"/>
      <c r="D3" s="72"/>
      <c r="E3" s="72"/>
    </row>
    <row r="4" spans="1:3" s="76" customFormat="1" ht="24.75" customHeight="1">
      <c r="A4" s="73"/>
      <c r="B4" s="74"/>
      <c r="C4" s="75"/>
    </row>
    <row r="5" spans="1:3" s="76" customFormat="1" ht="24.75" customHeight="1">
      <c r="A5" s="73"/>
      <c r="B5" s="74"/>
      <c r="C5" s="75"/>
    </row>
    <row r="6" spans="1:3" s="76" customFormat="1" ht="24.75" customHeight="1">
      <c r="A6" s="73"/>
      <c r="B6" s="74"/>
      <c r="C6" s="75"/>
    </row>
    <row r="7" spans="1:3" s="76" customFormat="1" ht="24.75" customHeight="1">
      <c r="A7" s="73"/>
      <c r="B7" s="74"/>
      <c r="C7" s="75"/>
    </row>
    <row r="8" spans="1:3" s="76" customFormat="1" ht="24.75" customHeight="1">
      <c r="A8" s="73"/>
      <c r="B8" s="74"/>
      <c r="C8" s="75"/>
    </row>
    <row r="9" spans="1:3" ht="22.5">
      <c r="A9" s="73"/>
      <c r="B9" s="74"/>
      <c r="C9" s="75"/>
    </row>
    <row r="10" spans="1:3" ht="22.5">
      <c r="A10" s="73"/>
      <c r="B10" s="74"/>
      <c r="C10" s="75"/>
    </row>
    <row r="11" spans="1:3" ht="22.5">
      <c r="A11" s="73"/>
      <c r="B11" s="74"/>
      <c r="C11" s="75"/>
    </row>
    <row r="12" spans="1:3" ht="22.5">
      <c r="A12" s="73"/>
      <c r="B12" s="74"/>
      <c r="C12" s="75"/>
    </row>
    <row r="13" spans="1:3" ht="22.5">
      <c r="A13" s="73"/>
      <c r="B13" s="74"/>
      <c r="C13" s="75"/>
    </row>
    <row r="14" spans="1:3" ht="22.5">
      <c r="A14" s="73"/>
      <c r="B14" s="74"/>
      <c r="C14" s="75"/>
    </row>
    <row r="15" spans="1:3" ht="22.5">
      <c r="A15" s="73"/>
      <c r="B15" s="74"/>
      <c r="C15" s="75"/>
    </row>
    <row r="16" spans="1:3" ht="22.5">
      <c r="A16" s="73"/>
      <c r="B16" s="74"/>
      <c r="C16" s="75"/>
    </row>
    <row r="17" spans="1:3" ht="22.5">
      <c r="A17" s="73"/>
      <c r="B17" s="74"/>
      <c r="C17" s="75"/>
    </row>
    <row r="18" spans="1:3" ht="18" customHeight="1">
      <c r="A18" s="153" t="s">
        <v>34</v>
      </c>
      <c r="B18" s="154"/>
      <c r="C18" s="155"/>
    </row>
    <row r="19" spans="1:3" ht="31.5" customHeight="1">
      <c r="A19" s="156"/>
      <c r="B19" s="154"/>
      <c r="C19" s="155"/>
    </row>
    <row r="20" spans="1:3" ht="25.5" customHeight="1">
      <c r="A20" s="77"/>
      <c r="B20" s="78" t="s">
        <v>35</v>
      </c>
      <c r="C20" s="79"/>
    </row>
    <row r="21" spans="1:3" ht="25.5" customHeight="1">
      <c r="A21" s="73"/>
      <c r="B21" s="80"/>
      <c r="C21" s="75"/>
    </row>
    <row r="22" spans="1:3" ht="25.5" customHeight="1">
      <c r="A22" s="73"/>
      <c r="B22" s="80"/>
      <c r="C22" s="75"/>
    </row>
    <row r="23" spans="1:3" ht="22.5">
      <c r="A23" s="81"/>
      <c r="B23" s="82"/>
      <c r="C23" s="83"/>
    </row>
    <row r="24" spans="1:3" ht="21" customHeight="1">
      <c r="A24" s="84" t="s">
        <v>10</v>
      </c>
      <c r="B24" s="140" t="s">
        <v>34</v>
      </c>
      <c r="C24" s="141"/>
    </row>
    <row r="25" spans="1:3" ht="21" customHeight="1">
      <c r="A25" s="84" t="s">
        <v>11</v>
      </c>
      <c r="B25" s="140" t="s">
        <v>44</v>
      </c>
      <c r="C25" s="141"/>
    </row>
    <row r="26" spans="1:3" ht="21" customHeight="1">
      <c r="A26" s="85" t="s">
        <v>12</v>
      </c>
      <c r="B26" s="140" t="s">
        <v>30</v>
      </c>
      <c r="C26" s="141"/>
    </row>
    <row r="27" spans="1:3" ht="21" customHeight="1">
      <c r="A27" s="84" t="s">
        <v>13</v>
      </c>
      <c r="B27" s="140" t="s">
        <v>35</v>
      </c>
      <c r="C27" s="141"/>
    </row>
    <row r="28" spans="1:3" ht="21" customHeight="1">
      <c r="A28" s="86" t="s">
        <v>16</v>
      </c>
      <c r="B28" s="142">
        <v>42091.458333333336</v>
      </c>
      <c r="C28" s="143"/>
    </row>
    <row r="29" spans="1:3" ht="21" customHeight="1">
      <c r="A29" s="86" t="s">
        <v>43</v>
      </c>
      <c r="B29" s="121">
        <v>13</v>
      </c>
      <c r="C29" s="120"/>
    </row>
    <row r="30" spans="1:3" ht="21" customHeight="1">
      <c r="A30" s="87"/>
      <c r="B30" s="88"/>
      <c r="C30" s="89"/>
    </row>
    <row r="31" spans="1:3" ht="21" customHeight="1">
      <c r="A31" s="87"/>
      <c r="B31" s="88"/>
      <c r="C31" s="89"/>
    </row>
    <row r="32" spans="1:3" ht="21" customHeight="1">
      <c r="A32" s="87"/>
      <c r="B32" s="88"/>
      <c r="C32" s="89"/>
    </row>
    <row r="33" spans="1:3" ht="18.75" thickBot="1">
      <c r="A33" s="90"/>
      <c r="B33" s="91"/>
      <c r="C33" s="92"/>
    </row>
  </sheetData>
  <sheetProtection/>
  <mergeCells count="9">
    <mergeCell ref="B26:C26"/>
    <mergeCell ref="B27:C27"/>
    <mergeCell ref="B28:C28"/>
    <mergeCell ref="A1:C1"/>
    <mergeCell ref="A2:C2"/>
    <mergeCell ref="A3:C3"/>
    <mergeCell ref="A18:C19"/>
    <mergeCell ref="B24:C24"/>
    <mergeCell ref="B25:C25"/>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8.xml><?xml version="1.0" encoding="utf-8"?>
<worksheet xmlns="http://schemas.openxmlformats.org/spreadsheetml/2006/main" xmlns:r="http://schemas.openxmlformats.org/officeDocument/2006/relationships">
  <sheetPr>
    <tabColor rgb="FFFF0000"/>
  </sheetPr>
  <dimension ref="A1:H18"/>
  <sheetViews>
    <sheetView view="pageBreakPreview" zoomScaleSheetLayoutView="100" zoomScalePageLayoutView="0" workbookViewId="0" topLeftCell="A1">
      <selection activeCell="F26" sqref="F26"/>
    </sheetView>
  </sheetViews>
  <sheetFormatPr defaultColWidth="9.00390625" defaultRowHeight="12.75"/>
  <cols>
    <col min="1" max="1" width="5.125" style="57" customWidth="1"/>
    <col min="2" max="2" width="6.375" style="57" bestFit="1" customWidth="1"/>
    <col min="3" max="3" width="29.75390625" style="58" customWidth="1"/>
    <col min="4" max="4" width="35.75390625" style="58" customWidth="1"/>
    <col min="5" max="5" width="7.125" style="57" customWidth="1"/>
    <col min="6" max="6" width="14.25390625" style="59" customWidth="1"/>
    <col min="7" max="16384" width="9.125" style="54" customWidth="1"/>
  </cols>
  <sheetData>
    <row r="1" spans="1:6" ht="35.25" customHeight="1">
      <c r="A1" s="158" t="s">
        <v>202</v>
      </c>
      <c r="B1" s="159"/>
      <c r="C1" s="159"/>
      <c r="D1" s="159"/>
      <c r="E1" s="159"/>
      <c r="F1" s="159"/>
    </row>
    <row r="2" spans="1:6" ht="18.75" customHeight="1">
      <c r="A2" s="160" t="s">
        <v>34</v>
      </c>
      <c r="B2" s="160"/>
      <c r="C2" s="160"/>
      <c r="D2" s="160"/>
      <c r="E2" s="160"/>
      <c r="F2" s="160"/>
    </row>
    <row r="3" spans="1:6" ht="15.75" customHeight="1">
      <c r="A3" s="161" t="s">
        <v>35</v>
      </c>
      <c r="B3" s="161"/>
      <c r="C3" s="161"/>
      <c r="D3" s="161"/>
      <c r="E3" s="161"/>
      <c r="F3" s="161"/>
    </row>
    <row r="4" spans="1:6" ht="15.75" customHeight="1">
      <c r="A4" s="157" t="s">
        <v>30</v>
      </c>
      <c r="B4" s="157"/>
      <c r="C4" s="157"/>
      <c r="D4" s="117" t="s">
        <v>44</v>
      </c>
      <c r="E4" s="162">
        <v>42091.458333333336</v>
      </c>
      <c r="F4" s="162"/>
    </row>
    <row r="5" spans="1:8" s="55" customFormat="1" ht="25.5">
      <c r="A5" s="95" t="s">
        <v>0</v>
      </c>
      <c r="B5" s="95" t="s">
        <v>1</v>
      </c>
      <c r="C5" s="118" t="s">
        <v>3</v>
      </c>
      <c r="D5" s="95" t="s">
        <v>197</v>
      </c>
      <c r="E5" s="95" t="s">
        <v>8</v>
      </c>
      <c r="F5" s="96" t="s">
        <v>2</v>
      </c>
      <c r="G5" s="56"/>
      <c r="H5" s="56"/>
    </row>
    <row r="6" spans="1:6" ht="23.25" customHeight="1">
      <c r="A6" s="98">
        <v>1</v>
      </c>
      <c r="B6" s="98">
        <v>105</v>
      </c>
      <c r="C6" s="99" t="s">
        <v>130</v>
      </c>
      <c r="D6" s="100" t="s">
        <v>106</v>
      </c>
      <c r="E6" s="101" t="s">
        <v>42</v>
      </c>
      <c r="F6" s="102">
        <v>35398</v>
      </c>
    </row>
    <row r="7" spans="1:6" ht="23.25" customHeight="1">
      <c r="A7" s="98">
        <v>2</v>
      </c>
      <c r="B7" s="98">
        <v>106</v>
      </c>
      <c r="C7" s="99" t="s">
        <v>131</v>
      </c>
      <c r="D7" s="100" t="s">
        <v>81</v>
      </c>
      <c r="E7" s="101" t="s">
        <v>42</v>
      </c>
      <c r="F7" s="102">
        <v>35342</v>
      </c>
    </row>
    <row r="8" spans="1:6" ht="23.25" customHeight="1">
      <c r="A8" s="98">
        <v>3</v>
      </c>
      <c r="B8" s="98">
        <v>107</v>
      </c>
      <c r="C8" s="99" t="s">
        <v>132</v>
      </c>
      <c r="D8" s="100" t="s">
        <v>61</v>
      </c>
      <c r="E8" s="101" t="s">
        <v>42</v>
      </c>
      <c r="F8" s="102">
        <v>35708</v>
      </c>
    </row>
    <row r="9" spans="1:6" ht="23.25" customHeight="1">
      <c r="A9" s="98">
        <v>4</v>
      </c>
      <c r="B9" s="98">
        <v>108</v>
      </c>
      <c r="C9" s="99" t="s">
        <v>133</v>
      </c>
      <c r="D9" s="100" t="s">
        <v>61</v>
      </c>
      <c r="E9" s="101" t="s">
        <v>42</v>
      </c>
      <c r="F9" s="102">
        <v>35437</v>
      </c>
    </row>
    <row r="10" spans="1:6" ht="23.25" customHeight="1">
      <c r="A10" s="98">
        <v>5</v>
      </c>
      <c r="B10" s="98">
        <v>109</v>
      </c>
      <c r="C10" s="99" t="s">
        <v>134</v>
      </c>
      <c r="D10" s="100" t="s">
        <v>135</v>
      </c>
      <c r="E10" s="101" t="s">
        <v>42</v>
      </c>
      <c r="F10" s="102">
        <v>35181</v>
      </c>
    </row>
    <row r="11" spans="1:6" ht="23.25" customHeight="1">
      <c r="A11" s="98">
        <v>6</v>
      </c>
      <c r="B11" s="98">
        <v>110</v>
      </c>
      <c r="C11" s="99" t="s">
        <v>136</v>
      </c>
      <c r="D11" s="100" t="s">
        <v>64</v>
      </c>
      <c r="E11" s="101" t="s">
        <v>42</v>
      </c>
      <c r="F11" s="102">
        <v>35431</v>
      </c>
    </row>
    <row r="12" spans="1:6" ht="23.25" customHeight="1">
      <c r="A12" s="98">
        <v>7</v>
      </c>
      <c r="B12" s="98">
        <v>111</v>
      </c>
      <c r="C12" s="99" t="s">
        <v>137</v>
      </c>
      <c r="D12" s="100" t="s">
        <v>64</v>
      </c>
      <c r="E12" s="101" t="s">
        <v>42</v>
      </c>
      <c r="F12" s="102">
        <v>35300</v>
      </c>
    </row>
    <row r="13" spans="1:6" ht="23.25" customHeight="1">
      <c r="A13" s="98">
        <v>8</v>
      </c>
      <c r="B13" s="98">
        <v>112</v>
      </c>
      <c r="C13" s="99" t="s">
        <v>138</v>
      </c>
      <c r="D13" s="100" t="s">
        <v>64</v>
      </c>
      <c r="E13" s="101" t="s">
        <v>42</v>
      </c>
      <c r="F13" s="102">
        <v>35526</v>
      </c>
    </row>
    <row r="14" spans="1:6" ht="23.25" customHeight="1">
      <c r="A14" s="98">
        <v>9</v>
      </c>
      <c r="B14" s="98">
        <v>113</v>
      </c>
      <c r="C14" s="99" t="s">
        <v>139</v>
      </c>
      <c r="D14" s="100" t="s">
        <v>140</v>
      </c>
      <c r="E14" s="101" t="s">
        <v>42</v>
      </c>
      <c r="F14" s="102">
        <v>35437</v>
      </c>
    </row>
    <row r="15" spans="1:6" ht="23.25" customHeight="1">
      <c r="A15" s="98">
        <v>10</v>
      </c>
      <c r="B15" s="98">
        <v>114</v>
      </c>
      <c r="C15" s="99" t="s">
        <v>141</v>
      </c>
      <c r="D15" s="100" t="s">
        <v>140</v>
      </c>
      <c r="E15" s="101" t="s">
        <v>42</v>
      </c>
      <c r="F15" s="102">
        <v>35596</v>
      </c>
    </row>
    <row r="16" spans="1:6" ht="23.25" customHeight="1">
      <c r="A16" s="98">
        <v>11</v>
      </c>
      <c r="B16" s="98">
        <v>115</v>
      </c>
      <c r="C16" s="99" t="s">
        <v>142</v>
      </c>
      <c r="D16" s="100" t="s">
        <v>140</v>
      </c>
      <c r="E16" s="101" t="s">
        <v>42</v>
      </c>
      <c r="F16" s="102">
        <v>35704</v>
      </c>
    </row>
    <row r="17" spans="1:6" ht="23.25" customHeight="1">
      <c r="A17" s="98">
        <v>12</v>
      </c>
      <c r="B17" s="98">
        <v>116</v>
      </c>
      <c r="C17" s="99" t="s">
        <v>143</v>
      </c>
      <c r="D17" s="100" t="s">
        <v>69</v>
      </c>
      <c r="E17" s="101" t="s">
        <v>42</v>
      </c>
      <c r="F17" s="102">
        <v>35065</v>
      </c>
    </row>
    <row r="18" spans="1:6" ht="23.25" customHeight="1">
      <c r="A18" s="98">
        <v>13</v>
      </c>
      <c r="B18" s="98">
        <v>117</v>
      </c>
      <c r="C18" s="99" t="s">
        <v>144</v>
      </c>
      <c r="D18" s="100" t="s">
        <v>69</v>
      </c>
      <c r="E18" s="101" t="s">
        <v>42</v>
      </c>
      <c r="F18" s="102">
        <v>35431</v>
      </c>
    </row>
    <row r="19" ht="18" customHeight="1"/>
    <row r="20" ht="18" customHeight="1"/>
    <row r="21" ht="18" customHeight="1"/>
    <row r="22" ht="18" customHeight="1"/>
    <row r="23" ht="18" customHeight="1"/>
    <row r="24" ht="18" customHeight="1"/>
  </sheetData>
  <sheetProtection/>
  <mergeCells count="5">
    <mergeCell ref="A1:F1"/>
    <mergeCell ref="A2:F2"/>
    <mergeCell ref="A3:F3"/>
    <mergeCell ref="A4:C4"/>
    <mergeCell ref="E4:F4"/>
  </mergeCells>
  <conditionalFormatting sqref="B6:B18">
    <cfRule type="duplicateValues" priority="206" dxfId="48" stopIfTrue="1">
      <formula>AND(COUNTIF($B$6:$B$18,B6)&gt;1,NOT(ISBLANK(B6)))</formula>
    </cfRule>
  </conditionalFormatting>
  <printOptions horizontalCentered="1"/>
  <pageMargins left="0.7086614173228347" right="0.2362204724409449" top="0.7086614173228347" bottom="0.31496062992125984" header="0.3937007874015748" footer="0.15748031496062992"/>
  <pageSetup horizontalDpi="300" verticalDpi="300" orientation="portrait" paperSize="9" scale="95" r:id="rId2"/>
  <headerFooter alignWithMargins="0">
    <oddFooter>&amp;C&amp;P</oddFooter>
  </headerFooter>
  <drawing r:id="rId1"/>
</worksheet>
</file>

<file path=xl/worksheets/sheet9.xml><?xml version="1.0" encoding="utf-8"?>
<worksheet xmlns="http://schemas.openxmlformats.org/spreadsheetml/2006/main" xmlns:r="http://schemas.openxmlformats.org/officeDocument/2006/relationships">
  <sheetPr>
    <tabColor rgb="FFFF0000"/>
  </sheetPr>
  <dimension ref="A1:P18"/>
  <sheetViews>
    <sheetView view="pageBreakPreview" zoomScaleSheetLayoutView="100" zoomScalePageLayoutView="0" workbookViewId="0" topLeftCell="A1">
      <selection activeCell="O6" sqref="O6"/>
    </sheetView>
  </sheetViews>
  <sheetFormatPr defaultColWidth="9.00390625" defaultRowHeight="12.75"/>
  <cols>
    <col min="1" max="1" width="5.125" style="37" customWidth="1"/>
    <col min="2" max="2" width="6.375" style="37" bestFit="1" customWidth="1"/>
    <col min="3" max="3" width="24.375" style="42" customWidth="1"/>
    <col min="4" max="4" width="31.75390625" style="42" customWidth="1"/>
    <col min="5" max="5" width="7.125" style="36" customWidth="1"/>
    <col min="6" max="6" width="13.125" style="37" customWidth="1"/>
    <col min="7" max="7" width="14.625" style="63" customWidth="1"/>
    <col min="8" max="8" width="6.75390625" style="36" hidden="1" customWidth="1"/>
    <col min="9" max="16384" width="9.125" style="36" customWidth="1"/>
  </cols>
  <sheetData>
    <row r="1" spans="1:10" ht="33.75" customHeight="1">
      <c r="A1" s="164" t="s">
        <v>202</v>
      </c>
      <c r="B1" s="164"/>
      <c r="C1" s="164"/>
      <c r="D1" s="164"/>
      <c r="E1" s="164"/>
      <c r="F1" s="164"/>
      <c r="G1" s="164"/>
      <c r="H1" s="164"/>
      <c r="I1" s="164"/>
      <c r="J1" s="37"/>
    </row>
    <row r="2" spans="1:9" ht="24" customHeight="1">
      <c r="A2" s="165" t="s">
        <v>34</v>
      </c>
      <c r="B2" s="165"/>
      <c r="C2" s="165"/>
      <c r="D2" s="165"/>
      <c r="E2" s="165"/>
      <c r="F2" s="165"/>
      <c r="G2" s="165"/>
      <c r="H2" s="165"/>
      <c r="I2" s="165"/>
    </row>
    <row r="3" spans="1:9" ht="14.25" customHeight="1">
      <c r="A3" s="166" t="s">
        <v>35</v>
      </c>
      <c r="B3" s="166"/>
      <c r="C3" s="166"/>
      <c r="D3" s="166"/>
      <c r="E3" s="166"/>
      <c r="F3" s="166"/>
      <c r="G3" s="166"/>
      <c r="H3" s="166"/>
      <c r="I3" s="166"/>
    </row>
    <row r="4" spans="1:9" ht="15.75" customHeight="1">
      <c r="A4" s="163" t="s">
        <v>30</v>
      </c>
      <c r="B4" s="163"/>
      <c r="C4" s="163"/>
      <c r="D4" s="114" t="s">
        <v>44</v>
      </c>
      <c r="E4" s="115"/>
      <c r="F4" s="168">
        <v>42091.458333333336</v>
      </c>
      <c r="G4" s="168"/>
      <c r="H4" s="168"/>
      <c r="I4" s="168"/>
    </row>
    <row r="5" spans="1:16" s="40" customFormat="1" ht="25.5">
      <c r="A5" s="95" t="s">
        <v>0</v>
      </c>
      <c r="B5" s="95" t="s">
        <v>1</v>
      </c>
      <c r="C5" s="95" t="s">
        <v>3</v>
      </c>
      <c r="D5" s="95" t="s">
        <v>197</v>
      </c>
      <c r="E5" s="95" t="s">
        <v>8</v>
      </c>
      <c r="F5" s="96" t="s">
        <v>2</v>
      </c>
      <c r="G5" s="97" t="s">
        <v>4</v>
      </c>
      <c r="H5" s="39" t="s">
        <v>15</v>
      </c>
      <c r="L5" s="41"/>
      <c r="M5" s="41"/>
      <c r="N5" s="41"/>
      <c r="O5" s="41"/>
      <c r="P5" s="41"/>
    </row>
    <row r="6" spans="1:10" ht="23.25" customHeight="1">
      <c r="A6" s="103">
        <v>1</v>
      </c>
      <c r="B6" s="104">
        <v>116</v>
      </c>
      <c r="C6" s="105" t="s">
        <v>143</v>
      </c>
      <c r="D6" s="105" t="s">
        <v>69</v>
      </c>
      <c r="E6" s="106" t="s">
        <v>42</v>
      </c>
      <c r="F6" s="107">
        <v>35065</v>
      </c>
      <c r="G6" s="110">
        <v>4130</v>
      </c>
      <c r="H6" s="93">
        <v>0</v>
      </c>
      <c r="I6" s="135" t="s">
        <v>204</v>
      </c>
      <c r="J6" s="37"/>
    </row>
    <row r="7" spans="1:10" ht="23.25" customHeight="1">
      <c r="A7" s="103">
        <v>2</v>
      </c>
      <c r="B7" s="104">
        <v>110</v>
      </c>
      <c r="C7" s="105" t="s">
        <v>136</v>
      </c>
      <c r="D7" s="105" t="s">
        <v>64</v>
      </c>
      <c r="E7" s="106" t="s">
        <v>42</v>
      </c>
      <c r="F7" s="107">
        <v>35431</v>
      </c>
      <c r="G7" s="110">
        <v>4607</v>
      </c>
      <c r="H7" s="137">
        <v>0</v>
      </c>
      <c r="I7" s="138"/>
      <c r="J7" s="37"/>
    </row>
    <row r="8" spans="1:10" ht="23.25" customHeight="1">
      <c r="A8" s="103">
        <v>3</v>
      </c>
      <c r="B8" s="104">
        <v>112</v>
      </c>
      <c r="C8" s="105" t="s">
        <v>138</v>
      </c>
      <c r="D8" s="105" t="s">
        <v>64</v>
      </c>
      <c r="E8" s="106" t="s">
        <v>42</v>
      </c>
      <c r="F8" s="107">
        <v>35526</v>
      </c>
      <c r="G8" s="110">
        <v>4615</v>
      </c>
      <c r="H8" s="137">
        <v>0</v>
      </c>
      <c r="I8" s="138"/>
      <c r="J8" s="37"/>
    </row>
    <row r="9" spans="1:9" ht="23.25" customHeight="1">
      <c r="A9" s="103">
        <v>4</v>
      </c>
      <c r="B9" s="104">
        <v>105</v>
      </c>
      <c r="C9" s="105" t="s">
        <v>130</v>
      </c>
      <c r="D9" s="105" t="s">
        <v>106</v>
      </c>
      <c r="E9" s="106" t="s">
        <v>42</v>
      </c>
      <c r="F9" s="107">
        <v>35398</v>
      </c>
      <c r="G9" s="110">
        <v>4755</v>
      </c>
      <c r="H9" s="137">
        <v>0</v>
      </c>
      <c r="I9" s="138"/>
    </row>
    <row r="10" spans="1:9" ht="23.25" customHeight="1">
      <c r="A10" s="103">
        <v>5</v>
      </c>
      <c r="B10" s="104">
        <v>113</v>
      </c>
      <c r="C10" s="105" t="s">
        <v>139</v>
      </c>
      <c r="D10" s="105" t="s">
        <v>140</v>
      </c>
      <c r="E10" s="106" t="s">
        <v>42</v>
      </c>
      <c r="F10" s="107">
        <v>35437</v>
      </c>
      <c r="G10" s="110">
        <v>4859</v>
      </c>
      <c r="H10" s="137">
        <v>0</v>
      </c>
      <c r="I10" s="138"/>
    </row>
    <row r="11" spans="1:9" ht="23.25" customHeight="1" thickBot="1">
      <c r="A11" s="128">
        <v>6</v>
      </c>
      <c r="B11" s="129">
        <v>108</v>
      </c>
      <c r="C11" s="130" t="s">
        <v>133</v>
      </c>
      <c r="D11" s="130" t="s">
        <v>61</v>
      </c>
      <c r="E11" s="131" t="s">
        <v>42</v>
      </c>
      <c r="F11" s="132">
        <v>35437</v>
      </c>
      <c r="G11" s="133">
        <v>4958</v>
      </c>
      <c r="H11" s="137">
        <v>0</v>
      </c>
      <c r="I11" s="138"/>
    </row>
    <row r="12" spans="1:9" ht="23.25" customHeight="1" thickTop="1">
      <c r="A12" s="122">
        <v>7</v>
      </c>
      <c r="B12" s="123">
        <v>114</v>
      </c>
      <c r="C12" s="124" t="s">
        <v>141</v>
      </c>
      <c r="D12" s="124" t="s">
        <v>140</v>
      </c>
      <c r="E12" s="125" t="s">
        <v>42</v>
      </c>
      <c r="F12" s="126">
        <v>35596</v>
      </c>
      <c r="G12" s="134">
        <v>5214</v>
      </c>
      <c r="H12" s="137">
        <v>0</v>
      </c>
      <c r="I12" s="138"/>
    </row>
    <row r="13" spans="1:9" ht="23.25" customHeight="1">
      <c r="A13" s="103">
        <v>8</v>
      </c>
      <c r="B13" s="104">
        <v>115</v>
      </c>
      <c r="C13" s="105" t="s">
        <v>142</v>
      </c>
      <c r="D13" s="105" t="s">
        <v>140</v>
      </c>
      <c r="E13" s="106" t="s">
        <v>42</v>
      </c>
      <c r="F13" s="107">
        <v>35704</v>
      </c>
      <c r="G13" s="110">
        <v>5217</v>
      </c>
      <c r="H13" s="137">
        <v>0</v>
      </c>
      <c r="I13" s="138"/>
    </row>
    <row r="14" spans="1:9" ht="23.25" customHeight="1">
      <c r="A14" s="103">
        <v>9</v>
      </c>
      <c r="B14" s="104">
        <v>117</v>
      </c>
      <c r="C14" s="105" t="s">
        <v>144</v>
      </c>
      <c r="D14" s="105" t="s">
        <v>69</v>
      </c>
      <c r="E14" s="106" t="s">
        <v>42</v>
      </c>
      <c r="F14" s="107">
        <v>35431</v>
      </c>
      <c r="G14" s="110">
        <v>5442</v>
      </c>
      <c r="H14" s="137">
        <v>0</v>
      </c>
      <c r="I14" s="138"/>
    </row>
    <row r="15" spans="1:9" ht="23.25" customHeight="1">
      <c r="A15" s="103">
        <v>10</v>
      </c>
      <c r="B15" s="104">
        <v>106</v>
      </c>
      <c r="C15" s="105" t="s">
        <v>131</v>
      </c>
      <c r="D15" s="105" t="s">
        <v>81</v>
      </c>
      <c r="E15" s="106" t="s">
        <v>42</v>
      </c>
      <c r="F15" s="107">
        <v>35342</v>
      </c>
      <c r="G15" s="119">
        <v>10739</v>
      </c>
      <c r="H15" s="137">
        <v>0</v>
      </c>
      <c r="I15" s="138"/>
    </row>
    <row r="16" spans="1:9" ht="23.25" customHeight="1">
      <c r="A16" s="103" t="s">
        <v>200</v>
      </c>
      <c r="B16" s="104">
        <v>111</v>
      </c>
      <c r="C16" s="105" t="s">
        <v>137</v>
      </c>
      <c r="D16" s="105" t="s">
        <v>64</v>
      </c>
      <c r="E16" s="106" t="s">
        <v>42</v>
      </c>
      <c r="F16" s="107">
        <v>35300</v>
      </c>
      <c r="G16" s="110" t="s">
        <v>198</v>
      </c>
      <c r="H16" s="137" t="s">
        <v>200</v>
      </c>
      <c r="I16" s="138"/>
    </row>
    <row r="17" spans="1:9" ht="23.25" customHeight="1">
      <c r="A17" s="103" t="s">
        <v>200</v>
      </c>
      <c r="B17" s="104">
        <v>107</v>
      </c>
      <c r="C17" s="105" t="s">
        <v>132</v>
      </c>
      <c r="D17" s="105" t="s">
        <v>61</v>
      </c>
      <c r="E17" s="106" t="s">
        <v>42</v>
      </c>
      <c r="F17" s="107">
        <v>35708</v>
      </c>
      <c r="G17" s="110" t="s">
        <v>205</v>
      </c>
      <c r="H17" s="137" t="s">
        <v>200</v>
      </c>
      <c r="I17" s="138"/>
    </row>
    <row r="18" spans="1:9" ht="23.25" customHeight="1">
      <c r="A18" s="103" t="s">
        <v>200</v>
      </c>
      <c r="B18" s="104">
        <v>109</v>
      </c>
      <c r="C18" s="105" t="s">
        <v>134</v>
      </c>
      <c r="D18" s="105" t="s">
        <v>135</v>
      </c>
      <c r="E18" s="106" t="s">
        <v>42</v>
      </c>
      <c r="F18" s="107">
        <v>35181</v>
      </c>
      <c r="G18" s="110" t="s">
        <v>205</v>
      </c>
      <c r="H18" s="137" t="s">
        <v>200</v>
      </c>
      <c r="I18" s="138"/>
    </row>
  </sheetData>
  <sheetProtection/>
  <mergeCells count="5">
    <mergeCell ref="A4:C4"/>
    <mergeCell ref="A1:I1"/>
    <mergeCell ref="A2:I2"/>
    <mergeCell ref="A3:I3"/>
    <mergeCell ref="F4:I4"/>
  </mergeCells>
  <conditionalFormatting sqref="H6:H18">
    <cfRule type="containsText" priority="2" dxfId="48" operator="containsText" stopIfTrue="1" text="$E$7=&quot;&quot;F&quot;&quot;">
      <formula>NOT(ISERROR(SEARCH("$E$7=""F""",H6)))</formula>
    </cfRule>
    <cfRule type="containsText" priority="3" dxfId="48" operator="containsText" stopIfTrue="1" text="F=E7">
      <formula>NOT(ISERROR(SEARCH("F=E7",H6)))</formula>
    </cfRule>
  </conditionalFormatting>
  <conditionalFormatting sqref="B6:B18">
    <cfRule type="duplicateValues" priority="205" dxfId="48" stopIfTrue="1">
      <formula>AND(COUNTIF($B$6:$B$18,B6)&gt;1,NOT(ISBLANK(B6)))</formula>
    </cfRule>
  </conditionalFormatting>
  <printOptions horizontalCentered="1"/>
  <pageMargins left="0.6692913385826772" right="0.2362204724409449" top="0.47" bottom="0.41" header="0.3937007874015748" footer="0.29"/>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DELL-BILGISAYAR (dell)</cp:lastModifiedBy>
  <cp:lastPrinted>2015-03-28T12:12:19Z</cp:lastPrinted>
  <dcterms:created xsi:type="dcterms:W3CDTF">2008-08-11T14:10:37Z</dcterms:created>
  <dcterms:modified xsi:type="dcterms:W3CDTF">2015-03-28T17:26:22Z</dcterms:modified>
  <cp:category/>
  <cp:version/>
  <cp:contentType/>
  <cp:contentStatus/>
</cp:coreProperties>
</file>