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drawings/drawing97.xml" ContentType="application/vnd.openxmlformats-officedocument.drawing+xml"/>
  <Override PartName="/xl/worksheets/sheet13.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drawings/drawing39.xml" ContentType="application/vnd.openxmlformats-officedocument.drawing+xml"/>
  <Override PartName="/xl/drawings/drawing86.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drawings/drawing64.xml" ContentType="application/vnd.openxmlformats-officedocument.drawing+xml"/>
  <Override PartName="/xl/drawings/drawing75.xml" ContentType="application/vnd.openxmlformats-officedocument.drawing+xml"/>
  <Default Extension="xml" ContentType="application/xml"/>
  <Override PartName="/xl/drawings/drawing2.xml" ContentType="application/vnd.openxmlformats-officedocument.drawing+xml"/>
  <Override PartName="/xl/drawings/drawing53.xml" ContentType="application/vnd.openxmlformats-officedocument.drawing+xml"/>
  <Override PartName="/xl/worksheets/sheet3.xml" ContentType="application/vnd.openxmlformats-officedocument.spreadsheetml.worksheet+xml"/>
  <Override PartName="/xl/worksheets/sheet98.xml" ContentType="application/vnd.openxmlformats-officedocument.spreadsheetml.worksheet+xml"/>
  <Override PartName="/xl/drawings/drawing42.xml" ContentType="application/vnd.openxmlformats-officedocument.drawing+xml"/>
  <Override PartName="/xl/worksheets/sheet87.xml" ContentType="application/vnd.openxmlformats-officedocument.spreadsheetml.worksheet+xml"/>
  <Override PartName="/xl/worksheets/sheet106.xml" ContentType="application/vnd.openxmlformats-officedocument.spreadsheetml.worksheet+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worksheets/sheet102.xml" ContentType="application/vnd.openxmlformats-officedocument.spreadsheetml.worksheet+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Default Extension="bin" ContentType="application/vnd.openxmlformats-officedocument.spreadsheetml.printerSettings"/>
  <Default Extension="png" ContentType="image/png"/>
  <Override PartName="/xl/drawings/drawing69.xml" ContentType="application/vnd.openxmlformats-officedocument.drawing+xml"/>
  <Override PartName="/xl/drawings/drawing87.xml" ContentType="application/vnd.openxmlformats-officedocument.drawing+xml"/>
  <Override PartName="/xl/drawings/drawing98.xml" ContentType="application/vnd.openxmlformats-officedocument.drawing+xml"/>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58.xml" ContentType="application/vnd.openxmlformats-officedocument.drawing+xml"/>
  <Override PartName="/xl/drawings/drawing76.xml" ContentType="application/vnd.openxmlformats-officedocument.drawing+xml"/>
  <Override PartName="/xl/worksheets/sheet8.xml" ContentType="application/vnd.openxmlformats-officedocument.spreadsheetml.worksheet+xml"/>
  <Override PartName="/xl/worksheets/sheet21.xml" ContentType="application/vnd.openxmlformats-officedocument.spreadsheetml.worksheet+xml"/>
  <Override PartName="/xl/drawings/drawing18.xml" ContentType="application/vnd.openxmlformats-officedocument.drawing+xml"/>
  <Override PartName="/xl/drawings/drawing36.xml" ContentType="application/vnd.openxmlformats-officedocument.drawing+xml"/>
  <Override PartName="/xl/drawings/drawing47.xml" ContentType="application/vnd.openxmlformats-officedocument.drawing+xml"/>
  <Override PartName="/xl/drawings/drawing65.xml" ContentType="application/vnd.openxmlformats-officedocument.drawing+xml"/>
  <Override PartName="/xl/drawings/drawing83.xml" ContentType="application/vnd.openxmlformats-officedocument.drawing+xml"/>
  <Override PartName="/xl/drawings/drawing94.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25.xml" ContentType="application/vnd.openxmlformats-officedocument.drawing+xml"/>
  <Override PartName="/xl/drawings/drawing43.xml" ContentType="application/vnd.openxmlformats-officedocument.drawing+xml"/>
  <Override PartName="/xl/drawings/drawing54.xml" ContentType="application/vnd.openxmlformats-officedocument.drawing+xml"/>
  <Override PartName="/xl/drawings/drawing72.xml" ContentType="application/vnd.openxmlformats-officedocument.drawing+xml"/>
  <Override PartName="/xl/drawings/drawing90.xml" ContentType="application/vnd.openxmlformats-officedocument.drawing+xml"/>
  <Override PartName="/docProps/app.xml" ContentType="application/vnd.openxmlformats-officedocument.extended-properties+xml"/>
  <Override PartName="/xl/worksheets/sheet99.xml" ContentType="application/vnd.openxmlformats-officedocument.spreadsheetml.worksheet+xml"/>
  <Override PartName="/xl/worksheets/sheet107.xml" ContentType="application/vnd.openxmlformats-officedocument.spreadsheetml.worksheet+xml"/>
  <Override PartName="/xl/drawings/drawing14.xml" ContentType="application/vnd.openxmlformats-officedocument.drawing+xml"/>
  <Override PartName="/xl/drawings/drawing32.xml" ContentType="application/vnd.openxmlformats-officedocument.drawing+xml"/>
  <Override PartName="/xl/drawings/drawing61.xml" ContentType="application/vnd.openxmlformats-officedocument.drawing+xml"/>
  <Override PartName="/xl/worksheets/sheet59.xml" ContentType="application/vnd.openxmlformats-officedocument.spreadsheetml.worksheet+xml"/>
  <Override PartName="/xl/worksheets/sheet77.xml" ContentType="application/vnd.openxmlformats-officedocument.spreadsheetml.worksheet+xml"/>
  <Override PartName="/xl/worksheets/sheet88.xml" ContentType="application/vnd.openxmlformats-officedocument.spreadsheetml.worksheet+xml"/>
  <Override PartName="/xl/drawings/drawing21.xml" ContentType="application/vnd.openxmlformats-officedocument.drawing+xml"/>
  <Override PartName="/xl/drawings/drawing5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48.xml" ContentType="application/vnd.openxmlformats-officedocument.spreadsheetml.worksheet+xml"/>
  <Override PartName="/xl/worksheets/sheet66.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worksheets/sheet37.xml" ContentType="application/vnd.openxmlformats-officedocument.spreadsheetml.worksheet+xml"/>
  <Override PartName="/xl/worksheets/sheet55.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110.xml" ContentType="application/vnd.openxmlformats-officedocument.spreadsheetml.worksheet+xml"/>
  <Override PartName="/xl/drawings/drawing99.xml" ContentType="application/vnd.openxmlformats-officedocument.drawing+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drawings/drawing59.xml" ContentType="application/vnd.openxmlformats-officedocument.drawing+xml"/>
  <Override PartName="/xl/drawings/drawing88.xml" ContentType="application/vnd.openxmlformats-officedocument.drawing+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drawings/drawing48.xml" ContentType="application/vnd.openxmlformats-officedocument.drawing+xml"/>
  <Override PartName="/xl/drawings/drawing66.xml" ContentType="application/vnd.openxmlformats-officedocument.drawing+xml"/>
  <Override PartName="/xl/drawings/drawing77.xml" ContentType="application/vnd.openxmlformats-officedocument.drawing+xml"/>
  <Override PartName="/xl/drawings/drawing95.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37.xml" ContentType="application/vnd.openxmlformats-officedocument.drawing+xml"/>
  <Override PartName="/xl/drawings/drawing55.xml" ContentType="application/vnd.openxmlformats-officedocument.drawing+xml"/>
  <Override PartName="/xl/drawings/drawing84.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drawings/drawing44.xml" ContentType="application/vnd.openxmlformats-officedocument.drawing+xml"/>
  <Override PartName="/xl/drawings/drawing62.xml" ContentType="application/vnd.openxmlformats-officedocument.drawing+xml"/>
  <Override PartName="/xl/drawings/drawing73.xml" ContentType="application/vnd.openxmlformats-officedocument.drawing+xml"/>
  <Override PartName="/xl/drawings/drawing91.xml" ContentType="application/vnd.openxmlformats-officedocument.drawing+xml"/>
  <Override PartName="/xl/worksheets/sheet89.xml" ContentType="application/vnd.openxmlformats-officedocument.spreadsheetml.worksheet+xml"/>
  <Override PartName="/xl/worksheets/sheet108.xml" ContentType="application/vnd.openxmlformats-officedocument.spreadsheetml.worksheet+xml"/>
  <Override PartName="/xl/drawings/drawing22.xml" ContentType="application/vnd.openxmlformats-officedocument.drawing+xml"/>
  <Override PartName="/xl/drawings/drawing33.xml" ContentType="application/vnd.openxmlformats-officedocument.drawing+xml"/>
  <Override PartName="/xl/drawings/drawing51.xml" ContentType="application/vnd.openxmlformats-officedocument.drawing+xml"/>
  <Override PartName="/xl/drawings/drawing80.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drawings/drawing11.xml" ContentType="application/vnd.openxmlformats-officedocument.drawing+xml"/>
  <Override PartName="/xl/drawings/drawing40.xml" ContentType="application/vnd.openxmlformats-officedocument.drawing+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104.xml" ContentType="application/vnd.openxmlformats-officedocument.spreadsheetml.worksheet+xml"/>
  <Override PartName="/xl/drawings/drawing100.xml" ContentType="application/vnd.openxmlformats-officedocument.drawing+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worksheets/sheet111.xml" ContentType="application/vnd.openxmlformats-officedocument.spreadsheetml.worksheet+xml"/>
  <Override PartName="/xl/drawings/drawing89.xml" ContentType="application/vnd.openxmlformats-officedocument.drawing+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100.xml" ContentType="application/vnd.openxmlformats-officedocument.spreadsheetml.worksheet+xml"/>
  <Override PartName="/xl/drawings/drawing9.xml" ContentType="application/vnd.openxmlformats-officedocument.drawing+xml"/>
  <Override PartName="/xl/drawings/drawing78.xml" ContentType="application/vnd.openxmlformats-officedocument.drawing+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drawings/drawing38.xml" ContentType="application/vnd.openxmlformats-officedocument.drawing+xml"/>
  <Override PartName="/xl/drawings/drawing49.xml" ContentType="application/vnd.openxmlformats-officedocument.drawing+xml"/>
  <Override PartName="/xl/drawings/drawing67.xml" ContentType="application/vnd.openxmlformats-officedocument.drawing+xml"/>
  <Override PartName="/xl/drawings/drawing85.xml" ContentType="application/vnd.openxmlformats-officedocument.drawing+xml"/>
  <Override PartName="/xl/drawings/drawing96.xml" ContentType="application/vnd.openxmlformats-officedocument.drawing+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27.xml" ContentType="application/vnd.openxmlformats-officedocument.drawing+xml"/>
  <Override PartName="/xl/drawings/drawing45.xml" ContentType="application/vnd.openxmlformats-officedocument.drawing+xml"/>
  <Override PartName="/xl/drawings/drawing56.xml" ContentType="application/vnd.openxmlformats-officedocument.drawing+xml"/>
  <Override PartName="/xl/drawings/drawing74.xml" ContentType="application/vnd.openxmlformats-officedocument.drawing+xml"/>
  <Override PartName="/xl/drawings/drawing92.xml" ContentType="application/vnd.openxmlformats-officedocument.drawing+xml"/>
  <Override PartName="/xl/worksheets/sheet109.xml" ContentType="application/vnd.openxmlformats-officedocument.spreadsheetml.worksheet+xml"/>
  <Override PartName="/xl/drawings/drawing16.xml" ContentType="application/vnd.openxmlformats-officedocument.drawing+xml"/>
  <Override PartName="/xl/drawings/drawing34.xml" ContentType="application/vnd.openxmlformats-officedocument.drawing+xml"/>
  <Override PartName="/xl/drawings/drawing63.xml" ContentType="application/vnd.openxmlformats-officedocument.drawing+xml"/>
  <Override PartName="/xl/drawings/drawing81.xml" ContentType="application/vnd.openxmlformats-officedocument.drawing+xml"/>
  <Override PartName="/xl/worksheets/sheet2.xml" ContentType="application/vnd.openxmlformats-officedocument.spreadsheetml.worksheet+xml"/>
  <Override PartName="/xl/drawings/drawing1.xml" ContentType="application/vnd.openxmlformats-officedocument.drawing+xml"/>
  <Override PartName="/xl/drawings/drawing23.xml" ContentType="application/vnd.openxmlformats-officedocument.drawing+xml"/>
  <Override PartName="/xl/drawings/drawing41.xml" ContentType="application/vnd.openxmlformats-officedocument.drawing+xml"/>
  <Override PartName="/xl/drawings/drawing52.xml" ContentType="application/vnd.openxmlformats-officedocument.drawing+xml"/>
  <Override PartName="/xl/drawings/drawing70.xml" ContentType="application/vnd.openxmlformats-officedocument.drawing+xml"/>
  <Override PartName="/xl/worksheets/sheet68.xml" ContentType="application/vnd.openxmlformats-officedocument.spreadsheetml.worksheet+xml"/>
  <Override PartName="/xl/worksheets/sheet79.xml" ContentType="application/vnd.openxmlformats-officedocument.spreadsheetml.worksheet+xml"/>
  <Override PartName="/xl/worksheets/sheet97.xml" ContentType="application/vnd.openxmlformats-officedocument.spreadsheetml.worksheet+xml"/>
  <Override PartName="/xl/worksheets/sheet105.xml" ContentType="application/vnd.openxmlformats-officedocument.spreadsheetml.worksheet+xml"/>
  <Override PartName="/xl/drawings/drawing12.xml" ContentType="application/vnd.openxmlformats-officedocument.drawing+xml"/>
  <Override PartName="/xl/drawings/drawing30.xml" ContentType="application/vnd.openxmlformats-officedocument.drawing+xml"/>
  <Override PartName="/xl/worksheets/sheet28.xml" ContentType="application/vnd.openxmlformats-officedocument.spreadsheetml.worksheet+xml"/>
  <Override PartName="/xl/worksheets/sheet39.xml" ContentType="application/vnd.openxmlformats-officedocument.spreadsheetml.worksheet+xml"/>
  <Override PartName="/xl/worksheets/sheet57.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112.xml" ContentType="application/vnd.openxmlformats-officedocument.spreadsheetml.worksheet+xml"/>
  <Override PartName="/xl/drawings/drawing101.xml" ContentType="application/vnd.openxmlformats-officedocument.drawing+xml"/>
  <Override PartName="/xl/worksheets/sheet17.xml" ContentType="application/vnd.openxmlformats-officedocument.spreadsheetml.worksheet+xml"/>
  <Override PartName="/xl/worksheets/sheet46.xml" ContentType="application/vnd.openxmlformats-officedocument.spreadsheetml.worksheet+xml"/>
  <Override PartName="/xl/worksheets/sheet64.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xl/worksheets/sheet53.xml" ContentType="application/vnd.openxmlformats-officedocument.spreadsheetml.worksheet+xml"/>
  <Override PartName="/xl/drawings/drawing68.xml" ContentType="application/vnd.openxmlformats-officedocument.drawing+xml"/>
  <Override PartName="/xl/drawings/drawing79.xml" ContentType="application/vnd.openxmlformats-officedocument.drawing+xml"/>
  <Override PartName="/xl/worksheets/sheet42.xml" ContentType="application/vnd.openxmlformats-officedocument.spreadsheetml.worksheet+xml"/>
  <Override PartName="/xl/drawings/drawing6.xml" ContentType="application/vnd.openxmlformats-officedocument.drawing+xml"/>
  <Override PartName="/xl/drawings/drawing57.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6.xml" ContentType="application/vnd.openxmlformats-officedocument.drawing+xml"/>
  <Override PartName="/xl/drawings/drawing93.xml" ContentType="application/vnd.openxmlformats-officedocument.drawing+xml"/>
  <Override PartName="/xl/drawings/drawing35.xml" ContentType="application/vnd.openxmlformats-officedocument.drawing+xml"/>
  <Override PartName="/xl/drawings/drawing82.xml" ContentType="application/vnd.openxmlformats-officedocument.drawing+xml"/>
  <Override PartName="/xl/drawings/drawing13.xml" ContentType="application/vnd.openxmlformats-officedocument.drawing+xml"/>
  <Override PartName="/xl/drawings/drawing24.xml" ContentType="application/vnd.openxmlformats-officedocument.drawing+xml"/>
  <Override PartName="/xl/drawings/drawing60.xml" ContentType="application/vnd.openxmlformats-officedocument.drawing+xml"/>
  <Override PartName="/xl/drawings/drawing71.xml" ContentType="application/vnd.openxmlformats-officedocument.drawing+xml"/>
  <Override PartName="/xl/worksheets/sheet69.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0730" windowHeight="9240" tabRatio="940" firstSheet="9" activeTab="9"/>
  </bookViews>
  <sheets>
    <sheet name="KURS BİLGİLERİ" sheetId="623" state="hidden" r:id="rId1"/>
    <sheet name="HAKEM BİLGİ FORMU" sheetId="625" state="hidden" r:id="rId2"/>
    <sheet name="KURS DİLEKÇESİ" sheetId="626" state="hidden" r:id="rId3"/>
    <sheet name="KURS PROGRAMI" sheetId="627" state="hidden" r:id="rId4"/>
    <sheet name="KURS BELGELERİ" sheetId="628" state="hidden" r:id="rId5"/>
    <sheet name="Belgeler" sheetId="629" state="hidden" r:id="rId6"/>
    <sheet name="İMZA" sheetId="630" state="hidden" r:id="rId7"/>
    <sheet name="Kitap Dağıtım Listesi" sheetId="624" state="hidden" r:id="rId8"/>
    <sheet name="ULUSLARARASI Sınav Sonuçları" sheetId="620" state="hidden" r:id="rId9"/>
    <sheet name="ULUSAL Sınav Sonuçları" sheetId="621" r:id="rId10"/>
    <sheet name="Atletizm Hakem Kurs Sonuçları" sheetId="622" r:id="rId11"/>
    <sheet name="HAKEM BİLGİLERİ" sheetId="138" state="hidden" r:id="rId12"/>
    <sheet name="1" sheetId="182" state="hidden" r:id="rId13"/>
    <sheet name="2" sheetId="310" state="hidden" r:id="rId14"/>
    <sheet name="3" sheetId="311" state="hidden" r:id="rId15"/>
    <sheet name="4" sheetId="312" state="hidden" r:id="rId16"/>
    <sheet name="5" sheetId="313" state="hidden" r:id="rId17"/>
    <sheet name="6" sheetId="314" state="hidden" r:id="rId18"/>
    <sheet name="7" sheetId="315" state="hidden" r:id="rId19"/>
    <sheet name="8" sheetId="316" state="hidden" r:id="rId20"/>
    <sheet name="9" sheetId="318" state="hidden" r:id="rId21"/>
    <sheet name="10" sheetId="319" state="hidden" r:id="rId22"/>
    <sheet name="11" sheetId="320" state="hidden" r:id="rId23"/>
    <sheet name="12" sheetId="321" state="hidden" r:id="rId24"/>
    <sheet name="13" sheetId="322" state="hidden" r:id="rId25"/>
    <sheet name="14" sheetId="323" state="hidden" r:id="rId26"/>
    <sheet name="15" sheetId="324" state="hidden" r:id="rId27"/>
    <sheet name="16" sheetId="325" state="hidden" r:id="rId28"/>
    <sheet name="17" sheetId="326" state="hidden" r:id="rId29"/>
    <sheet name="18" sheetId="327" state="hidden" r:id="rId30"/>
    <sheet name="19" sheetId="328" state="hidden" r:id="rId31"/>
    <sheet name="20" sheetId="329" state="hidden" r:id="rId32"/>
    <sheet name="21" sheetId="330" state="hidden" r:id="rId33"/>
    <sheet name="22" sheetId="331" state="hidden" r:id="rId34"/>
    <sheet name="23" sheetId="332" state="hidden" r:id="rId35"/>
    <sheet name="24" sheetId="333" state="hidden" r:id="rId36"/>
    <sheet name="25" sheetId="334" state="hidden" r:id="rId37"/>
    <sheet name="26" sheetId="335" state="hidden" r:id="rId38"/>
    <sheet name="27" sheetId="336" state="hidden" r:id="rId39"/>
    <sheet name="28" sheetId="337" state="hidden" r:id="rId40"/>
    <sheet name="29" sheetId="338" state="hidden" r:id="rId41"/>
    <sheet name="30" sheetId="339" state="hidden" r:id="rId42"/>
    <sheet name="31" sheetId="340" state="hidden" r:id="rId43"/>
    <sheet name="32" sheetId="341" state="hidden" r:id="rId44"/>
    <sheet name="33" sheetId="342" state="hidden" r:id="rId45"/>
    <sheet name="34" sheetId="343" state="hidden" r:id="rId46"/>
    <sheet name="35" sheetId="344" state="hidden" r:id="rId47"/>
    <sheet name="36" sheetId="345" state="hidden" r:id="rId48"/>
    <sheet name="37" sheetId="346" state="hidden" r:id="rId49"/>
    <sheet name="38" sheetId="347" state="hidden" r:id="rId50"/>
    <sheet name="39" sheetId="348" state="hidden" r:id="rId51"/>
    <sheet name="40" sheetId="349" state="hidden" r:id="rId52"/>
    <sheet name="41" sheetId="350" state="hidden" r:id="rId53"/>
    <sheet name="42" sheetId="351" state="hidden" r:id="rId54"/>
    <sheet name="43" sheetId="352" state="hidden" r:id="rId55"/>
    <sheet name="44" sheetId="353" state="hidden" r:id="rId56"/>
    <sheet name="45" sheetId="354" state="hidden" r:id="rId57"/>
    <sheet name="46" sheetId="355" state="hidden" r:id="rId58"/>
    <sheet name="47" sheetId="356" state="hidden" r:id="rId59"/>
    <sheet name="48" sheetId="357" state="hidden" r:id="rId60"/>
    <sheet name="49" sheetId="358" state="hidden" r:id="rId61"/>
    <sheet name="50" sheetId="359" state="hidden" r:id="rId62"/>
    <sheet name="51" sheetId="567" state="hidden" r:id="rId63"/>
    <sheet name="52" sheetId="570" state="hidden" r:id="rId64"/>
    <sheet name="53" sheetId="571" state="hidden" r:id="rId65"/>
    <sheet name="54" sheetId="572" state="hidden" r:id="rId66"/>
    <sheet name="55" sheetId="573" state="hidden" r:id="rId67"/>
    <sheet name="56" sheetId="574" state="hidden" r:id="rId68"/>
    <sheet name="57" sheetId="575" state="hidden" r:id="rId69"/>
    <sheet name="58" sheetId="576" state="hidden" r:id="rId70"/>
    <sheet name="59" sheetId="577" state="hidden" r:id="rId71"/>
    <sheet name="60" sheetId="578" state="hidden" r:id="rId72"/>
    <sheet name="61" sheetId="579" state="hidden" r:id="rId73"/>
    <sheet name="62" sheetId="580" state="hidden" r:id="rId74"/>
    <sheet name="63" sheetId="581" state="hidden" r:id="rId75"/>
    <sheet name="64" sheetId="582" state="hidden" r:id="rId76"/>
    <sheet name="65" sheetId="583" state="hidden" r:id="rId77"/>
    <sheet name="66" sheetId="584" state="hidden" r:id="rId78"/>
    <sheet name="67" sheetId="586" state="hidden" r:id="rId79"/>
    <sheet name="68" sheetId="587" state="hidden" r:id="rId80"/>
    <sheet name="69" sheetId="588" state="hidden" r:id="rId81"/>
    <sheet name="70" sheetId="589" state="hidden" r:id="rId82"/>
    <sheet name="71" sheetId="590" state="hidden" r:id="rId83"/>
    <sheet name="72" sheetId="591" state="hidden" r:id="rId84"/>
    <sheet name="73" sheetId="592" state="hidden" r:id="rId85"/>
    <sheet name="74" sheetId="593" state="hidden" r:id="rId86"/>
    <sheet name="75" sheetId="594" state="hidden" r:id="rId87"/>
    <sheet name="76" sheetId="595" state="hidden" r:id="rId88"/>
    <sheet name="77" sheetId="596" state="hidden" r:id="rId89"/>
    <sheet name="78" sheetId="597" state="hidden" r:id="rId90"/>
    <sheet name="79" sheetId="598" state="hidden" r:id="rId91"/>
    <sheet name="80" sheetId="599" state="hidden" r:id="rId92"/>
    <sheet name="81" sheetId="600" state="hidden" r:id="rId93"/>
    <sheet name="82" sheetId="601" state="hidden" r:id="rId94"/>
    <sheet name="83" sheetId="602" state="hidden" r:id="rId95"/>
    <sheet name="84" sheetId="603" state="hidden" r:id="rId96"/>
    <sheet name="85" sheetId="604" state="hidden" r:id="rId97"/>
    <sheet name="86" sheetId="605" state="hidden" r:id="rId98"/>
    <sheet name="87" sheetId="606" state="hidden" r:id="rId99"/>
    <sheet name="88" sheetId="607" state="hidden" r:id="rId100"/>
    <sheet name="89" sheetId="608" state="hidden" r:id="rId101"/>
    <sheet name="90" sheetId="609" state="hidden" r:id="rId102"/>
    <sheet name="91" sheetId="610" state="hidden" r:id="rId103"/>
    <sheet name="92" sheetId="611" state="hidden" r:id="rId104"/>
    <sheet name="93" sheetId="612" state="hidden" r:id="rId105"/>
    <sheet name="94" sheetId="613" state="hidden" r:id="rId106"/>
    <sheet name="95" sheetId="614" state="hidden" r:id="rId107"/>
    <sheet name="96" sheetId="615" state="hidden" r:id="rId108"/>
    <sheet name="97" sheetId="616" state="hidden" r:id="rId109"/>
    <sheet name="98" sheetId="617" state="hidden" r:id="rId110"/>
    <sheet name="99" sheetId="618" state="hidden" r:id="rId111"/>
    <sheet name="100" sheetId="619" state="hidden" r:id="rId112"/>
  </sheets>
  <definedNames>
    <definedName name="Excel_BuiltIn__FilterDatabase_3" localSheetId="6">#REF!</definedName>
    <definedName name="Excel_BuiltIn__FilterDatabase_3" localSheetId="7">#REF!</definedName>
    <definedName name="Excel_BuiltIn__FilterDatabase_3">#REF!</definedName>
    <definedName name="Excel_BuiltIn__FilterDatabase_3_1">#N/A</definedName>
    <definedName name="Excel_BuiltIn_Print_Area_11" localSheetId="6">#REF!</definedName>
    <definedName name="Excel_BuiltIn_Print_Area_11" localSheetId="7">#REF!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6">#REF!</definedName>
    <definedName name="Excel_BuiltIn_Print_Area_12" localSheetId="7">#REF!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6">#REF!</definedName>
    <definedName name="Excel_BuiltIn_Print_Area_13" localSheetId="7">#REF!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6">#REF!</definedName>
    <definedName name="Excel_BuiltIn_Print_Area_16" localSheetId="7">#REF!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6">#REF!</definedName>
    <definedName name="Excel_BuiltIn_Print_Area_19" localSheetId="7">#REF!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6">#REF!</definedName>
    <definedName name="Excel_BuiltIn_Print_Area_20" localSheetId="7">#REF!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6">#REF!</definedName>
    <definedName name="Excel_BuiltIn_Print_Area_21" localSheetId="7">#REF!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6">#REF!</definedName>
    <definedName name="Excel_BuiltIn_Print_Area_4" localSheetId="7">#REF!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6">#REF!</definedName>
    <definedName name="Excel_BuiltIn_Print_Area_5" localSheetId="7">#REF!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6">#REF!</definedName>
    <definedName name="Excel_BuiltIn_Print_Area_9" localSheetId="7">#REF!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10">'Atletizm Hakem Kurs Sonuçları'!$A$1:$K$46</definedName>
    <definedName name="_xlnm.Print_Area" localSheetId="5">Belgeler!$A$1:$M$37</definedName>
    <definedName name="_xlnm.Print_Area" localSheetId="11">'HAKEM BİLGİLERİ'!$A$1:$P$109</definedName>
    <definedName name="_xlnm.Print_Area" localSheetId="6">İMZA!$A$1:$H$36</definedName>
    <definedName name="_xlnm.Print_Area" localSheetId="7">'Kitap Dağıtım Listesi'!$A$1:$D$69</definedName>
    <definedName name="_xlnm.Print_Area" localSheetId="2">'KURS DİLEKÇESİ'!$A$1:$C$38</definedName>
    <definedName name="_xlnm.Print_Area" localSheetId="3">'KURS PROGRAMI'!$A$1:$D$47</definedName>
    <definedName name="_xlnm.Print_Area" localSheetId="9">'ULUSAL Sınav Sonuçları'!$A$1:$K$34</definedName>
    <definedName name="_xlnm.Print_Area" localSheetId="8">'ULUSLARARASI Sınav Sonuçları'!$A$1:$K$36</definedName>
    <definedName name="_xlnm.Print_Titles" localSheetId="11">'HAKEM BİLGİLERİ'!$7:$7</definedName>
  </definedNames>
  <calcPr calcId="125725"/>
</workbook>
</file>

<file path=xl/calcChain.xml><?xml version="1.0" encoding="utf-8"?>
<calcChain xmlns="http://schemas.openxmlformats.org/spreadsheetml/2006/main">
  <c r="B31" i="630"/>
  <c r="B32"/>
  <c r="B33"/>
  <c r="B34"/>
  <c r="B35"/>
  <c r="B36"/>
  <c r="B37"/>
  <c r="B38"/>
  <c r="B39"/>
  <c r="B40"/>
  <c r="B41"/>
  <c r="B42"/>
  <c r="B43"/>
  <c r="B44"/>
  <c r="B45"/>
  <c r="B46"/>
  <c r="B47"/>
  <c r="B48"/>
  <c r="B49"/>
  <c r="B50"/>
  <c r="B51"/>
  <c r="B52"/>
  <c r="B5" l="1"/>
  <c r="B6"/>
  <c r="B7"/>
  <c r="B8"/>
  <c r="B9"/>
  <c r="B10"/>
  <c r="B11"/>
  <c r="B12"/>
  <c r="B13"/>
  <c r="B14"/>
  <c r="B15"/>
  <c r="B16"/>
  <c r="B17"/>
  <c r="B18"/>
  <c r="B19"/>
  <c r="B20"/>
  <c r="B21"/>
  <c r="B22"/>
  <c r="B23"/>
  <c r="B24"/>
  <c r="B25"/>
  <c r="B26"/>
  <c r="B27"/>
  <c r="B28"/>
  <c r="B29"/>
  <c r="B30"/>
  <c r="B4"/>
  <c r="B53"/>
  <c r="A46" i="627" l="1"/>
  <c r="B35" i="624" l="1"/>
  <c r="B36"/>
  <c r="B37"/>
  <c r="B38"/>
  <c r="B39"/>
  <c r="B40"/>
  <c r="B41"/>
  <c r="B42"/>
  <c r="B43"/>
  <c r="B44"/>
  <c r="B45"/>
  <c r="B46"/>
  <c r="B47"/>
  <c r="B48"/>
  <c r="B49"/>
  <c r="B50"/>
  <c r="B51"/>
  <c r="B52"/>
  <c r="B53"/>
  <c r="B54"/>
  <c r="B55"/>
  <c r="B32" l="1"/>
  <c r="B33"/>
  <c r="B34"/>
  <c r="B5"/>
  <c r="B6"/>
  <c r="B7"/>
  <c r="B8"/>
  <c r="B9"/>
  <c r="B10"/>
  <c r="B11"/>
  <c r="B12"/>
  <c r="B13"/>
  <c r="B14"/>
  <c r="B15"/>
  <c r="B16"/>
  <c r="B17"/>
  <c r="B18"/>
  <c r="B19"/>
  <c r="B20"/>
  <c r="B21"/>
  <c r="B22"/>
  <c r="B23"/>
  <c r="B24"/>
  <c r="B25"/>
  <c r="B26"/>
  <c r="B27"/>
  <c r="B28"/>
  <c r="B29"/>
  <c r="B30"/>
  <c r="B31"/>
  <c r="B4"/>
  <c r="K2" i="629" l="1"/>
  <c r="C2"/>
  <c r="B32" i="620" l="1"/>
  <c r="F32"/>
  <c r="F17" i="619" l="1"/>
  <c r="E17"/>
  <c r="F17" i="618"/>
  <c r="E17"/>
  <c r="F17" i="617"/>
  <c r="E17"/>
  <c r="F17" i="616"/>
  <c r="E17"/>
  <c r="F17" i="615"/>
  <c r="E17"/>
  <c r="F17" i="614"/>
  <c r="E17"/>
  <c r="F17" i="613"/>
  <c r="E17"/>
  <c r="F17" i="611"/>
  <c r="E17"/>
  <c r="F17" i="612"/>
  <c r="E17"/>
  <c r="F17" i="610"/>
  <c r="E17"/>
  <c r="F17" i="609"/>
  <c r="E17"/>
  <c r="F17" i="608"/>
  <c r="E17"/>
  <c r="F17" i="607"/>
  <c r="E17"/>
  <c r="F17" i="606"/>
  <c r="E17"/>
  <c r="F17" i="605"/>
  <c r="E17"/>
  <c r="F17" i="604"/>
  <c r="E17"/>
  <c r="F17" i="603"/>
  <c r="E17"/>
  <c r="F17" i="602"/>
  <c r="E17"/>
  <c r="F17" i="601"/>
  <c r="E17"/>
  <c r="F17" i="600"/>
  <c r="E17"/>
  <c r="F17" i="599"/>
  <c r="E17"/>
  <c r="F17" i="598"/>
  <c r="E17"/>
  <c r="F17" i="597"/>
  <c r="E17"/>
  <c r="F17" i="596"/>
  <c r="E17"/>
  <c r="F17" i="595"/>
  <c r="E17"/>
  <c r="F17" i="594"/>
  <c r="E17"/>
  <c r="F17" i="593"/>
  <c r="E17"/>
  <c r="F17" i="592"/>
  <c r="E17"/>
  <c r="F17" i="591"/>
  <c r="E17"/>
  <c r="F17" i="590"/>
  <c r="E17"/>
  <c r="F17" i="589"/>
  <c r="E17"/>
  <c r="F17" i="588"/>
  <c r="E17"/>
  <c r="F17" i="587"/>
  <c r="E17"/>
  <c r="F17" i="586"/>
  <c r="E17"/>
  <c r="F17" i="584"/>
  <c r="E17"/>
  <c r="F17" i="583"/>
  <c r="E17"/>
  <c r="F17" i="582"/>
  <c r="E17"/>
  <c r="F17" i="581"/>
  <c r="E17"/>
  <c r="F17" i="580"/>
  <c r="E17"/>
  <c r="F17" i="579"/>
  <c r="E17"/>
  <c r="F17" i="578"/>
  <c r="E17"/>
  <c r="F17" i="577"/>
  <c r="E17"/>
  <c r="F17" i="576"/>
  <c r="E17"/>
  <c r="F17" i="575"/>
  <c r="E17"/>
  <c r="F17" i="574"/>
  <c r="E17"/>
  <c r="F17" i="573"/>
  <c r="E17"/>
  <c r="F17" i="572"/>
  <c r="E17"/>
  <c r="F17" i="571"/>
  <c r="E17"/>
  <c r="F17" i="570"/>
  <c r="E17"/>
  <c r="F17" i="567"/>
  <c r="E17"/>
  <c r="F17" i="359"/>
  <c r="E17"/>
  <c r="F17" i="358"/>
  <c r="E17"/>
  <c r="F17" i="357"/>
  <c r="E17"/>
  <c r="F17" i="356"/>
  <c r="E17"/>
  <c r="F17" i="355"/>
  <c r="E17"/>
  <c r="F17" i="354"/>
  <c r="E17"/>
  <c r="F17" i="353"/>
  <c r="E17"/>
  <c r="F17" i="352"/>
  <c r="E17"/>
  <c r="F17" i="351"/>
  <c r="E17"/>
  <c r="F17" i="350"/>
  <c r="E17"/>
  <c r="F17" i="349"/>
  <c r="E17"/>
  <c r="F17" i="348"/>
  <c r="E17"/>
  <c r="F17" i="347"/>
  <c r="E17"/>
  <c r="F17" i="346"/>
  <c r="E17"/>
  <c r="F17" i="345"/>
  <c r="E17"/>
  <c r="F17" i="344"/>
  <c r="E17"/>
  <c r="F17" i="343"/>
  <c r="E17"/>
  <c r="F17" i="342"/>
  <c r="E17"/>
  <c r="F17" i="341"/>
  <c r="E17"/>
  <c r="F17" i="340"/>
  <c r="E17"/>
  <c r="F17" i="339"/>
  <c r="E17"/>
  <c r="F17" i="338"/>
  <c r="E17"/>
  <c r="F17" i="337"/>
  <c r="E17"/>
  <c r="F17" i="336"/>
  <c r="E17"/>
  <c r="F17" i="335"/>
  <c r="E17"/>
  <c r="F17" i="334"/>
  <c r="E17"/>
  <c r="F17" i="333"/>
  <c r="E17"/>
  <c r="F17" i="332"/>
  <c r="E17"/>
  <c r="F17" i="331"/>
  <c r="E17"/>
  <c r="F17" i="330"/>
  <c r="E17"/>
  <c r="F17" i="329"/>
  <c r="E17"/>
  <c r="F17" i="328"/>
  <c r="E17"/>
  <c r="F17" i="327"/>
  <c r="E17"/>
  <c r="F17" i="326"/>
  <c r="E17"/>
  <c r="F17" i="325"/>
  <c r="E17"/>
  <c r="F17" i="324"/>
  <c r="E17"/>
  <c r="F17" i="323"/>
  <c r="E17"/>
  <c r="F17" i="322"/>
  <c r="E17"/>
  <c r="F17" i="321"/>
  <c r="E17"/>
  <c r="F17" i="320"/>
  <c r="E17"/>
  <c r="F17" i="319"/>
  <c r="E17"/>
  <c r="F17" i="318"/>
  <c r="E17"/>
  <c r="F17" i="316"/>
  <c r="E17"/>
  <c r="F17" i="315"/>
  <c r="E17"/>
  <c r="F17" i="314"/>
  <c r="E17"/>
  <c r="F17" i="313"/>
  <c r="E17"/>
  <c r="F17" i="312"/>
  <c r="E17"/>
  <c r="F17" i="311"/>
  <c r="E17"/>
  <c r="F17" i="310"/>
  <c r="E17"/>
  <c r="F17" i="182"/>
  <c r="E17"/>
  <c r="E15" i="625"/>
  <c r="A47" i="627"/>
  <c r="A1" i="620"/>
  <c r="B2" i="627"/>
  <c r="B1"/>
  <c r="D46"/>
  <c r="C29" i="625"/>
  <c r="C9"/>
  <c r="D15"/>
  <c r="D11" i="616" l="1"/>
  <c r="D5" i="567"/>
  <c r="K28" i="620"/>
  <c r="K27"/>
  <c r="K26"/>
  <c r="K25"/>
  <c r="K24"/>
  <c r="K23"/>
  <c r="K22"/>
  <c r="K21"/>
  <c r="K20"/>
  <c r="K19"/>
  <c r="K18"/>
  <c r="K17"/>
  <c r="K16"/>
  <c r="K15"/>
  <c r="K14"/>
  <c r="K13"/>
  <c r="K12"/>
  <c r="K11"/>
  <c r="K10"/>
  <c r="K9"/>
  <c r="K8"/>
  <c r="K7"/>
  <c r="K6"/>
  <c r="K5"/>
  <c r="K4"/>
  <c r="D5" i="314"/>
  <c r="H21" s="1"/>
  <c r="D5" i="321"/>
  <c r="G33" s="1"/>
  <c r="D5" i="319"/>
  <c r="G21" s="1"/>
  <c r="D5" i="320"/>
  <c r="E26" s="1"/>
  <c r="D5" i="310"/>
  <c r="D5" i="182"/>
  <c r="G23" s="1"/>
  <c r="D5" i="619"/>
  <c r="D5" i="618"/>
  <c r="D5" i="617"/>
  <c r="F35" s="1"/>
  <c r="D5" i="616"/>
  <c r="H26" s="1"/>
  <c r="D5" i="615"/>
  <c r="F32" s="1"/>
  <c r="D5" i="614"/>
  <c r="H27" s="1"/>
  <c r="D5" i="613"/>
  <c r="D5" i="611"/>
  <c r="D5" i="612"/>
  <c r="D5" i="610"/>
  <c r="E27" s="1"/>
  <c r="D5" i="609"/>
  <c r="H36" s="1"/>
  <c r="D5" i="608"/>
  <c r="H27" s="1"/>
  <c r="D5" i="607"/>
  <c r="F30" s="1"/>
  <c r="D5" i="606"/>
  <c r="G35" s="1"/>
  <c r="D5" i="605"/>
  <c r="D5" i="604"/>
  <c r="D5" i="603"/>
  <c r="D5" i="602"/>
  <c r="E34" s="1"/>
  <c r="D5" i="601"/>
  <c r="F36" s="1"/>
  <c r="D5" i="600"/>
  <c r="G34" s="1"/>
  <c r="D5" i="599"/>
  <c r="E24" s="1"/>
  <c r="D5" i="598"/>
  <c r="F31" s="1"/>
  <c r="D5" i="597"/>
  <c r="D5" i="596"/>
  <c r="D5" i="595"/>
  <c r="D5" i="594"/>
  <c r="F34" s="1"/>
  <c r="D5" i="593"/>
  <c r="D22" s="1"/>
  <c r="D5" i="592"/>
  <c r="F31" s="1"/>
  <c r="D5" i="591"/>
  <c r="F36" s="1"/>
  <c r="D5" i="590"/>
  <c r="F34" s="1"/>
  <c r="D5" i="589"/>
  <c r="D5" i="588"/>
  <c r="D5" i="587"/>
  <c r="D5" i="586"/>
  <c r="H21" s="1"/>
  <c r="D5" i="584"/>
  <c r="G24" s="1"/>
  <c r="D5" i="583"/>
  <c r="G24" s="1"/>
  <c r="D5" i="582"/>
  <c r="D9" s="1"/>
  <c r="D5" i="581"/>
  <c r="D18" s="1"/>
  <c r="D5" i="580"/>
  <c r="D5" i="579"/>
  <c r="D5" i="578"/>
  <c r="D5" i="577"/>
  <c r="F19" s="1"/>
  <c r="D5" i="576"/>
  <c r="G31" s="1"/>
  <c r="D5" i="575"/>
  <c r="H27" s="1"/>
  <c r="D5" i="574"/>
  <c r="F36" s="1"/>
  <c r="D5" i="573"/>
  <c r="F28" s="1"/>
  <c r="D5" i="572"/>
  <c r="D5" i="571"/>
  <c r="D5" i="570"/>
  <c r="F26" s="1"/>
  <c r="D5" i="359"/>
  <c r="D18" s="1"/>
  <c r="D5" i="358"/>
  <c r="H35" s="1"/>
  <c r="D5" i="357"/>
  <c r="H20" s="1"/>
  <c r="D5" i="356"/>
  <c r="D5" i="355"/>
  <c r="D5" i="354"/>
  <c r="D5" i="353"/>
  <c r="D5" i="352"/>
  <c r="H20" s="1"/>
  <c r="D5" i="351"/>
  <c r="G32" s="1"/>
  <c r="D5" i="350"/>
  <c r="D29" s="1"/>
  <c r="D5" i="349"/>
  <c r="D13" s="1"/>
  <c r="D5" i="348"/>
  <c r="G24" s="1"/>
  <c r="D5" i="347"/>
  <c r="D5" i="346"/>
  <c r="D5" i="345"/>
  <c r="H19" s="1"/>
  <c r="D5" i="344"/>
  <c r="F24" s="1"/>
  <c r="D5" i="343"/>
  <c r="F29" s="1"/>
  <c r="D5" i="342"/>
  <c r="D29" s="1"/>
  <c r="D5" i="341"/>
  <c r="H22" s="1"/>
  <c r="D5" i="340"/>
  <c r="D23" s="1"/>
  <c r="D5" i="339"/>
  <c r="H36" s="1"/>
  <c r="D5" i="338"/>
  <c r="D24" s="1"/>
  <c r="D5" i="337"/>
  <c r="D5" i="336"/>
  <c r="D31" s="1"/>
  <c r="D5" i="335"/>
  <c r="G22" s="1"/>
  <c r="D5" i="334"/>
  <c r="D22" s="1"/>
  <c r="D5" i="333"/>
  <c r="D7" s="1"/>
  <c r="E38" s="1"/>
  <c r="D5" i="332"/>
  <c r="E19" s="1"/>
  <c r="D5" i="331"/>
  <c r="E30" s="1"/>
  <c r="D5" i="330"/>
  <c r="D28" s="1"/>
  <c r="D5" i="329"/>
  <c r="D5" i="328"/>
  <c r="D18" s="1"/>
  <c r="D5" i="327"/>
  <c r="E34" s="1"/>
  <c r="D5" i="326"/>
  <c r="E32" s="1"/>
  <c r="D5" i="325"/>
  <c r="H31" s="1"/>
  <c r="D5" i="324"/>
  <c r="G17" s="1"/>
  <c r="D5" i="323"/>
  <c r="D16" s="1"/>
  <c r="D5" i="322"/>
  <c r="D9" s="1"/>
  <c r="D5" i="318"/>
  <c r="D5" i="316"/>
  <c r="G19" s="1"/>
  <c r="D5" i="315"/>
  <c r="D24" s="1"/>
  <c r="D5" i="311"/>
  <c r="D26" s="1"/>
  <c r="D5" i="313"/>
  <c r="G29" s="1"/>
  <c r="D5" i="312"/>
  <c r="D28" s="1"/>
  <c r="D11" i="324"/>
  <c r="F33" i="321"/>
  <c r="F19" i="337"/>
  <c r="E24" i="353"/>
  <c r="E28" i="350"/>
  <c r="F33" i="572"/>
  <c r="F35" i="576"/>
  <c r="F25"/>
  <c r="G35"/>
  <c r="H22"/>
  <c r="H20"/>
  <c r="G25" i="579"/>
  <c r="H25"/>
  <c r="E29" i="584"/>
  <c r="F21"/>
  <c r="E30"/>
  <c r="G25"/>
  <c r="F30" i="593"/>
  <c r="D26"/>
  <c r="F22"/>
  <c r="G28" i="596"/>
  <c r="G19"/>
  <c r="E26"/>
  <c r="G22"/>
  <c r="E22" i="599"/>
  <c r="D29" i="603"/>
  <c r="E23"/>
  <c r="F18" i="612"/>
  <c r="H35"/>
  <c r="D31" i="616"/>
  <c r="D29"/>
  <c r="D32"/>
  <c r="E27"/>
  <c r="H17"/>
  <c r="G33" i="567"/>
  <c r="E34" i="571"/>
  <c r="H24"/>
  <c r="D9"/>
  <c r="H19"/>
  <c r="E29"/>
  <c r="E25" i="573"/>
  <c r="E32" i="575"/>
  <c r="F19"/>
  <c r="D17"/>
  <c r="H23" i="578"/>
  <c r="E28"/>
  <c r="D22" i="580"/>
  <c r="E28" i="582"/>
  <c r="D16" i="583"/>
  <c r="E31"/>
  <c r="G34" i="588"/>
  <c r="D31"/>
  <c r="H27"/>
  <c r="F24"/>
  <c r="E21"/>
  <c r="D18"/>
  <c r="H33"/>
  <c r="E27"/>
  <c r="G20"/>
  <c r="F32"/>
  <c r="F19"/>
  <c r="G26"/>
  <c r="E28" i="590"/>
  <c r="H35" i="591"/>
  <c r="G33"/>
  <c r="F36" i="595"/>
  <c r="F34"/>
  <c r="G31"/>
  <c r="D30"/>
  <c r="E27"/>
  <c r="F25"/>
  <c r="G22"/>
  <c r="D21"/>
  <c r="G18"/>
  <c r="D17"/>
  <c r="E33"/>
  <c r="H29"/>
  <c r="D24"/>
  <c r="H20"/>
  <c r="G35"/>
  <c r="G28"/>
  <c r="D31"/>
  <c r="G19"/>
  <c r="G25" i="597"/>
  <c r="G36" i="600"/>
  <c r="E28"/>
  <c r="H27"/>
  <c r="G21"/>
  <c r="E21"/>
  <c r="H34"/>
  <c r="H33"/>
  <c r="F21"/>
  <c r="G20"/>
  <c r="E20"/>
  <c r="G18"/>
  <c r="G22"/>
  <c r="D21"/>
  <c r="H36" i="601"/>
  <c r="F33"/>
  <c r="G27"/>
  <c r="G26"/>
  <c r="G24"/>
  <c r="G18"/>
  <c r="E18"/>
  <c r="D7"/>
  <c r="E38" s="1"/>
  <c r="E25"/>
  <c r="F24"/>
  <c r="G19"/>
  <c r="H20"/>
  <c r="G17"/>
  <c r="E28"/>
  <c r="E36" i="604"/>
  <c r="G35"/>
  <c r="E35"/>
  <c r="E34"/>
  <c r="G33"/>
  <c r="E33"/>
  <c r="E32"/>
  <c r="H31"/>
  <c r="F31"/>
  <c r="D31"/>
  <c r="G30"/>
  <c r="E30"/>
  <c r="H29"/>
  <c r="F29"/>
  <c r="D29"/>
  <c r="G28"/>
  <c r="E28"/>
  <c r="H27"/>
  <c r="F27"/>
  <c r="H26"/>
  <c r="F26"/>
  <c r="D26"/>
  <c r="G25"/>
  <c r="E25"/>
  <c r="H24"/>
  <c r="F24"/>
  <c r="D24"/>
  <c r="G23"/>
  <c r="E23"/>
  <c r="H22"/>
  <c r="F22"/>
  <c r="D22"/>
  <c r="G21"/>
  <c r="E21"/>
  <c r="H20"/>
  <c r="F20"/>
  <c r="D20"/>
  <c r="G19"/>
  <c r="E19"/>
  <c r="H18"/>
  <c r="F18"/>
  <c r="D18"/>
  <c r="G17"/>
  <c r="D16"/>
  <c r="D9"/>
  <c r="H36"/>
  <c r="H35"/>
  <c r="H34"/>
  <c r="H33"/>
  <c r="H32"/>
  <c r="D32"/>
  <c r="E31"/>
  <c r="F30"/>
  <c r="G29"/>
  <c r="H28"/>
  <c r="D28"/>
  <c r="E27"/>
  <c r="E26"/>
  <c r="F25"/>
  <c r="G24"/>
  <c r="H23"/>
  <c r="D23"/>
  <c r="E22"/>
  <c r="F21"/>
  <c r="G20"/>
  <c r="H19"/>
  <c r="D19"/>
  <c r="E18"/>
  <c r="D13"/>
  <c r="F36"/>
  <c r="F34"/>
  <c r="F32"/>
  <c r="H30"/>
  <c r="E29"/>
  <c r="G27"/>
  <c r="H25"/>
  <c r="E24"/>
  <c r="G22"/>
  <c r="D21"/>
  <c r="F19"/>
  <c r="H17"/>
  <c r="D7"/>
  <c r="E38" s="1"/>
  <c r="F35"/>
  <c r="F33"/>
  <c r="G31"/>
  <c r="D30"/>
  <c r="F28"/>
  <c r="G26"/>
  <c r="D25"/>
  <c r="F23"/>
  <c r="H21"/>
  <c r="E20"/>
  <c r="G18"/>
  <c r="D17"/>
  <c r="E32" i="606"/>
  <c r="G28"/>
  <c r="G25"/>
  <c r="E19"/>
  <c r="F35"/>
  <c r="E29"/>
  <c r="D7"/>
  <c r="E38" s="1"/>
  <c r="E22"/>
  <c r="E31"/>
  <c r="D30" i="607"/>
  <c r="F23"/>
  <c r="E36"/>
  <c r="F22"/>
  <c r="H22"/>
  <c r="F36" i="609"/>
  <c r="H35"/>
  <c r="F34"/>
  <c r="H33"/>
  <c r="F32"/>
  <c r="D32"/>
  <c r="H30"/>
  <c r="F30"/>
  <c r="E29"/>
  <c r="H28"/>
  <c r="G27"/>
  <c r="E27"/>
  <c r="H25"/>
  <c r="F25"/>
  <c r="E24"/>
  <c r="H23"/>
  <c r="G22"/>
  <c r="E22"/>
  <c r="D21"/>
  <c r="G20"/>
  <c r="F19"/>
  <c r="D19"/>
  <c r="H17"/>
  <c r="D7"/>
  <c r="E38" s="1"/>
  <c r="G36"/>
  <c r="G33"/>
  <c r="G32"/>
  <c r="E30"/>
  <c r="F29"/>
  <c r="H26"/>
  <c r="D26"/>
  <c r="G23"/>
  <c r="H22"/>
  <c r="F20"/>
  <c r="G19"/>
  <c r="D9"/>
  <c r="E32"/>
  <c r="G30"/>
  <c r="G25"/>
  <c r="D24"/>
  <c r="E19"/>
  <c r="G17"/>
  <c r="F31"/>
  <c r="H29"/>
  <c r="H24"/>
  <c r="E23"/>
  <c r="F18"/>
  <c r="D16"/>
  <c r="H36" i="611"/>
  <c r="F36"/>
  <c r="H35"/>
  <c r="F35"/>
  <c r="H34"/>
  <c r="F34"/>
  <c r="H33"/>
  <c r="F33"/>
  <c r="H32"/>
  <c r="F32"/>
  <c r="D32"/>
  <c r="G31"/>
  <c r="E31"/>
  <c r="H30"/>
  <c r="F30"/>
  <c r="D30"/>
  <c r="G29"/>
  <c r="E29"/>
  <c r="H28"/>
  <c r="F28"/>
  <c r="D28"/>
  <c r="G27"/>
  <c r="E27"/>
  <c r="G26"/>
  <c r="E26"/>
  <c r="H25"/>
  <c r="F25"/>
  <c r="D25"/>
  <c r="G24"/>
  <c r="E24"/>
  <c r="H23"/>
  <c r="F23"/>
  <c r="D23"/>
  <c r="G22"/>
  <c r="E22"/>
  <c r="H21"/>
  <c r="F21"/>
  <c r="D21"/>
  <c r="G20"/>
  <c r="E20"/>
  <c r="H19"/>
  <c r="F19"/>
  <c r="D19"/>
  <c r="G18"/>
  <c r="E18"/>
  <c r="H17"/>
  <c r="D17"/>
  <c r="D13"/>
  <c r="D7"/>
  <c r="E38" s="1"/>
  <c r="E36"/>
  <c r="E35"/>
  <c r="E34"/>
  <c r="E33"/>
  <c r="E32"/>
  <c r="F31"/>
  <c r="G30"/>
  <c r="H29"/>
  <c r="D29"/>
  <c r="E28"/>
  <c r="F27"/>
  <c r="F26"/>
  <c r="G25"/>
  <c r="H24"/>
  <c r="D24"/>
  <c r="E23"/>
  <c r="F22"/>
  <c r="G21"/>
  <c r="H20"/>
  <c r="D20"/>
  <c r="E19"/>
  <c r="F18"/>
  <c r="G17"/>
  <c r="D16"/>
  <c r="G35"/>
  <c r="G33"/>
  <c r="H31"/>
  <c r="E30"/>
  <c r="G28"/>
  <c r="H26"/>
  <c r="E25"/>
  <c r="G23"/>
  <c r="D22"/>
  <c r="F20"/>
  <c r="H18"/>
  <c r="G36"/>
  <c r="G34"/>
  <c r="G32"/>
  <c r="D31"/>
  <c r="F29"/>
  <c r="H27"/>
  <c r="D26"/>
  <c r="F24"/>
  <c r="H22"/>
  <c r="E21"/>
  <c r="G19"/>
  <c r="D18"/>
  <c r="D9"/>
  <c r="H36" i="617"/>
  <c r="F36"/>
  <c r="H34"/>
  <c r="F34"/>
  <c r="H32"/>
  <c r="F32"/>
  <c r="E31"/>
  <c r="H30"/>
  <c r="G29"/>
  <c r="E29"/>
  <c r="D28"/>
  <c r="G27"/>
  <c r="E26"/>
  <c r="H25"/>
  <c r="G24"/>
  <c r="E24"/>
  <c r="D23"/>
  <c r="G22"/>
  <c r="F21"/>
  <c r="D21"/>
  <c r="H19"/>
  <c r="F19"/>
  <c r="E18"/>
  <c r="H17"/>
  <c r="D13"/>
  <c r="D7"/>
  <c r="E38" s="1"/>
  <c r="G34"/>
  <c r="G33"/>
  <c r="D31"/>
  <c r="E30"/>
  <c r="H27"/>
  <c r="H26"/>
  <c r="F24"/>
  <c r="G23"/>
  <c r="E21"/>
  <c r="F20"/>
  <c r="D18"/>
  <c r="E34"/>
  <c r="E32"/>
  <c r="F27"/>
  <c r="G25"/>
  <c r="H20"/>
  <c r="E19"/>
  <c r="E33"/>
  <c r="F31"/>
  <c r="F26"/>
  <c r="H24"/>
  <c r="D20"/>
  <c r="F18"/>
  <c r="H36" i="619"/>
  <c r="F35"/>
  <c r="H34"/>
  <c r="F33"/>
  <c r="H32"/>
  <c r="G31"/>
  <c r="E31"/>
  <c r="D30"/>
  <c r="G29"/>
  <c r="F28"/>
  <c r="D28"/>
  <c r="G26"/>
  <c r="E26"/>
  <c r="D25"/>
  <c r="G24"/>
  <c r="F23"/>
  <c r="D23"/>
  <c r="H21"/>
  <c r="F21"/>
  <c r="E20"/>
  <c r="H19"/>
  <c r="G18"/>
  <c r="E18"/>
  <c r="D17"/>
  <c r="D13"/>
  <c r="E35"/>
  <c r="E34"/>
  <c r="F31"/>
  <c r="G30"/>
  <c r="E28"/>
  <c r="F27"/>
  <c r="H24"/>
  <c r="D24"/>
  <c r="G21"/>
  <c r="H20"/>
  <c r="F18"/>
  <c r="G17"/>
  <c r="G33"/>
  <c r="H31"/>
  <c r="H26"/>
  <c r="E25"/>
  <c r="F20"/>
  <c r="H18"/>
  <c r="G34"/>
  <c r="G32"/>
  <c r="H27"/>
  <c r="D26"/>
  <c r="E21"/>
  <c r="G19"/>
  <c r="D29" i="312"/>
  <c r="F22"/>
  <c r="D28" i="347"/>
  <c r="D19"/>
  <c r="H17" i="350"/>
  <c r="H19"/>
  <c r="H21"/>
  <c r="H23"/>
  <c r="H25"/>
  <c r="H27"/>
  <c r="H29"/>
  <c r="H31"/>
  <c r="H33"/>
  <c r="H35"/>
  <c r="F19"/>
  <c r="F21"/>
  <c r="F23"/>
  <c r="F25"/>
  <c r="F27"/>
  <c r="F29"/>
  <c r="F31"/>
  <c r="F33"/>
  <c r="F35"/>
  <c r="H36" i="358"/>
  <c r="F19"/>
  <c r="F23"/>
  <c r="F27"/>
  <c r="F31"/>
  <c r="F35"/>
  <c r="H17"/>
  <c r="H21"/>
  <c r="H25"/>
  <c r="H29"/>
  <c r="H33"/>
  <c r="F22" i="313"/>
  <c r="H25" i="323"/>
  <c r="F18" i="331"/>
  <c r="H29"/>
  <c r="F28" i="339"/>
  <c r="D25" i="353"/>
  <c r="D26"/>
  <c r="D19"/>
  <c r="D20"/>
  <c r="H18"/>
  <c r="H20"/>
  <c r="H22"/>
  <c r="H24"/>
  <c r="H26"/>
  <c r="H28"/>
  <c r="H30"/>
  <c r="H32"/>
  <c r="H34"/>
  <c r="H36"/>
  <c r="D28"/>
  <c r="D29"/>
  <c r="D21"/>
  <c r="D7"/>
  <c r="E38" s="1"/>
  <c r="D9"/>
  <c r="F18"/>
  <c r="F20"/>
  <c r="F22"/>
  <c r="F24"/>
  <c r="F26"/>
  <c r="F28"/>
  <c r="F30"/>
  <c r="F32"/>
  <c r="F34"/>
  <c r="F36"/>
  <c r="F28" i="357"/>
  <c r="F36"/>
  <c r="G33" i="182"/>
  <c r="H23"/>
  <c r="D32" i="321"/>
  <c r="D23"/>
  <c r="D26"/>
  <c r="D17"/>
  <c r="D18"/>
  <c r="E36"/>
  <c r="E34"/>
  <c r="E32"/>
  <c r="E30"/>
  <c r="E28"/>
  <c r="E26"/>
  <c r="E24"/>
  <c r="E22"/>
  <c r="E20"/>
  <c r="E18"/>
  <c r="F36"/>
  <c r="F34"/>
  <c r="F32"/>
  <c r="F30"/>
  <c r="F28"/>
  <c r="F26"/>
  <c r="F24"/>
  <c r="F22"/>
  <c r="F20"/>
  <c r="F18"/>
  <c r="D30"/>
  <c r="D31"/>
  <c r="D19"/>
  <c r="D16"/>
  <c r="E35"/>
  <c r="G32"/>
  <c r="G29"/>
  <c r="E27"/>
  <c r="G24"/>
  <c r="G21"/>
  <c r="E19"/>
  <c r="H36"/>
  <c r="H33"/>
  <c r="F31"/>
  <c r="H28"/>
  <c r="H25"/>
  <c r="F23"/>
  <c r="H20"/>
  <c r="H17"/>
  <c r="D21"/>
  <c r="D22"/>
  <c r="D20"/>
  <c r="G35"/>
  <c r="E33"/>
  <c r="G30"/>
  <c r="G27"/>
  <c r="E25"/>
  <c r="G22"/>
  <c r="G19"/>
  <c r="H34"/>
  <c r="H31"/>
  <c r="F29"/>
  <c r="H26"/>
  <c r="H23"/>
  <c r="F21"/>
  <c r="H18"/>
  <c r="G17" i="318"/>
  <c r="H30" i="352"/>
  <c r="D22"/>
  <c r="G26"/>
  <c r="E22"/>
  <c r="F32" i="570"/>
  <c r="F21"/>
  <c r="G19" i="574"/>
  <c r="G18" i="578"/>
  <c r="E36"/>
  <c r="H33"/>
  <c r="D32"/>
  <c r="F24"/>
  <c r="G35"/>
  <c r="H29" i="582"/>
  <c r="E29"/>
  <c r="F30" i="587"/>
  <c r="E36"/>
  <c r="G28"/>
  <c r="H30"/>
  <c r="F19"/>
  <c r="E30"/>
  <c r="E35" i="591"/>
  <c r="H24"/>
  <c r="H36" i="595"/>
  <c r="E31"/>
  <c r="G29"/>
  <c r="G24"/>
  <c r="D23"/>
  <c r="E18"/>
  <c r="D13"/>
  <c r="E28"/>
  <c r="H24"/>
  <c r="G33"/>
  <c r="H26"/>
  <c r="H27"/>
  <c r="E21"/>
  <c r="E18" i="599"/>
  <c r="G30"/>
  <c r="G31"/>
  <c r="G26"/>
  <c r="G34"/>
  <c r="G35"/>
  <c r="F34" i="603"/>
  <c r="F32"/>
  <c r="G27"/>
  <c r="H25"/>
  <c r="D21"/>
  <c r="F19"/>
  <c r="D7"/>
  <c r="E38" s="1"/>
  <c r="E34"/>
  <c r="G30"/>
  <c r="F27"/>
  <c r="D24"/>
  <c r="H20"/>
  <c r="G17"/>
  <c r="H31"/>
  <c r="E25"/>
  <c r="H18"/>
  <c r="G32"/>
  <c r="D26"/>
  <c r="G19"/>
  <c r="H36"/>
  <c r="H34"/>
  <c r="H32"/>
  <c r="E31"/>
  <c r="G29"/>
  <c r="D28"/>
  <c r="E26"/>
  <c r="G24"/>
  <c r="D23"/>
  <c r="F21"/>
  <c r="H19"/>
  <c r="E18"/>
  <c r="D13"/>
  <c r="E35"/>
  <c r="F31"/>
  <c r="E28"/>
  <c r="H24"/>
  <c r="G21"/>
  <c r="F18"/>
  <c r="G33"/>
  <c r="H26"/>
  <c r="F20"/>
  <c r="G34"/>
  <c r="H27"/>
  <c r="E21"/>
  <c r="E36" i="612"/>
  <c r="E34"/>
  <c r="E32"/>
  <c r="G30"/>
  <c r="D29"/>
  <c r="F27"/>
  <c r="G25"/>
  <c r="D24"/>
  <c r="F22"/>
  <c r="H20"/>
  <c r="E19"/>
  <c r="G17"/>
  <c r="H36"/>
  <c r="H32"/>
  <c r="G29"/>
  <c r="E26"/>
  <c r="D23"/>
  <c r="H19"/>
  <c r="D13"/>
  <c r="H30"/>
  <c r="E24"/>
  <c r="H17"/>
  <c r="F33"/>
  <c r="G26"/>
  <c r="E20"/>
  <c r="G36"/>
  <c r="G34"/>
  <c r="G32"/>
  <c r="D31"/>
  <c r="F29"/>
  <c r="H27"/>
  <c r="D26"/>
  <c r="F24"/>
  <c r="H22"/>
  <c r="E21"/>
  <c r="G19"/>
  <c r="D18"/>
  <c r="D9"/>
  <c r="H33"/>
  <c r="F30"/>
  <c r="E27"/>
  <c r="H23"/>
  <c r="G20"/>
  <c r="F32"/>
  <c r="H25"/>
  <c r="F19"/>
  <c r="F35"/>
  <c r="F28"/>
  <c r="H21"/>
  <c r="F36" i="615"/>
  <c r="F34"/>
  <c r="G22"/>
  <c r="D21"/>
  <c r="E23"/>
  <c r="D20"/>
  <c r="H18"/>
  <c r="H36"/>
  <c r="G24"/>
  <c r="D23"/>
  <c r="F27"/>
  <c r="D24"/>
  <c r="H26"/>
  <c r="F20"/>
  <c r="D28" i="318"/>
  <c r="H22"/>
  <c r="F32"/>
  <c r="G22" i="324"/>
  <c r="G23" i="336"/>
  <c r="D32" i="340"/>
  <c r="D32" i="347"/>
  <c r="D22"/>
  <c r="D13"/>
  <c r="F24"/>
  <c r="F26"/>
  <c r="D20"/>
  <c r="H18"/>
  <c r="H32"/>
  <c r="H34"/>
  <c r="D16" i="357"/>
  <c r="H18"/>
  <c r="H32"/>
  <c r="H34"/>
  <c r="F19"/>
  <c r="F21"/>
  <c r="F35"/>
  <c r="D25"/>
  <c r="D23"/>
  <c r="D17"/>
  <c r="G30" i="182"/>
  <c r="H36"/>
  <c r="H20"/>
  <c r="E32"/>
  <c r="D18"/>
  <c r="F22"/>
  <c r="G35" i="329"/>
  <c r="H23"/>
  <c r="E21"/>
  <c r="D23" i="337"/>
  <c r="F32"/>
  <c r="G29"/>
  <c r="H17"/>
  <c r="G34" i="341"/>
  <c r="F18" i="358"/>
  <c r="F20"/>
  <c r="F22"/>
  <c r="F24"/>
  <c r="F26"/>
  <c r="F28"/>
  <c r="F30"/>
  <c r="F32"/>
  <c r="F34"/>
  <c r="F36"/>
  <c r="H18"/>
  <c r="H20"/>
  <c r="H22"/>
  <c r="H24"/>
  <c r="H26"/>
  <c r="H28"/>
  <c r="H30"/>
  <c r="H32"/>
  <c r="H34"/>
  <c r="D31" i="349"/>
  <c r="D22"/>
  <c r="D9"/>
  <c r="D32" i="355"/>
  <c r="D17"/>
  <c r="D18"/>
  <c r="F21"/>
  <c r="F23"/>
  <c r="F29"/>
  <c r="F31"/>
  <c r="D30"/>
  <c r="D31"/>
  <c r="D16"/>
  <c r="H17"/>
  <c r="H23"/>
  <c r="H25"/>
  <c r="H31"/>
  <c r="H33"/>
  <c r="D29" i="315"/>
  <c r="H31"/>
  <c r="E23" i="339"/>
  <c r="D30" i="343"/>
  <c r="E31"/>
  <c r="F20"/>
  <c r="E25"/>
  <c r="D16"/>
  <c r="H21" i="347"/>
  <c r="D21"/>
  <c r="G17"/>
  <c r="G20"/>
  <c r="G28"/>
  <c r="E31"/>
  <c r="D25"/>
  <c r="H17"/>
  <c r="G19"/>
  <c r="G22"/>
  <c r="G30"/>
  <c r="E33"/>
  <c r="H25"/>
  <c r="E19"/>
  <c r="E27"/>
  <c r="G29"/>
  <c r="D30" i="351"/>
  <c r="D21"/>
  <c r="H30"/>
  <c r="G24"/>
  <c r="F18"/>
  <c r="F22"/>
  <c r="G18"/>
  <c r="E29"/>
  <c r="H28"/>
  <c r="H32"/>
  <c r="E23"/>
  <c r="G33"/>
  <c r="H24" i="355"/>
  <c r="H36"/>
  <c r="E23"/>
  <c r="G25"/>
  <c r="G33"/>
  <c r="G36"/>
  <c r="H32"/>
  <c r="E25"/>
  <c r="G27"/>
  <c r="G35"/>
  <c r="D28"/>
  <c r="E19"/>
  <c r="G21"/>
  <c r="G29"/>
  <c r="G32"/>
  <c r="F33" i="358"/>
  <c r="D26"/>
  <c r="D28"/>
  <c r="D16"/>
  <c r="D7"/>
  <c r="E38" s="1"/>
  <c r="E19"/>
  <c r="G21"/>
  <c r="G24"/>
  <c r="E27"/>
  <c r="G29"/>
  <c r="G32"/>
  <c r="E35"/>
  <c r="H27"/>
  <c r="D31"/>
  <c r="D30"/>
  <c r="D18"/>
  <c r="D17"/>
  <c r="G18"/>
  <c r="E21"/>
  <c r="G23"/>
  <c r="G26"/>
  <c r="E29"/>
  <c r="G31"/>
  <c r="G34"/>
  <c r="H19"/>
  <c r="D22"/>
  <c r="D20"/>
  <c r="D19"/>
  <c r="G17"/>
  <c r="G20"/>
  <c r="E23"/>
  <c r="G25"/>
  <c r="G28"/>
  <c r="E31"/>
  <c r="G33"/>
  <c r="G36"/>
  <c r="G35" i="571"/>
  <c r="G33"/>
  <c r="H31"/>
  <c r="E30"/>
  <c r="G28"/>
  <c r="H26"/>
  <c r="E25"/>
  <c r="G23"/>
  <c r="D22"/>
  <c r="F20"/>
  <c r="H18"/>
  <c r="H35"/>
  <c r="D32"/>
  <c r="H28"/>
  <c r="F25"/>
  <c r="E22"/>
  <c r="D19"/>
  <c r="F35"/>
  <c r="F28"/>
  <c r="E35" i="579"/>
  <c r="E33"/>
  <c r="F31"/>
  <c r="H29"/>
  <c r="E28"/>
  <c r="F26"/>
  <c r="H24"/>
  <c r="E23"/>
  <c r="G21"/>
  <c r="D20"/>
  <c r="F18"/>
  <c r="D16"/>
  <c r="H34"/>
  <c r="E31"/>
  <c r="D28"/>
  <c r="G24"/>
  <c r="F21"/>
  <c r="E18"/>
  <c r="F33"/>
  <c r="G26"/>
  <c r="E20"/>
  <c r="F32"/>
  <c r="F19"/>
  <c r="G27"/>
  <c r="G35"/>
  <c r="G33"/>
  <c r="H31"/>
  <c r="E30"/>
  <c r="G28"/>
  <c r="H26"/>
  <c r="E25"/>
  <c r="G23"/>
  <c r="D22"/>
  <c r="F20"/>
  <c r="H18"/>
  <c r="H35"/>
  <c r="D32"/>
  <c r="H28"/>
  <c r="F25"/>
  <c r="E22"/>
  <c r="D19"/>
  <c r="F35"/>
  <c r="F28"/>
  <c r="H21"/>
  <c r="F36"/>
  <c r="G22"/>
  <c r="H30"/>
  <c r="H17"/>
  <c r="G35" i="592"/>
  <c r="G33"/>
  <c r="H31"/>
  <c r="E30"/>
  <c r="G28"/>
  <c r="H26"/>
  <c r="E25"/>
  <c r="G23"/>
  <c r="D22"/>
  <c r="F20"/>
  <c r="H18"/>
  <c r="H35"/>
  <c r="D32"/>
  <c r="H28"/>
  <c r="F25"/>
  <c r="E22"/>
  <c r="D19"/>
  <c r="F35"/>
  <c r="F28"/>
  <c r="H21"/>
  <c r="F36"/>
  <c r="E29"/>
  <c r="G22"/>
  <c r="D7"/>
  <c r="E38" s="1"/>
  <c r="E35" i="596"/>
  <c r="E33"/>
  <c r="F31"/>
  <c r="H29"/>
  <c r="E28"/>
  <c r="F26"/>
  <c r="H24"/>
  <c r="E23"/>
  <c r="G21"/>
  <c r="D20"/>
  <c r="F18"/>
  <c r="D16"/>
  <c r="H34"/>
  <c r="E31"/>
  <c r="D28"/>
  <c r="G24"/>
  <c r="F21"/>
  <c r="E18"/>
  <c r="F34"/>
  <c r="G27"/>
  <c r="D21"/>
  <c r="F35"/>
  <c r="F28"/>
  <c r="H21"/>
  <c r="G35" i="608"/>
  <c r="G33"/>
  <c r="H31"/>
  <c r="E30"/>
  <c r="G28"/>
  <c r="H26"/>
  <c r="E25"/>
  <c r="G23"/>
  <c r="D22"/>
  <c r="F20"/>
  <c r="H18"/>
  <c r="H35"/>
  <c r="D32"/>
  <c r="H28"/>
  <c r="F25"/>
  <c r="E22"/>
  <c r="D19"/>
  <c r="F35"/>
  <c r="F28"/>
  <c r="H21"/>
  <c r="F36"/>
  <c r="E29"/>
  <c r="G22"/>
  <c r="D7"/>
  <c r="E38" s="1"/>
  <c r="E35" i="616"/>
  <c r="E33"/>
  <c r="F31"/>
  <c r="H29"/>
  <c r="E28"/>
  <c r="F26"/>
  <c r="H24"/>
  <c r="E23"/>
  <c r="G21"/>
  <c r="D20"/>
  <c r="F18"/>
  <c r="D16"/>
  <c r="H34"/>
  <c r="E31"/>
  <c r="D28"/>
  <c r="G24"/>
  <c r="F21"/>
  <c r="E18"/>
  <c r="F33"/>
  <c r="G26"/>
  <c r="E20"/>
  <c r="F34"/>
  <c r="G27"/>
  <c r="D21"/>
  <c r="G31" i="182"/>
  <c r="D7" i="321"/>
  <c r="E38" s="1"/>
  <c r="G34"/>
  <c r="G17"/>
  <c r="H21"/>
  <c r="D25"/>
  <c r="E23"/>
  <c r="H22"/>
  <c r="D28"/>
  <c r="G28"/>
  <c r="F27"/>
  <c r="G30" i="567"/>
  <c r="F30"/>
  <c r="F34" i="579"/>
  <c r="D17"/>
  <c r="D30"/>
  <c r="H19"/>
  <c r="E26"/>
  <c r="H32"/>
  <c r="G17"/>
  <c r="H20"/>
  <c r="D24"/>
  <c r="F27"/>
  <c r="G30"/>
  <c r="E34"/>
  <c r="E32" i="343"/>
  <c r="G23" i="347"/>
  <c r="E33" i="351"/>
  <c r="E21" i="355"/>
  <c r="G30" i="358"/>
  <c r="G19"/>
  <c r="D24"/>
  <c r="H33" i="347"/>
  <c r="E24" i="579"/>
  <c r="E29"/>
  <c r="D25"/>
  <c r="H23"/>
  <c r="F30"/>
  <c r="D9"/>
  <c r="G19"/>
  <c r="H22"/>
  <c r="D26"/>
  <c r="F29"/>
  <c r="G32"/>
  <c r="G36"/>
  <c r="E24" i="343"/>
  <c r="G26" i="347"/>
  <c r="G34" i="355"/>
  <c r="G23"/>
  <c r="E33" i="358"/>
  <c r="G22"/>
  <c r="D25"/>
  <c r="F29" i="323"/>
  <c r="G24" i="313"/>
  <c r="F24"/>
  <c r="H34"/>
  <c r="H35"/>
  <c r="E31"/>
  <c r="F21"/>
  <c r="G31" i="318"/>
  <c r="H35"/>
  <c r="E23"/>
  <c r="G18"/>
  <c r="E36"/>
  <c r="F24"/>
  <c r="E33" i="325"/>
  <c r="F21"/>
  <c r="D25" i="329"/>
  <c r="H34"/>
  <c r="D23" i="333"/>
  <c r="G29"/>
  <c r="D26" i="337"/>
  <c r="H19" i="341"/>
  <c r="H35"/>
  <c r="D31" i="345"/>
  <c r="H35"/>
  <c r="G28"/>
  <c r="H27"/>
  <c r="G24"/>
  <c r="G29" i="324"/>
  <c r="F19"/>
  <c r="D22" i="340"/>
  <c r="D22" i="344"/>
  <c r="G31"/>
  <c r="D7"/>
  <c r="E38" s="1"/>
  <c r="F29" i="341"/>
  <c r="E36" i="337"/>
  <c r="F33" i="329"/>
  <c r="D26" i="325"/>
  <c r="D22" i="318"/>
  <c r="G34"/>
  <c r="E23" i="313"/>
  <c r="G21"/>
  <c r="H17" i="333"/>
  <c r="G28" i="329"/>
  <c r="G33" i="318"/>
  <c r="E32" i="313"/>
  <c r="G34"/>
  <c r="G20" i="345"/>
  <c r="D25" i="320"/>
  <c r="D13" i="345"/>
  <c r="G31" i="341"/>
  <c r="G18"/>
  <c r="F21"/>
  <c r="E33"/>
  <c r="H33" i="337"/>
  <c r="D30"/>
  <c r="E28"/>
  <c r="H30" i="333"/>
  <c r="D26"/>
  <c r="E25"/>
  <c r="F25" i="329"/>
  <c r="D9"/>
  <c r="G19"/>
  <c r="F22" i="325"/>
  <c r="E34"/>
  <c r="H36"/>
  <c r="E30" i="336"/>
  <c r="E28" i="318"/>
  <c r="G26"/>
  <c r="D7" i="313"/>
  <c r="E38" s="1"/>
  <c r="H27"/>
  <c r="E33" i="337"/>
  <c r="H32" i="329"/>
  <c r="D21" i="325"/>
  <c r="D26" i="318"/>
  <c r="G18" i="313"/>
  <c r="E28" i="344"/>
  <c r="G32" i="345"/>
  <c r="D25" i="324"/>
  <c r="H21" i="320"/>
  <c r="E34" i="333"/>
  <c r="D31" i="325"/>
  <c r="D24" i="320"/>
  <c r="E29"/>
  <c r="G26" i="341"/>
  <c r="D7"/>
  <c r="E38" s="1"/>
  <c r="G21" i="337"/>
  <c r="F24"/>
  <c r="G18" i="333"/>
  <c r="F21"/>
  <c r="E33"/>
  <c r="D28" i="329"/>
  <c r="G27"/>
  <c r="F30" i="325"/>
  <c r="G24"/>
  <c r="H30" i="341"/>
  <c r="D26"/>
  <c r="E25"/>
  <c r="H25" i="337"/>
  <c r="D16"/>
  <c r="E20"/>
  <c r="H22" i="333"/>
  <c r="G34"/>
  <c r="E29" i="329"/>
  <c r="H31"/>
  <c r="D21"/>
  <c r="E26" i="325"/>
  <c r="H28"/>
  <c r="D19"/>
  <c r="E20" i="318"/>
  <c r="H30"/>
  <c r="F29" i="313"/>
  <c r="H19"/>
  <c r="D16"/>
  <c r="F21" i="337"/>
  <c r="D30" i="333"/>
  <c r="G27" i="325"/>
  <c r="H21" i="318"/>
  <c r="F27"/>
  <c r="H24" i="313"/>
  <c r="E34"/>
  <c r="G36" i="344"/>
  <c r="G36" i="345"/>
  <c r="E36" i="320"/>
  <c r="G20" i="337"/>
  <c r="F32" i="333"/>
  <c r="E36" i="329"/>
  <c r="G21" i="325"/>
  <c r="G29" i="343"/>
  <c r="G27"/>
  <c r="G21"/>
  <c r="G19"/>
  <c r="E34" i="347"/>
  <c r="E32"/>
  <c r="E26"/>
  <c r="E24"/>
  <c r="E18"/>
  <c r="F32" i="343"/>
  <c r="H32" i="321"/>
  <c r="G23"/>
  <c r="G32" i="313"/>
  <c r="D19"/>
  <c r="H22"/>
  <c r="D31"/>
  <c r="E28"/>
  <c r="F34"/>
  <c r="F18"/>
  <c r="E36"/>
  <c r="F26"/>
  <c r="D28"/>
  <c r="H30"/>
  <c r="D32" i="329"/>
  <c r="D17"/>
  <c r="G34"/>
  <c r="E30"/>
  <c r="E24"/>
  <c r="G18"/>
  <c r="F34"/>
  <c r="F28"/>
  <c r="H22"/>
  <c r="F18"/>
  <c r="D23"/>
  <c r="D20"/>
  <c r="E34"/>
  <c r="E28"/>
  <c r="G22"/>
  <c r="E18"/>
  <c r="F32"/>
  <c r="H26"/>
  <c r="F22"/>
  <c r="D18"/>
  <c r="G26"/>
  <c r="F36"/>
  <c r="F26"/>
  <c r="D26"/>
  <c r="G30"/>
  <c r="E20"/>
  <c r="F30"/>
  <c r="H18"/>
  <c r="D25" i="337"/>
  <c r="D7"/>
  <c r="E38" s="1"/>
  <c r="G34"/>
  <c r="G28"/>
  <c r="E23"/>
  <c r="G18"/>
  <c r="H32"/>
  <c r="F27"/>
  <c r="H22"/>
  <c r="D29"/>
  <c r="D20"/>
  <c r="G32"/>
  <c r="E27"/>
  <c r="G22"/>
  <c r="H36"/>
  <c r="F31"/>
  <c r="H26"/>
  <c r="H20"/>
  <c r="E35"/>
  <c r="G24"/>
  <c r="H34"/>
  <c r="F23"/>
  <c r="G36"/>
  <c r="G26"/>
  <c r="F35"/>
  <c r="H24"/>
  <c r="D30" i="341"/>
  <c r="D22"/>
  <c r="D16"/>
  <c r="G33"/>
  <c r="G29"/>
  <c r="G25"/>
  <c r="G21"/>
  <c r="G17"/>
  <c r="H33"/>
  <c r="H29"/>
  <c r="H25"/>
  <c r="H21"/>
  <c r="H17"/>
  <c r="D23"/>
  <c r="D17"/>
  <c r="E36"/>
  <c r="E32"/>
  <c r="E28"/>
  <c r="E24"/>
  <c r="E20"/>
  <c r="F36"/>
  <c r="F32"/>
  <c r="F28"/>
  <c r="F24"/>
  <c r="F20"/>
  <c r="D24"/>
  <c r="E34"/>
  <c r="E26"/>
  <c r="E18"/>
  <c r="F30"/>
  <c r="F22"/>
  <c r="D31"/>
  <c r="G35"/>
  <c r="G27"/>
  <c r="G19"/>
  <c r="H31"/>
  <c r="H23"/>
  <c r="H19" i="352"/>
  <c r="E23"/>
  <c r="H23"/>
  <c r="G29"/>
  <c r="G23"/>
  <c r="F36" i="576"/>
  <c r="F34"/>
  <c r="F32"/>
  <c r="H30"/>
  <c r="E29"/>
  <c r="G27"/>
  <c r="H25"/>
  <c r="E24"/>
  <c r="G22"/>
  <c r="D21"/>
  <c r="F19"/>
  <c r="H17"/>
  <c r="D7"/>
  <c r="E38" s="1"/>
  <c r="G33"/>
  <c r="E30"/>
  <c r="H26"/>
  <c r="G23"/>
  <c r="F20"/>
  <c r="F31"/>
  <c r="H24"/>
  <c r="F18"/>
  <c r="F27"/>
  <c r="E36"/>
  <c r="F22"/>
  <c r="H36"/>
  <c r="H34"/>
  <c r="H32"/>
  <c r="E31"/>
  <c r="G29"/>
  <c r="D28"/>
  <c r="E26"/>
  <c r="G24"/>
  <c r="D23"/>
  <c r="F21"/>
  <c r="H19"/>
  <c r="E18"/>
  <c r="D13"/>
  <c r="G34"/>
  <c r="D31"/>
  <c r="H27"/>
  <c r="F24"/>
  <c r="E21"/>
  <c r="D18"/>
  <c r="E33"/>
  <c r="F26"/>
  <c r="D20"/>
  <c r="G30"/>
  <c r="G17"/>
  <c r="G25"/>
  <c r="F35" i="584"/>
  <c r="F33"/>
  <c r="G31"/>
  <c r="D30"/>
  <c r="F28"/>
  <c r="G26"/>
  <c r="D25"/>
  <c r="F23"/>
  <c r="H21"/>
  <c r="E20"/>
  <c r="G18"/>
  <c r="D17"/>
  <c r="G35"/>
  <c r="H31"/>
  <c r="G28"/>
  <c r="E25"/>
  <c r="D22"/>
  <c r="H18"/>
  <c r="E36"/>
  <c r="D29"/>
  <c r="F22"/>
  <c r="E35"/>
  <c r="E28"/>
  <c r="G21"/>
  <c r="H35"/>
  <c r="H33"/>
  <c r="D32"/>
  <c r="F30"/>
  <c r="H28"/>
  <c r="E27"/>
  <c r="F25"/>
  <c r="H23"/>
  <c r="E22"/>
  <c r="G20"/>
  <c r="D19"/>
  <c r="G36"/>
  <c r="G32"/>
  <c r="F29"/>
  <c r="D26"/>
  <c r="H22"/>
  <c r="G19"/>
  <c r="D9"/>
  <c r="G30"/>
  <c r="D24"/>
  <c r="G17"/>
  <c r="H29"/>
  <c r="E23"/>
  <c r="D16"/>
  <c r="F36" i="593"/>
  <c r="F34"/>
  <c r="F32"/>
  <c r="H30"/>
  <c r="E29"/>
  <c r="G27"/>
  <c r="H25"/>
  <c r="E24"/>
  <c r="G22"/>
  <c r="D21"/>
  <c r="F19"/>
  <c r="H17"/>
  <c r="D7"/>
  <c r="E38" s="1"/>
  <c r="G33"/>
  <c r="E30"/>
  <c r="H26"/>
  <c r="G23"/>
  <c r="F20"/>
  <c r="E32"/>
  <c r="G25"/>
  <c r="E19"/>
  <c r="F31"/>
  <c r="H24"/>
  <c r="F18"/>
  <c r="H36"/>
  <c r="H34"/>
  <c r="H32"/>
  <c r="E31"/>
  <c r="G29"/>
  <c r="D28"/>
  <c r="E26"/>
  <c r="G24"/>
  <c r="D23"/>
  <c r="F21"/>
  <c r="H19"/>
  <c r="E18"/>
  <c r="D13"/>
  <c r="G34"/>
  <c r="D31"/>
  <c r="H27"/>
  <c r="F24"/>
  <c r="E21"/>
  <c r="D18"/>
  <c r="E34"/>
  <c r="F27"/>
  <c r="H20"/>
  <c r="E33"/>
  <c r="F26"/>
  <c r="D20"/>
  <c r="H35" i="601"/>
  <c r="H33"/>
  <c r="D32"/>
  <c r="F30"/>
  <c r="H28"/>
  <c r="E27"/>
  <c r="F25"/>
  <c r="H23"/>
  <c r="E22"/>
  <c r="G20"/>
  <c r="D19"/>
  <c r="G33"/>
  <c r="E30"/>
  <c r="H26"/>
  <c r="G23"/>
  <c r="F20"/>
  <c r="E32"/>
  <c r="G25"/>
  <c r="E19"/>
  <c r="F31"/>
  <c r="H24"/>
  <c r="F18"/>
  <c r="H28" i="341"/>
  <c r="G24"/>
  <c r="D19"/>
  <c r="F27"/>
  <c r="E23"/>
  <c r="E31"/>
  <c r="D28"/>
  <c r="H31" i="337"/>
  <c r="G27"/>
  <c r="D31"/>
  <c r="F30"/>
  <c r="E26"/>
  <c r="D24"/>
  <c r="H28" i="333"/>
  <c r="G24"/>
  <c r="D19"/>
  <c r="F27"/>
  <c r="E23"/>
  <c r="F23" i="329"/>
  <c r="E19"/>
  <c r="E35"/>
  <c r="H21"/>
  <c r="G17"/>
  <c r="G33"/>
  <c r="F20" i="325"/>
  <c r="F36"/>
  <c r="E32"/>
  <c r="H18"/>
  <c r="H34"/>
  <c r="G30"/>
  <c r="D20"/>
  <c r="F22" i="318"/>
  <c r="E18"/>
  <c r="E34"/>
  <c r="H20"/>
  <c r="H36"/>
  <c r="G32"/>
  <c r="F19" i="313"/>
  <c r="F27"/>
  <c r="E21"/>
  <c r="E29"/>
  <c r="D9"/>
  <c r="H25"/>
  <c r="H33"/>
  <c r="G19"/>
  <c r="G27"/>
  <c r="G35"/>
  <c r="D29"/>
  <c r="E29" i="337"/>
  <c r="H29" i="333"/>
  <c r="D22"/>
  <c r="G24" i="329"/>
  <c r="G23" i="325"/>
  <c r="D25" i="313"/>
  <c r="E26" i="345"/>
  <c r="F25" i="318"/>
  <c r="F18" i="341"/>
  <c r="F34"/>
  <c r="D32"/>
  <c r="H18" i="337"/>
  <c r="E19"/>
  <c r="D19"/>
  <c r="H23" i="333"/>
  <c r="E24"/>
  <c r="D32"/>
  <c r="H30" i="329"/>
  <c r="E32"/>
  <c r="F35" i="325"/>
  <c r="D9"/>
  <c r="H18" i="341"/>
  <c r="H26"/>
  <c r="H34"/>
  <c r="G22"/>
  <c r="G30"/>
  <c r="D20"/>
  <c r="F25"/>
  <c r="F33"/>
  <c r="E21"/>
  <c r="E29"/>
  <c r="D9"/>
  <c r="D29"/>
  <c r="H21" i="337"/>
  <c r="H29"/>
  <c r="G17"/>
  <c r="G25"/>
  <c r="G33"/>
  <c r="D22"/>
  <c r="F20"/>
  <c r="F28"/>
  <c r="F36"/>
  <c r="E24"/>
  <c r="E32"/>
  <c r="D17"/>
  <c r="H18" i="333"/>
  <c r="H26"/>
  <c r="H34"/>
  <c r="G22"/>
  <c r="G30"/>
  <c r="D20"/>
  <c r="F25"/>
  <c r="F33"/>
  <c r="E21"/>
  <c r="E29"/>
  <c r="D9"/>
  <c r="D29"/>
  <c r="F21" i="329"/>
  <c r="F29"/>
  <c r="E25"/>
  <c r="E33"/>
  <c r="D22"/>
  <c r="H19"/>
  <c r="H27"/>
  <c r="H35"/>
  <c r="G23"/>
  <c r="G31"/>
  <c r="D13"/>
  <c r="F26" i="325"/>
  <c r="F34"/>
  <c r="E22"/>
  <c r="E30"/>
  <c r="D18"/>
  <c r="D32"/>
  <c r="H24"/>
  <c r="H32"/>
  <c r="G20"/>
  <c r="G28"/>
  <c r="G36"/>
  <c r="D25"/>
  <c r="F20" i="318"/>
  <c r="F28"/>
  <c r="F36"/>
  <c r="E24"/>
  <c r="E32"/>
  <c r="D18"/>
  <c r="H18"/>
  <c r="H26"/>
  <c r="H34"/>
  <c r="G22"/>
  <c r="G30"/>
  <c r="D19"/>
  <c r="F25" i="313"/>
  <c r="F33"/>
  <c r="E19"/>
  <c r="E27"/>
  <c r="E35"/>
  <c r="D26"/>
  <c r="H23"/>
  <c r="H31"/>
  <c r="G17"/>
  <c r="G25"/>
  <c r="G33"/>
  <c r="D32"/>
  <c r="H29" i="352"/>
  <c r="D26"/>
  <c r="F25"/>
  <c r="H36"/>
  <c r="F29" i="337"/>
  <c r="E25"/>
  <c r="D21"/>
  <c r="H25" i="333"/>
  <c r="G21"/>
  <c r="D16"/>
  <c r="H24" i="329"/>
  <c r="G20"/>
  <c r="G36"/>
  <c r="H23" i="325"/>
  <c r="G19"/>
  <c r="G35"/>
  <c r="G28" i="313"/>
  <c r="H18"/>
  <c r="G25" i="318"/>
  <c r="H29"/>
  <c r="D7"/>
  <c r="E38" s="1"/>
  <c r="D32"/>
  <c r="D17" i="313"/>
  <c r="E31" i="318"/>
  <c r="F35"/>
  <c r="F19"/>
  <c r="H32" i="313"/>
  <c r="G26"/>
  <c r="D24"/>
  <c r="F32"/>
  <c r="E26"/>
  <c r="D22"/>
  <c r="D16" i="617"/>
  <c r="E23"/>
  <c r="H29"/>
  <c r="G17"/>
  <c r="D24"/>
  <c r="G30"/>
  <c r="D9"/>
  <c r="G19"/>
  <c r="H22"/>
  <c r="D26"/>
  <c r="F29"/>
  <c r="G32"/>
  <c r="G36"/>
  <c r="D19"/>
  <c r="G20"/>
  <c r="E22"/>
  <c r="H23"/>
  <c r="F25"/>
  <c r="E27"/>
  <c r="H28"/>
  <c r="F30"/>
  <c r="D32"/>
  <c r="H33"/>
  <c r="H35"/>
  <c r="E24" i="613"/>
  <c r="G21" i="609"/>
  <c r="E28"/>
  <c r="E35"/>
  <c r="F22"/>
  <c r="D29"/>
  <c r="E36"/>
  <c r="H18"/>
  <c r="D22"/>
  <c r="E25"/>
  <c r="G28"/>
  <c r="H31"/>
  <c r="G35"/>
  <c r="D17"/>
  <c r="G18"/>
  <c r="E20"/>
  <c r="H21"/>
  <c r="F23"/>
  <c r="D25"/>
  <c r="G26"/>
  <c r="F28"/>
  <c r="D30"/>
  <c r="G31"/>
  <c r="F33"/>
  <c r="F35"/>
  <c r="D16" i="601"/>
  <c r="F26"/>
  <c r="E35"/>
  <c r="D24"/>
  <c r="E34"/>
  <c r="H18"/>
  <c r="H22"/>
  <c r="H27"/>
  <c r="H31"/>
  <c r="G36"/>
  <c r="H17"/>
  <c r="H19"/>
  <c r="H21"/>
  <c r="E24"/>
  <c r="E26"/>
  <c r="F28"/>
  <c r="H30"/>
  <c r="H32"/>
  <c r="F35"/>
  <c r="G21" i="593"/>
  <c r="E35"/>
  <c r="D29"/>
  <c r="H18"/>
  <c r="E25"/>
  <c r="H31"/>
  <c r="D17"/>
  <c r="E20"/>
  <c r="F23"/>
  <c r="G26"/>
  <c r="D30"/>
  <c r="F33"/>
  <c r="H24" i="584"/>
  <c r="E19"/>
  <c r="E32"/>
  <c r="F20"/>
  <c r="H26"/>
  <c r="G33"/>
  <c r="H17"/>
  <c r="D21"/>
  <c r="E24"/>
  <c r="G27"/>
  <c r="H30"/>
  <c r="F34"/>
  <c r="E32" i="576"/>
  <c r="D16"/>
  <c r="H29"/>
  <c r="G19"/>
  <c r="D26"/>
  <c r="G32"/>
  <c r="G20"/>
  <c r="H23"/>
  <c r="E27"/>
  <c r="F30"/>
  <c r="H33"/>
  <c r="G34" i="345"/>
  <c r="G30"/>
  <c r="G26"/>
  <c r="G22"/>
  <c r="G18"/>
  <c r="E19" i="348"/>
  <c r="D7"/>
  <c r="E38" s="1"/>
  <c r="H19" i="318"/>
  <c r="H31" i="345"/>
  <c r="H23"/>
  <c r="H27" i="341"/>
  <c r="G23"/>
  <c r="D13"/>
  <c r="H30" i="337"/>
  <c r="E31"/>
  <c r="F22" i="333"/>
  <c r="G23"/>
  <c r="F24" i="329"/>
  <c r="E26"/>
  <c r="F31" i="325"/>
  <c r="D23" i="318"/>
  <c r="G35"/>
  <c r="G27"/>
  <c r="G19"/>
  <c r="H31"/>
  <c r="H23"/>
  <c r="D29"/>
  <c r="E33"/>
  <c r="E25"/>
  <c r="F29"/>
  <c r="F21"/>
  <c r="D30"/>
  <c r="G23"/>
  <c r="H27"/>
  <c r="E29"/>
  <c r="F33"/>
  <c r="D30" i="325"/>
  <c r="D22"/>
  <c r="E35"/>
  <c r="G29"/>
  <c r="E25"/>
  <c r="E19"/>
  <c r="H33"/>
  <c r="F29"/>
  <c r="F23"/>
  <c r="H17"/>
  <c r="D28"/>
  <c r="D7"/>
  <c r="E38" s="1"/>
  <c r="G33"/>
  <c r="E29"/>
  <c r="E23"/>
  <c r="G17"/>
  <c r="F33"/>
  <c r="F27"/>
  <c r="H21"/>
  <c r="D16"/>
  <c r="E27"/>
  <c r="H25"/>
  <c r="D24"/>
  <c r="E31"/>
  <c r="E21"/>
  <c r="H29"/>
  <c r="F19"/>
  <c r="D31" i="333"/>
  <c r="D18"/>
  <c r="E32"/>
  <c r="G27"/>
  <c r="E22"/>
  <c r="F36"/>
  <c r="H31"/>
  <c r="F26"/>
  <c r="F20"/>
  <c r="D24"/>
  <c r="E36"/>
  <c r="G31"/>
  <c r="E26"/>
  <c r="E20"/>
  <c r="H35"/>
  <c r="F30"/>
  <c r="F24"/>
  <c r="H19"/>
  <c r="D13"/>
  <c r="E28"/>
  <c r="E18"/>
  <c r="H27"/>
  <c r="D17"/>
  <c r="E30"/>
  <c r="G19"/>
  <c r="F28"/>
  <c r="F18"/>
  <c r="D25" i="345"/>
  <c r="D26"/>
  <c r="D19"/>
  <c r="D20"/>
  <c r="H18"/>
  <c r="H20"/>
  <c r="H22"/>
  <c r="H24"/>
  <c r="H26"/>
  <c r="H28"/>
  <c r="H30"/>
  <c r="H32"/>
  <c r="H34"/>
  <c r="H36"/>
  <c r="D32"/>
  <c r="D23"/>
  <c r="D24"/>
  <c r="D17"/>
  <c r="D18"/>
  <c r="F19"/>
  <c r="F21"/>
  <c r="F23"/>
  <c r="F25"/>
  <c r="F27"/>
  <c r="F29"/>
  <c r="F31"/>
  <c r="F33"/>
  <c r="F35"/>
  <c r="D28"/>
  <c r="D21"/>
  <c r="D9"/>
  <c r="H17"/>
  <c r="H21"/>
  <c r="H25"/>
  <c r="H29"/>
  <c r="H33"/>
  <c r="G17"/>
  <c r="G19"/>
  <c r="G21"/>
  <c r="G23"/>
  <c r="G25"/>
  <c r="G27"/>
  <c r="G29"/>
  <c r="G31"/>
  <c r="G33"/>
  <c r="G35"/>
  <c r="D30"/>
  <c r="D22"/>
  <c r="D16"/>
  <c r="F20"/>
  <c r="F24"/>
  <c r="F28"/>
  <c r="F32"/>
  <c r="F36"/>
  <c r="E19"/>
  <c r="E21"/>
  <c r="E23"/>
  <c r="E25"/>
  <c r="E27"/>
  <c r="E29"/>
  <c r="E31"/>
  <c r="E33"/>
  <c r="E35"/>
  <c r="H24" i="348"/>
  <c r="H32"/>
  <c r="D18"/>
  <c r="E22"/>
  <c r="E30"/>
  <c r="F21"/>
  <c r="F29"/>
  <c r="F18"/>
  <c r="F34"/>
  <c r="D17"/>
  <c r="G25"/>
  <c r="G35"/>
  <c r="H25"/>
  <c r="D23"/>
  <c r="E25"/>
  <c r="E35"/>
  <c r="D7" i="572"/>
  <c r="E38" s="1"/>
  <c r="E31" i="580"/>
  <c r="H18" i="589"/>
  <c r="H20" i="605"/>
  <c r="H20" i="341"/>
  <c r="H36"/>
  <c r="G32"/>
  <c r="F19"/>
  <c r="F35"/>
  <c r="H23" i="337"/>
  <c r="G19"/>
  <c r="G35"/>
  <c r="F22"/>
  <c r="E18"/>
  <c r="E34"/>
  <c r="H20" i="333"/>
  <c r="H36"/>
  <c r="G32"/>
  <c r="F19"/>
  <c r="F35"/>
  <c r="E31"/>
  <c r="D28"/>
  <c r="F31" i="329"/>
  <c r="E27"/>
  <c r="D31"/>
  <c r="H29"/>
  <c r="G25"/>
  <c r="D24"/>
  <c r="F28" i="325"/>
  <c r="E24"/>
  <c r="D17"/>
  <c r="H26"/>
  <c r="G22"/>
  <c r="F30" i="318"/>
  <c r="E26"/>
  <c r="D25"/>
  <c r="H28"/>
  <c r="G24"/>
  <c r="D20"/>
  <c r="F35" i="313"/>
  <c r="H17"/>
  <c r="F33" i="337"/>
  <c r="D28"/>
  <c r="G25" i="333"/>
  <c r="H28" i="329"/>
  <c r="D19"/>
  <c r="H27" i="325"/>
  <c r="D13"/>
  <c r="G20" i="313"/>
  <c r="D9" i="318"/>
  <c r="G21"/>
  <c r="H25"/>
  <c r="D21"/>
  <c r="F30" i="313"/>
  <c r="E27" i="318"/>
  <c r="F31"/>
  <c r="H20" i="313"/>
  <c r="H36"/>
  <c r="G30"/>
  <c r="F20"/>
  <c r="F36"/>
  <c r="E30"/>
  <c r="E34" i="345"/>
  <c r="E30"/>
  <c r="E22"/>
  <c r="E18"/>
  <c r="D13" i="318"/>
  <c r="E20" i="313"/>
  <c r="F30" i="345"/>
  <c r="F22"/>
  <c r="D7"/>
  <c r="E38" s="1"/>
  <c r="E30" i="341"/>
  <c r="F27" i="310"/>
  <c r="H24" i="341"/>
  <c r="H32"/>
  <c r="G20"/>
  <c r="G28"/>
  <c r="G36"/>
  <c r="D25"/>
  <c r="F23"/>
  <c r="F31"/>
  <c r="E19"/>
  <c r="E27"/>
  <c r="E35"/>
  <c r="D21"/>
  <c r="H19" i="337"/>
  <c r="H27"/>
  <c r="H35"/>
  <c r="G23"/>
  <c r="G31"/>
  <c r="D13"/>
  <c r="F18"/>
  <c r="F26"/>
  <c r="F34"/>
  <c r="E22"/>
  <c r="E30"/>
  <c r="D18"/>
  <c r="D32"/>
  <c r="H24" i="333"/>
  <c r="H32"/>
  <c r="G20"/>
  <c r="G28"/>
  <c r="G36"/>
  <c r="D25"/>
  <c r="F23"/>
  <c r="F31"/>
  <c r="E19"/>
  <c r="E27"/>
  <c r="E35"/>
  <c r="D21"/>
  <c r="F19" i="329"/>
  <c r="F27"/>
  <c r="F35"/>
  <c r="E23"/>
  <c r="E31"/>
  <c r="D7"/>
  <c r="E38" s="1"/>
  <c r="H17"/>
  <c r="H25"/>
  <c r="H33"/>
  <c r="G21"/>
  <c r="G29"/>
  <c r="D16"/>
  <c r="D30"/>
  <c r="F24" i="325"/>
  <c r="F32"/>
  <c r="E20"/>
  <c r="E28"/>
  <c r="E36"/>
  <c r="D23"/>
  <c r="H22"/>
  <c r="H30"/>
  <c r="G18"/>
  <c r="G26"/>
  <c r="G34"/>
  <c r="D29"/>
  <c r="F18" i="318"/>
  <c r="F26"/>
  <c r="F34"/>
  <c r="E22"/>
  <c r="E30"/>
  <c r="D17"/>
  <c r="D31"/>
  <c r="H24"/>
  <c r="H32"/>
  <c r="G20"/>
  <c r="G28"/>
  <c r="G36"/>
  <c r="D24"/>
  <c r="F23" i="313"/>
  <c r="F31"/>
  <c r="E25"/>
  <c r="E33"/>
  <c r="D30"/>
  <c r="H21"/>
  <c r="H29"/>
  <c r="D13"/>
  <c r="G23"/>
  <c r="G31"/>
  <c r="D23"/>
  <c r="E34" i="352"/>
  <c r="H17"/>
  <c r="F26"/>
  <c r="F19"/>
  <c r="F25" i="337"/>
  <c r="E21"/>
  <c r="D9"/>
  <c r="H21" i="333"/>
  <c r="G17"/>
  <c r="G33"/>
  <c r="H20" i="329"/>
  <c r="H36"/>
  <c r="G32"/>
  <c r="H19" i="325"/>
  <c r="H35"/>
  <c r="G31"/>
  <c r="G36" i="313"/>
  <c r="H26"/>
  <c r="G29" i="318"/>
  <c r="H33"/>
  <c r="H17"/>
  <c r="D16"/>
  <c r="E24" i="313"/>
  <c r="E35" i="318"/>
  <c r="E19"/>
  <c r="F23"/>
  <c r="H28" i="313"/>
  <c r="G22"/>
  <c r="D20"/>
  <c r="F28"/>
  <c r="E22"/>
  <c r="D18"/>
  <c r="G29" i="310"/>
  <c r="H19"/>
  <c r="G21" i="617"/>
  <c r="E28"/>
  <c r="E35"/>
  <c r="F22"/>
  <c r="D29"/>
  <c r="E36"/>
  <c r="H18"/>
  <c r="D22"/>
  <c r="E25"/>
  <c r="G28"/>
  <c r="H31"/>
  <c r="G35"/>
  <c r="D17"/>
  <c r="G18"/>
  <c r="E20"/>
  <c r="H21"/>
  <c r="F23"/>
  <c r="D25"/>
  <c r="G26"/>
  <c r="F28"/>
  <c r="D30"/>
  <c r="G31"/>
  <c r="F33"/>
  <c r="G17" i="613"/>
  <c r="D9"/>
  <c r="D26"/>
  <c r="G20"/>
  <c r="F25"/>
  <c r="H33"/>
  <c r="D20" i="609"/>
  <c r="F26"/>
  <c r="E33"/>
  <c r="H20"/>
  <c r="F27"/>
  <c r="E34"/>
  <c r="D18"/>
  <c r="E21"/>
  <c r="F24"/>
  <c r="H27"/>
  <c r="D31"/>
  <c r="G34"/>
  <c r="D13"/>
  <c r="E18"/>
  <c r="H19"/>
  <c r="F21"/>
  <c r="D23"/>
  <c r="G24"/>
  <c r="E26"/>
  <c r="D28"/>
  <c r="G29"/>
  <c r="E31"/>
  <c r="H32"/>
  <c r="H34"/>
  <c r="E23" i="601"/>
  <c r="E33"/>
  <c r="F22"/>
  <c r="G30"/>
  <c r="D18"/>
  <c r="D22"/>
  <c r="D26"/>
  <c r="D31"/>
  <c r="G35"/>
  <c r="D17"/>
  <c r="F19"/>
  <c r="F21"/>
  <c r="F23"/>
  <c r="H25"/>
  <c r="D28"/>
  <c r="D30"/>
  <c r="F32"/>
  <c r="H34"/>
  <c r="E19" i="597"/>
  <c r="G19"/>
  <c r="G32"/>
  <c r="F28"/>
  <c r="E28" i="580"/>
  <c r="H31"/>
  <c r="F23"/>
  <c r="G30" i="605"/>
  <c r="H22"/>
  <c r="F29"/>
  <c r="F25"/>
  <c r="H35"/>
  <c r="D16" i="593"/>
  <c r="H29"/>
  <c r="D24"/>
  <c r="D9"/>
  <c r="H22"/>
  <c r="F29"/>
  <c r="G36"/>
  <c r="D19"/>
  <c r="E22"/>
  <c r="F25"/>
  <c r="H28"/>
  <c r="D32"/>
  <c r="H35"/>
  <c r="F31" i="589"/>
  <c r="F20"/>
  <c r="G33"/>
  <c r="D21"/>
  <c r="H30"/>
  <c r="F34"/>
  <c r="D20" i="584"/>
  <c r="E33"/>
  <c r="F27"/>
  <c r="D18"/>
  <c r="F24"/>
  <c r="D31"/>
  <c r="D13"/>
  <c r="H19"/>
  <c r="D23"/>
  <c r="E26"/>
  <c r="G29"/>
  <c r="H32"/>
  <c r="H36"/>
  <c r="D29" i="576"/>
  <c r="E34"/>
  <c r="E28"/>
  <c r="H18"/>
  <c r="E25"/>
  <c r="H31"/>
  <c r="D17"/>
  <c r="E20"/>
  <c r="F23"/>
  <c r="G26"/>
  <c r="D30"/>
  <c r="F33"/>
  <c r="D20" i="572"/>
  <c r="E36"/>
  <c r="G35"/>
  <c r="G18"/>
  <c r="D25"/>
  <c r="G31"/>
  <c r="E36" i="345"/>
  <c r="E32"/>
  <c r="E28"/>
  <c r="E24"/>
  <c r="E20"/>
  <c r="G26" i="348"/>
  <c r="E21"/>
  <c r="D16"/>
  <c r="D29"/>
  <c r="E21" i="318"/>
  <c r="F34" i="345"/>
  <c r="F26"/>
  <c r="F18"/>
  <c r="D29"/>
  <c r="F26" i="341"/>
  <c r="E22"/>
  <c r="D18"/>
  <c r="H28" i="337"/>
  <c r="G30"/>
  <c r="F34" i="333"/>
  <c r="G35"/>
  <c r="F20" i="329"/>
  <c r="E22"/>
  <c r="D29"/>
  <c r="F25" i="325"/>
  <c r="G25"/>
  <c r="F31" i="312"/>
  <c r="E21" i="316"/>
  <c r="D22" i="324"/>
  <c r="E24"/>
  <c r="F32"/>
  <c r="D16"/>
  <c r="G27"/>
  <c r="H27"/>
  <c r="D24" i="328"/>
  <c r="E21"/>
  <c r="F29"/>
  <c r="D9"/>
  <c r="G28"/>
  <c r="H28"/>
  <c r="D31" i="332"/>
  <c r="E26"/>
  <c r="F34"/>
  <c r="D29"/>
  <c r="G33"/>
  <c r="H33"/>
  <c r="H21"/>
  <c r="G30" i="336"/>
  <c r="G18"/>
  <c r="H18"/>
  <c r="D7"/>
  <c r="E38" s="1"/>
  <c r="F29"/>
  <c r="F25"/>
  <c r="G26" i="340"/>
  <c r="G22"/>
  <c r="D31"/>
  <c r="D25"/>
  <c r="F33"/>
  <c r="F29"/>
  <c r="H22" i="344"/>
  <c r="H24"/>
  <c r="D28"/>
  <c r="D18"/>
  <c r="F27"/>
  <c r="F29"/>
  <c r="D25" i="351"/>
  <c r="D26"/>
  <c r="D19"/>
  <c r="F19"/>
  <c r="F21"/>
  <c r="F25"/>
  <c r="F27"/>
  <c r="F29"/>
  <c r="F33"/>
  <c r="F35"/>
  <c r="E18"/>
  <c r="E22"/>
  <c r="E24"/>
  <c r="E26"/>
  <c r="E30"/>
  <c r="E32"/>
  <c r="E34"/>
  <c r="D32"/>
  <c r="D23"/>
  <c r="D24"/>
  <c r="D18"/>
  <c r="H17"/>
  <c r="H19"/>
  <c r="H23"/>
  <c r="H25"/>
  <c r="H27"/>
  <c r="H31"/>
  <c r="H33"/>
  <c r="H35"/>
  <c r="D7" i="355"/>
  <c r="E38" s="1"/>
  <c r="F18"/>
  <c r="F22"/>
  <c r="F30"/>
  <c r="F34"/>
  <c r="E18"/>
  <c r="E22"/>
  <c r="E24"/>
  <c r="E26"/>
  <c r="E30"/>
  <c r="E32"/>
  <c r="E34"/>
  <c r="D26"/>
  <c r="D20"/>
  <c r="H18"/>
  <c r="H26"/>
  <c r="H30"/>
  <c r="H34"/>
  <c r="F21" i="358"/>
  <c r="F29"/>
  <c r="D29"/>
  <c r="D32"/>
  <c r="D23"/>
  <c r="D9"/>
  <c r="D13"/>
  <c r="E18"/>
  <c r="E20"/>
  <c r="E22"/>
  <c r="E24"/>
  <c r="E26"/>
  <c r="E28"/>
  <c r="E30"/>
  <c r="E32"/>
  <c r="E34"/>
  <c r="E36"/>
  <c r="H23"/>
  <c r="H31"/>
  <c r="D30" i="182"/>
  <c r="E35"/>
  <c r="D29" i="321"/>
  <c r="D9"/>
  <c r="G31"/>
  <c r="G26"/>
  <c r="E21"/>
  <c r="H35"/>
  <c r="H30"/>
  <c r="F25"/>
  <c r="H19"/>
  <c r="D24"/>
  <c r="G36"/>
  <c r="E31"/>
  <c r="G25"/>
  <c r="G20"/>
  <c r="F35"/>
  <c r="H29"/>
  <c r="H24"/>
  <c r="F19"/>
  <c r="F28" i="355"/>
  <c r="F20"/>
  <c r="F25" i="358"/>
  <c r="D13" i="351"/>
  <c r="D31"/>
  <c r="H27" i="321"/>
  <c r="G18"/>
  <c r="E29"/>
  <c r="D13"/>
  <c r="F20" i="312"/>
  <c r="D31"/>
  <c r="H31" i="343"/>
  <c r="H27"/>
  <c r="H19"/>
  <c r="H21" i="346"/>
  <c r="F35" i="349"/>
  <c r="F33"/>
  <c r="F31"/>
  <c r="F29"/>
  <c r="F27"/>
  <c r="F25"/>
  <c r="F23"/>
  <c r="F21"/>
  <c r="F19"/>
  <c r="F36" i="352"/>
  <c r="D20" i="349"/>
  <c r="D26"/>
  <c r="E34" i="343"/>
  <c r="D24"/>
  <c r="D32"/>
  <c r="H17" i="339"/>
  <c r="H25"/>
  <c r="H29"/>
  <c r="H33"/>
  <c r="G23"/>
  <c r="E29"/>
  <c r="E34"/>
  <c r="D28"/>
  <c r="F20" i="335"/>
  <c r="H25"/>
  <c r="H27" i="331"/>
  <c r="F33"/>
  <c r="G18"/>
  <c r="E29"/>
  <c r="G34"/>
  <c r="D13"/>
  <c r="H36" i="323"/>
  <c r="D31"/>
  <c r="H24" i="316"/>
  <c r="G29"/>
  <c r="F26" i="312"/>
  <c r="H31"/>
  <c r="F28" i="310"/>
  <c r="H25" i="343"/>
  <c r="H21"/>
  <c r="H17"/>
  <c r="H33" i="346"/>
  <c r="H25"/>
  <c r="H17"/>
  <c r="F36" i="349"/>
  <c r="F34"/>
  <c r="F32"/>
  <c r="F30"/>
  <c r="F28"/>
  <c r="F26"/>
  <c r="F24"/>
  <c r="F22"/>
  <c r="F20"/>
  <c r="F18"/>
  <c r="D19"/>
  <c r="D25"/>
  <c r="F35" i="343"/>
  <c r="E36"/>
  <c r="D17"/>
  <c r="H19" i="339"/>
  <c r="H23"/>
  <c r="H27"/>
  <c r="H35"/>
  <c r="E21"/>
  <c r="E26"/>
  <c r="D9"/>
  <c r="D24"/>
  <c r="G29" i="335"/>
  <c r="E35"/>
  <c r="H19" i="331"/>
  <c r="F25"/>
  <c r="H30"/>
  <c r="E21"/>
  <c r="G26"/>
  <c r="G31"/>
  <c r="D29"/>
  <c r="E19" i="323"/>
  <c r="E19" i="316"/>
  <c r="E24"/>
  <c r="E28" i="312"/>
  <c r="G33"/>
  <c r="D9" i="310"/>
  <c r="D19"/>
  <c r="F30" i="343"/>
  <c r="F26"/>
  <c r="F22"/>
  <c r="F29" i="346"/>
  <c r="H36" i="349"/>
  <c r="H34"/>
  <c r="H32"/>
  <c r="H30"/>
  <c r="H28"/>
  <c r="H26"/>
  <c r="H24"/>
  <c r="H22"/>
  <c r="H20"/>
  <c r="H18"/>
  <c r="D17"/>
  <c r="H34" i="343"/>
  <c r="D13"/>
  <c r="F19" i="339"/>
  <c r="F23"/>
  <c r="F31"/>
  <c r="F35"/>
  <c r="E20"/>
  <c r="E31"/>
  <c r="E36"/>
  <c r="D13" i="335"/>
  <c r="F23" i="331"/>
  <c r="H28"/>
  <c r="H33"/>
  <c r="G24"/>
  <c r="G29"/>
  <c r="E35"/>
  <c r="F21" i="323"/>
  <c r="E28"/>
  <c r="H28" i="316"/>
  <c r="G31"/>
  <c r="F23" i="312"/>
  <c r="F28"/>
  <c r="G17" i="346" l="1"/>
  <c r="G27"/>
  <c r="H23"/>
  <c r="F35"/>
  <c r="F24"/>
  <c r="D32"/>
  <c r="H26"/>
  <c r="D21"/>
  <c r="D16"/>
  <c r="G28"/>
  <c r="H27"/>
  <c r="F26"/>
  <c r="D23"/>
  <c r="H28"/>
  <c r="D7"/>
  <c r="E38" s="1"/>
  <c r="G30"/>
  <c r="H31"/>
  <c r="F28"/>
  <c r="D9"/>
  <c r="H30"/>
  <c r="G18"/>
  <c r="G32"/>
  <c r="H35"/>
  <c r="F30"/>
  <c r="D13"/>
  <c r="H32"/>
  <c r="G19"/>
  <c r="G34"/>
  <c r="F19"/>
  <c r="H36"/>
  <c r="F32"/>
  <c r="H18"/>
  <c r="H34"/>
  <c r="G22"/>
  <c r="G35"/>
  <c r="F23"/>
  <c r="F18"/>
  <c r="F34"/>
  <c r="H20"/>
  <c r="D26"/>
  <c r="G23"/>
  <c r="F27"/>
  <c r="F20"/>
  <c r="F36"/>
  <c r="H22"/>
  <c r="D30"/>
  <c r="H30" i="354"/>
  <c r="E21"/>
  <c r="E29"/>
  <c r="G36"/>
  <c r="F34"/>
  <c r="H33"/>
  <c r="H19"/>
  <c r="E22"/>
  <c r="E30"/>
  <c r="F36"/>
  <c r="H35"/>
  <c r="H21"/>
  <c r="D31"/>
  <c r="E23"/>
  <c r="E31"/>
  <c r="H18"/>
  <c r="F18"/>
  <c r="H36"/>
  <c r="H23"/>
  <c r="D26"/>
  <c r="E24"/>
  <c r="E32"/>
  <c r="H22"/>
  <c r="F22"/>
  <c r="F19"/>
  <c r="D20"/>
  <c r="G24"/>
  <c r="G32"/>
  <c r="F26"/>
  <c r="H25"/>
  <c r="F21"/>
  <c r="D9"/>
  <c r="E26"/>
  <c r="E34"/>
  <c r="F28"/>
  <c r="H27"/>
  <c r="F23"/>
  <c r="E18"/>
  <c r="G26"/>
  <c r="G34"/>
  <c r="F30"/>
  <c r="H29"/>
  <c r="F25"/>
  <c r="H35" i="572"/>
  <c r="F30"/>
  <c r="D17"/>
  <c r="D29"/>
  <c r="D24"/>
  <c r="H28"/>
  <c r="G27"/>
  <c r="G33"/>
  <c r="F26"/>
  <c r="D28"/>
  <c r="G34"/>
  <c r="H20"/>
  <c r="D30"/>
  <c r="G32"/>
  <c r="G17"/>
  <c r="D9"/>
  <c r="D32"/>
  <c r="H25"/>
  <c r="E30"/>
  <c r="F31"/>
  <c r="E26"/>
  <c r="D31"/>
  <c r="H29"/>
  <c r="E27"/>
  <c r="H31"/>
  <c r="E33"/>
  <c r="H22"/>
  <c r="E24"/>
  <c r="H26"/>
  <c r="E28"/>
  <c r="G24"/>
  <c r="H27"/>
  <c r="D16"/>
  <c r="G26"/>
  <c r="D26"/>
  <c r="H24"/>
  <c r="F29"/>
  <c r="F36"/>
  <c r="G22"/>
  <c r="G23"/>
  <c r="H36"/>
  <c r="D23"/>
  <c r="F24"/>
  <c r="E35"/>
  <c r="H23"/>
  <c r="E25"/>
  <c r="F18"/>
  <c r="G36"/>
  <c r="F34"/>
  <c r="D21"/>
  <c r="F20"/>
  <c r="H34"/>
  <c r="F21"/>
  <c r="E21"/>
  <c r="F23"/>
  <c r="G19"/>
  <c r="D19"/>
  <c r="F32"/>
  <c r="F19"/>
  <c r="E32"/>
  <c r="H32"/>
  <c r="H19"/>
  <c r="D18"/>
  <c r="H33"/>
  <c r="G20"/>
  <c r="H18"/>
  <c r="G21"/>
  <c r="E22"/>
  <c r="H30"/>
  <c r="H17"/>
  <c r="G25"/>
  <c r="E31"/>
  <c r="E18"/>
  <c r="E34"/>
  <c r="H33" i="580"/>
  <c r="D32"/>
  <c r="D19"/>
  <c r="D9"/>
  <c r="G20"/>
  <c r="E29"/>
  <c r="D7"/>
  <c r="E38" s="1"/>
  <c r="E19"/>
  <c r="G29"/>
  <c r="D13"/>
  <c r="F27"/>
  <c r="G31"/>
  <c r="G18"/>
  <c r="E36"/>
  <c r="H23"/>
  <c r="G27"/>
  <c r="G33"/>
  <c r="F26"/>
  <c r="D28"/>
  <c r="G34"/>
  <c r="H20"/>
  <c r="H28"/>
  <c r="G36"/>
  <c r="D24"/>
  <c r="F31"/>
  <c r="E27"/>
  <c r="H25"/>
  <c r="E30"/>
  <c r="E35"/>
  <c r="E26"/>
  <c r="D31"/>
  <c r="H29"/>
  <c r="F28"/>
  <c r="G35"/>
  <c r="F22"/>
  <c r="G17"/>
  <c r="F30"/>
  <c r="E24"/>
  <c r="H26"/>
  <c r="G21"/>
  <c r="G24"/>
  <c r="H27"/>
  <c r="D16"/>
  <c r="F25"/>
  <c r="F29"/>
  <c r="E23"/>
  <c r="G30"/>
  <c r="F36"/>
  <c r="G22"/>
  <c r="G23"/>
  <c r="H36"/>
  <c r="D23"/>
  <c r="F24"/>
  <c r="H24"/>
  <c r="D25"/>
  <c r="G28"/>
  <c r="D20"/>
  <c r="G19"/>
  <c r="F34"/>
  <c r="D21"/>
  <c r="F20"/>
  <c r="H34"/>
  <c r="F21"/>
  <c r="E21"/>
  <c r="H35"/>
  <c r="E22"/>
  <c r="H22"/>
  <c r="F18"/>
  <c r="D26"/>
  <c r="F32"/>
  <c r="F19"/>
  <c r="E32"/>
  <c r="H32"/>
  <c r="H19"/>
  <c r="D18"/>
  <c r="F32" i="589"/>
  <c r="E32"/>
  <c r="F29"/>
  <c r="E31"/>
  <c r="E18"/>
  <c r="E33"/>
  <c r="G31"/>
  <c r="G18"/>
  <c r="E35"/>
  <c r="F30"/>
  <c r="D24"/>
  <c r="G36"/>
  <c r="G29"/>
  <c r="D13"/>
  <c r="F26"/>
  <c r="D30"/>
  <c r="D17"/>
  <c r="E28"/>
  <c r="H25"/>
  <c r="D19"/>
  <c r="D28"/>
  <c r="G34"/>
  <c r="D20"/>
  <c r="F28"/>
  <c r="G35"/>
  <c r="G21"/>
  <c r="H23"/>
  <c r="G17"/>
  <c r="E22"/>
  <c r="E26"/>
  <c r="D31"/>
  <c r="E34"/>
  <c r="G26"/>
  <c r="H31"/>
  <c r="E36"/>
  <c r="F19"/>
  <c r="G30"/>
  <c r="F25"/>
  <c r="G24"/>
  <c r="H27"/>
  <c r="F27"/>
  <c r="D25"/>
  <c r="G28"/>
  <c r="D29"/>
  <c r="E30"/>
  <c r="E23"/>
  <c r="H28"/>
  <c r="H36"/>
  <c r="D23"/>
  <c r="F24"/>
  <c r="H20"/>
  <c r="F23"/>
  <c r="E25"/>
  <c r="F22"/>
  <c r="D26"/>
  <c r="D9"/>
  <c r="D32"/>
  <c r="H34"/>
  <c r="F21"/>
  <c r="E21"/>
  <c r="F35"/>
  <c r="H21"/>
  <c r="D22"/>
  <c r="H35" i="597"/>
  <c r="G26"/>
  <c r="G36"/>
  <c r="H18"/>
  <c r="D24"/>
  <c r="E25"/>
  <c r="H28"/>
  <c r="F32"/>
  <c r="F19"/>
  <c r="D18"/>
  <c r="H34"/>
  <c r="H23"/>
  <c r="G35"/>
  <c r="F31"/>
  <c r="G17"/>
  <c r="F29"/>
  <c r="D32"/>
  <c r="H30"/>
  <c r="H17"/>
  <c r="E33"/>
  <c r="H32"/>
  <c r="F23"/>
  <c r="H31"/>
  <c r="H29"/>
  <c r="F22"/>
  <c r="G33"/>
  <c r="E29"/>
  <c r="D7"/>
  <c r="E38" s="1"/>
  <c r="F26"/>
  <c r="E31"/>
  <c r="H33"/>
  <c r="H21"/>
  <c r="E30"/>
  <c r="E23"/>
  <c r="G30"/>
  <c r="D13"/>
  <c r="G27"/>
  <c r="G34"/>
  <c r="D20"/>
  <c r="G29"/>
  <c r="F33"/>
  <c r="F21"/>
  <c r="H26"/>
  <c r="G21"/>
  <c r="F18"/>
  <c r="G18"/>
  <c r="H25"/>
  <c r="D31"/>
  <c r="E34"/>
  <c r="D28"/>
  <c r="F30"/>
  <c r="H19"/>
  <c r="D26"/>
  <c r="E36"/>
  <c r="E28"/>
  <c r="G20"/>
  <c r="E24"/>
  <c r="H27"/>
  <c r="F27"/>
  <c r="E26"/>
  <c r="D30"/>
  <c r="D19"/>
  <c r="H22"/>
  <c r="E32"/>
  <c r="D9"/>
  <c r="D23"/>
  <c r="F36"/>
  <c r="G22"/>
  <c r="F24"/>
  <c r="H20"/>
  <c r="G24"/>
  <c r="F36" i="605"/>
  <c r="G20"/>
  <c r="D16"/>
  <c r="E30"/>
  <c r="H34"/>
  <c r="F21"/>
  <c r="E21"/>
  <c r="F35"/>
  <c r="H21"/>
  <c r="D22"/>
  <c r="H17"/>
  <c r="G25"/>
  <c r="D7"/>
  <c r="E38" s="1"/>
  <c r="H32"/>
  <c r="H19"/>
  <c r="D18"/>
  <c r="F33"/>
  <c r="E20"/>
  <c r="H18"/>
  <c r="G32"/>
  <c r="D24"/>
  <c r="F19"/>
  <c r="E31"/>
  <c r="E18"/>
  <c r="E33"/>
  <c r="G31"/>
  <c r="G18"/>
  <c r="E35"/>
  <c r="H26"/>
  <c r="G22"/>
  <c r="G29"/>
  <c r="D13"/>
  <c r="F26"/>
  <c r="D30"/>
  <c r="D17"/>
  <c r="E28"/>
  <c r="H33"/>
  <c r="D26"/>
  <c r="E19"/>
  <c r="H25"/>
  <c r="D28"/>
  <c r="G34"/>
  <c r="D20"/>
  <c r="F28"/>
  <c r="G35"/>
  <c r="G21"/>
  <c r="H30"/>
  <c r="G19"/>
  <c r="E32"/>
  <c r="E29"/>
  <c r="E26"/>
  <c r="D31"/>
  <c r="E34"/>
  <c r="G26"/>
  <c r="H31"/>
  <c r="E36"/>
  <c r="E27"/>
  <c r="F31"/>
  <c r="H24"/>
  <c r="F32"/>
  <c r="G24"/>
  <c r="H27"/>
  <c r="F27"/>
  <c r="D25"/>
  <c r="G28"/>
  <c r="D29"/>
  <c r="H35" i="613"/>
  <c r="E31"/>
  <c r="G24"/>
  <c r="E18"/>
  <c r="H27"/>
  <c r="E33"/>
  <c r="F27"/>
  <c r="G25"/>
  <c r="E30"/>
  <c r="H25"/>
  <c r="D30"/>
  <c r="F23"/>
  <c r="D17"/>
  <c r="E25"/>
  <c r="E28"/>
  <c r="F22"/>
  <c r="E32"/>
  <c r="G33"/>
  <c r="G27"/>
  <c r="H36"/>
  <c r="G29"/>
  <c r="D23"/>
  <c r="D13"/>
  <c r="F24"/>
  <c r="F26"/>
  <c r="H20"/>
  <c r="F18"/>
  <c r="D7"/>
  <c r="E38" s="1"/>
  <c r="E29"/>
  <c r="F35"/>
  <c r="F28"/>
  <c r="H21"/>
  <c r="G35"/>
  <c r="D22"/>
  <c r="G21"/>
  <c r="H24"/>
  <c r="H17"/>
  <c r="H30"/>
  <c r="H34"/>
  <c r="D28"/>
  <c r="F21"/>
  <c r="G34"/>
  <c r="E21"/>
  <c r="D20"/>
  <c r="F31"/>
  <c r="F19"/>
  <c r="F32"/>
  <c r="H29"/>
  <c r="F33"/>
  <c r="G26"/>
  <c r="E20"/>
  <c r="H31"/>
  <c r="H18"/>
  <c r="E36"/>
  <c r="F20"/>
  <c r="D21"/>
  <c r="F34"/>
  <c r="H32"/>
  <c r="E26"/>
  <c r="H19"/>
  <c r="D31"/>
  <c r="D18"/>
  <c r="E34"/>
  <c r="G23"/>
  <c r="G22"/>
  <c r="F36"/>
  <c r="H28" i="310"/>
  <c r="G35"/>
  <c r="E18"/>
  <c r="F23"/>
  <c r="H32"/>
  <c r="F18"/>
  <c r="G31"/>
  <c r="E23"/>
  <c r="E24"/>
  <c r="G20"/>
  <c r="E21"/>
  <c r="G25"/>
  <c r="H29"/>
  <c r="D22"/>
  <c r="F21"/>
  <c r="F19"/>
  <c r="G18"/>
  <c r="E28"/>
  <c r="G22"/>
  <c r="F24"/>
  <c r="D29"/>
  <c r="D20"/>
  <c r="D13"/>
  <c r="G21"/>
  <c r="H36"/>
  <c r="D26"/>
  <c r="E32"/>
  <c r="G26"/>
  <c r="F35"/>
  <c r="H33"/>
  <c r="F31"/>
  <c r="E22"/>
  <c r="H34"/>
  <c r="F32"/>
  <c r="D16"/>
  <c r="D18"/>
  <c r="G34"/>
  <c r="D7"/>
  <c r="E38" s="1"/>
  <c r="H21"/>
  <c r="E25"/>
  <c r="F29"/>
  <c r="D31"/>
  <c r="H30"/>
  <c r="G19"/>
  <c r="F34"/>
  <c r="D28"/>
  <c r="D25"/>
  <c r="D21"/>
  <c r="E27"/>
  <c r="G36"/>
  <c r="H26"/>
  <c r="F26"/>
  <c r="D24"/>
  <c r="D23"/>
  <c r="H31"/>
  <c r="H17"/>
  <c r="G23"/>
  <c r="D30"/>
  <c r="F22"/>
  <c r="F25"/>
  <c r="E35"/>
  <c r="G32"/>
  <c r="H22"/>
  <c r="E20"/>
  <c r="E19"/>
  <c r="D17"/>
  <c r="H27"/>
  <c r="H20"/>
  <c r="G27"/>
  <c r="F33"/>
  <c r="E33"/>
  <c r="E31"/>
  <c r="G28"/>
  <c r="H18"/>
  <c r="E36"/>
  <c r="G33"/>
  <c r="H23"/>
  <c r="E26"/>
  <c r="H29" i="346"/>
  <c r="F28" i="572"/>
  <c r="F22"/>
  <c r="H17" i="589"/>
  <c r="E22" i="605"/>
  <c r="G17"/>
  <c r="E25" i="580"/>
  <c r="D25" i="597"/>
  <c r="E35"/>
  <c r="D32" i="613"/>
  <c r="D19"/>
  <c r="E23"/>
  <c r="F24" i="605"/>
  <c r="E20" i="589"/>
  <c r="G25" i="580"/>
  <c r="E29" i="572"/>
  <c r="G23" i="605"/>
  <c r="H26" i="613"/>
  <c r="D32" i="310"/>
  <c r="E30"/>
  <c r="D22" i="597"/>
  <c r="H21" i="580"/>
  <c r="G24" i="346"/>
  <c r="D19" i="605"/>
  <c r="F33" i="580"/>
  <c r="H18"/>
  <c r="E22" i="597"/>
  <c r="H24"/>
  <c r="F30" i="613"/>
  <c r="G36"/>
  <c r="D16"/>
  <c r="D23" i="605"/>
  <c r="F33" i="589"/>
  <c r="H17" i="580"/>
  <c r="G32"/>
  <c r="E19" i="613"/>
  <c r="H17" i="354"/>
  <c r="F31" i="346"/>
  <c r="D29" i="613"/>
  <c r="D17" i="597"/>
  <c r="F35" i="580"/>
  <c r="H29" i="589"/>
  <c r="H21" i="572"/>
  <c r="H26" i="589"/>
  <c r="G36" i="605"/>
  <c r="D30" i="580"/>
  <c r="D29"/>
  <c r="E20" i="597"/>
  <c r="D16"/>
  <c r="H28" i="613"/>
  <c r="G32"/>
  <c r="G30"/>
  <c r="H36" i="605"/>
  <c r="D18" i="589"/>
  <c r="H30" i="580"/>
  <c r="F25" i="572"/>
  <c r="F25" i="597"/>
  <c r="G24" i="310"/>
  <c r="D20" i="346"/>
  <c r="H19"/>
  <c r="E35" i="613"/>
  <c r="E27" i="597"/>
  <c r="G26" i="580"/>
  <c r="E33"/>
  <c r="E18" i="597"/>
  <c r="D29"/>
  <c r="E27" i="613"/>
  <c r="F29"/>
  <c r="D24"/>
  <c r="H36" i="597"/>
  <c r="H19" i="589"/>
  <c r="F27" i="572"/>
  <c r="E23"/>
  <c r="H22" i="589"/>
  <c r="F20" i="597"/>
  <c r="H24" i="310"/>
  <c r="H24" i="346"/>
  <c r="G28" i="613"/>
  <c r="E35" i="354"/>
  <c r="F22" i="605"/>
  <c r="E34" i="310"/>
  <c r="D29" i="346"/>
  <c r="H31" i="354"/>
  <c r="G18" i="613"/>
  <c r="G28" i="354"/>
  <c r="E21" i="597"/>
  <c r="H32" i="589"/>
  <c r="D13" i="572"/>
  <c r="F36" i="310"/>
  <c r="G28" i="572"/>
  <c r="G27" i="589"/>
  <c r="F18"/>
  <c r="D32" i="605"/>
  <c r="D9"/>
  <c r="E20" i="580"/>
  <c r="F35" i="597"/>
  <c r="G28"/>
  <c r="H23" i="613"/>
  <c r="H22"/>
  <c r="H35" i="310"/>
  <c r="E25" i="605"/>
  <c r="D21" i="597"/>
  <c r="E34" i="580"/>
  <c r="G29" i="572"/>
  <c r="E29" i="310"/>
  <c r="F22" i="346"/>
  <c r="F32" i="354"/>
  <c r="G30" i="310"/>
  <c r="D25" i="613"/>
  <c r="H29" i="605"/>
  <c r="G30" i="572"/>
  <c r="G18" i="354"/>
  <c r="F35" i="572"/>
  <c r="D22"/>
  <c r="E24" i="589"/>
  <c r="G25"/>
  <c r="H28" i="605"/>
  <c r="E23"/>
  <c r="D17" i="580"/>
  <c r="G31" i="597"/>
  <c r="G23"/>
  <c r="E22" i="613"/>
  <c r="G19"/>
  <c r="G17" i="310"/>
  <c r="F20"/>
  <c r="F23" i="605"/>
  <c r="F34" i="597"/>
  <c r="E18" i="580"/>
  <c r="E19" i="572"/>
  <c r="F30" i="310"/>
  <c r="H25"/>
  <c r="G31" i="613"/>
  <c r="E24" i="605"/>
  <c r="E20" i="572"/>
  <c r="F31" i="327"/>
  <c r="E34" i="335"/>
  <c r="E19"/>
  <c r="E29"/>
  <c r="H33"/>
  <c r="G30" i="327"/>
  <c r="D29" i="335"/>
  <c r="E18"/>
  <c r="F28"/>
  <c r="H23" i="327"/>
  <c r="D16" i="335"/>
  <c r="H21"/>
  <c r="D9"/>
  <c r="D18"/>
  <c r="H27"/>
  <c r="D21" i="327"/>
  <c r="G21" i="335"/>
  <c r="F33"/>
  <c r="H17"/>
  <c r="E27"/>
  <c r="H26" i="327"/>
  <c r="D17" i="335"/>
  <c r="F36"/>
  <c r="G36" i="315"/>
  <c r="D24" i="335"/>
  <c r="H19" i="328"/>
  <c r="H32" i="316"/>
  <c r="G36" i="336"/>
  <c r="F24"/>
  <c r="F31"/>
  <c r="D22"/>
  <c r="F19"/>
  <c r="D19" i="328"/>
  <c r="H27"/>
  <c r="G33" i="316"/>
  <c r="E34" i="328"/>
  <c r="F18"/>
  <c r="H27" i="316"/>
  <c r="E19" i="328"/>
  <c r="E32"/>
  <c r="F21" i="314"/>
  <c r="H19"/>
  <c r="D23"/>
  <c r="H26"/>
  <c r="D32"/>
  <c r="H35"/>
  <c r="E23"/>
  <c r="E29"/>
  <c r="G20"/>
  <c r="G29"/>
  <c r="F36"/>
  <c r="G36"/>
  <c r="D24"/>
  <c r="H17"/>
  <c r="F33"/>
  <c r="G23"/>
  <c r="D19"/>
  <c r="F31"/>
  <c r="H33"/>
  <c r="G34"/>
  <c r="F28"/>
  <c r="H20"/>
  <c r="F25"/>
  <c r="H24"/>
  <c r="E31" i="351"/>
  <c r="G26"/>
  <c r="G21"/>
  <c r="E33" i="343"/>
  <c r="D31"/>
  <c r="G34"/>
  <c r="G20" i="351"/>
  <c r="F34"/>
  <c r="H26"/>
  <c r="G22" i="343"/>
  <c r="G26" i="602"/>
  <c r="E27" i="354"/>
  <c r="G20"/>
  <c r="F24" i="602"/>
  <c r="D16" i="351"/>
  <c r="E35"/>
  <c r="E27" i="343"/>
  <c r="E23"/>
  <c r="H28"/>
  <c r="D29" i="351"/>
  <c r="G24" i="343"/>
  <c r="G20"/>
  <c r="D9"/>
  <c r="H24" i="359"/>
  <c r="G26" i="610"/>
  <c r="F21" i="594"/>
  <c r="F27" i="601"/>
  <c r="G28"/>
  <c r="E20"/>
  <c r="E29"/>
  <c r="G35" i="593"/>
  <c r="F18" i="584"/>
  <c r="G34"/>
  <c r="E31"/>
  <c r="D24" i="576"/>
  <c r="D19"/>
  <c r="H35"/>
  <c r="D29" i="601"/>
  <c r="F29"/>
  <c r="D21"/>
  <c r="G29"/>
  <c r="G20" i="590"/>
  <c r="H21" i="593"/>
  <c r="F26" i="584"/>
  <c r="D7"/>
  <c r="E38" s="1"/>
  <c r="F32"/>
  <c r="G21" i="576"/>
  <c r="H21"/>
  <c r="D20" i="601"/>
  <c r="E36"/>
  <c r="G32"/>
  <c r="G22"/>
  <c r="E31"/>
  <c r="E20" i="590"/>
  <c r="H23" i="593"/>
  <c r="F31" i="584"/>
  <c r="E18"/>
  <c r="H34"/>
  <c r="D9" i="576"/>
  <c r="E22"/>
  <c r="G21" i="601"/>
  <c r="D9"/>
  <c r="G34"/>
  <c r="D23"/>
  <c r="G31"/>
  <c r="E21" i="590"/>
  <c r="H23" i="573"/>
  <c r="E23" i="593"/>
  <c r="F28"/>
  <c r="H20" i="584"/>
  <c r="F19"/>
  <c r="D22" i="576"/>
  <c r="D25"/>
  <c r="H29" i="601"/>
  <c r="E21"/>
  <c r="D13"/>
  <c r="D25"/>
  <c r="F34"/>
  <c r="G34" i="590"/>
  <c r="G30" i="593"/>
  <c r="F35"/>
  <c r="E34" i="584"/>
  <c r="H25"/>
  <c r="G28" i="576"/>
  <c r="F28"/>
  <c r="E27" i="350"/>
  <c r="F23" i="598"/>
  <c r="E21" i="584"/>
  <c r="D28"/>
  <c r="E19" i="576"/>
  <c r="F29"/>
  <c r="D32"/>
  <c r="E24" i="350"/>
  <c r="H32" i="602"/>
  <c r="G35" i="594"/>
  <c r="G35" i="586"/>
  <c r="F32" i="602"/>
  <c r="D17" i="577"/>
  <c r="F24" i="610"/>
  <c r="D18" i="602"/>
  <c r="F25" i="594"/>
  <c r="G19" i="577"/>
  <c r="H20"/>
  <c r="F27" i="602"/>
  <c r="H21" i="594"/>
  <c r="E34" i="577"/>
  <c r="E27" i="602"/>
  <c r="D31"/>
  <c r="D22" i="594"/>
  <c r="E18" i="602"/>
  <c r="E28" i="594"/>
  <c r="E23" i="350"/>
  <c r="E22" i="342"/>
  <c r="G23" i="584"/>
  <c r="G22"/>
  <c r="F36"/>
  <c r="E23" i="576"/>
  <c r="G36"/>
  <c r="H28"/>
  <c r="E35" i="350"/>
  <c r="E21"/>
  <c r="G35" i="358"/>
  <c r="G31" i="342"/>
  <c r="H27" i="584"/>
  <c r="E35" i="576"/>
  <c r="G18"/>
  <c r="E33" i="350"/>
  <c r="E19"/>
  <c r="G27" i="358"/>
  <c r="E32" i="350"/>
  <c r="E29"/>
  <c r="G18" i="324"/>
  <c r="D7" i="349"/>
  <c r="E38" s="1"/>
  <c r="D30"/>
  <c r="H33" i="357"/>
  <c r="F33"/>
  <c r="D9"/>
  <c r="H30"/>
  <c r="D13"/>
  <c r="F33" i="324"/>
  <c r="G33" i="615"/>
  <c r="G30"/>
  <c r="E26"/>
  <c r="E25"/>
  <c r="F26"/>
  <c r="E24"/>
  <c r="F18" i="599"/>
  <c r="F33"/>
  <c r="H19"/>
  <c r="D17" i="591"/>
  <c r="E33" i="582"/>
  <c r="G32" i="574"/>
  <c r="F20" i="357"/>
  <c r="E18" i="313"/>
  <c r="G23" i="607"/>
  <c r="F29"/>
  <c r="G25"/>
  <c r="G18"/>
  <c r="D25"/>
  <c r="G31"/>
  <c r="H25" i="600"/>
  <c r="H21"/>
  <c r="H23"/>
  <c r="D9"/>
  <c r="H22"/>
  <c r="F29"/>
  <c r="F22" i="591"/>
  <c r="D20" i="583"/>
  <c r="D13" i="575"/>
  <c r="H25" i="616"/>
  <c r="H36"/>
  <c r="G33"/>
  <c r="F19" i="592"/>
  <c r="G27" i="349"/>
  <c r="H18" i="332"/>
  <c r="G35" i="312"/>
  <c r="D21" i="349"/>
  <c r="H20" i="325"/>
  <c r="F34" i="357"/>
  <c r="H29"/>
  <c r="F31"/>
  <c r="D7"/>
  <c r="E38" s="1"/>
  <c r="H28"/>
  <c r="D22"/>
  <c r="G19" i="615"/>
  <c r="E34"/>
  <c r="D28"/>
  <c r="H31"/>
  <c r="H29"/>
  <c r="H25"/>
  <c r="E28" i="599"/>
  <c r="H26"/>
  <c r="G24"/>
  <c r="H21" i="591"/>
  <c r="E26" i="574"/>
  <c r="D24" i="357"/>
  <c r="G28" i="607"/>
  <c r="G34"/>
  <c r="E28"/>
  <c r="D19"/>
  <c r="F25"/>
  <c r="D32"/>
  <c r="G27" i="600"/>
  <c r="D25"/>
  <c r="G24"/>
  <c r="D16"/>
  <c r="E23"/>
  <c r="H29"/>
  <c r="E23" i="591"/>
  <c r="D21" i="583"/>
  <c r="E23"/>
  <c r="F25" i="575"/>
  <c r="F36" i="616"/>
  <c r="D18"/>
  <c r="E36"/>
  <c r="D30" i="608"/>
  <c r="F33" i="592"/>
  <c r="E32" i="357"/>
  <c r="D16" i="340"/>
  <c r="F32" i="332"/>
  <c r="D23" i="312"/>
  <c r="D29" i="349"/>
  <c r="G32" i="325"/>
  <c r="F30" i="357"/>
  <c r="H25"/>
  <c r="F29"/>
  <c r="D21"/>
  <c r="H26"/>
  <c r="D31"/>
  <c r="G32" i="332"/>
  <c r="D26" i="615"/>
  <c r="D13"/>
  <c r="G29"/>
  <c r="D18"/>
  <c r="E33"/>
  <c r="G27"/>
  <c r="F31" i="599"/>
  <c r="G33"/>
  <c r="E26"/>
  <c r="D22" i="591"/>
  <c r="F23"/>
  <c r="D28" i="574"/>
  <c r="H31" i="357"/>
  <c r="E30" i="607"/>
  <c r="G36"/>
  <c r="D29"/>
  <c r="E20"/>
  <c r="G26"/>
  <c r="F33"/>
  <c r="E29" i="600"/>
  <c r="G26"/>
  <c r="E27"/>
  <c r="D18"/>
  <c r="F24"/>
  <c r="D31"/>
  <c r="H17" i="591"/>
  <c r="F34" i="583"/>
  <c r="F26"/>
  <c r="H33" i="575"/>
  <c r="F23" i="616"/>
  <c r="F20"/>
  <c r="D19" i="615"/>
  <c r="H36" i="608"/>
  <c r="H32" i="592"/>
  <c r="E19" i="312"/>
  <c r="D9" i="340"/>
  <c r="D28" i="349"/>
  <c r="G26" i="333"/>
  <c r="F26" i="357"/>
  <c r="H21"/>
  <c r="F27"/>
  <c r="D29"/>
  <c r="H24"/>
  <c r="D30"/>
  <c r="H27" i="340"/>
  <c r="G32" i="615"/>
  <c r="E18"/>
  <c r="E31"/>
  <c r="F24"/>
  <c r="D7"/>
  <c r="E38" s="1"/>
  <c r="E29"/>
  <c r="G18" i="599"/>
  <c r="G32"/>
  <c r="E31"/>
  <c r="E21" i="591"/>
  <c r="F28"/>
  <c r="G25" i="574"/>
  <c r="H23" i="357"/>
  <c r="G35" i="607"/>
  <c r="F18"/>
  <c r="F31"/>
  <c r="G20"/>
  <c r="E27"/>
  <c r="H33"/>
  <c r="F32" i="600"/>
  <c r="G31"/>
  <c r="D28"/>
  <c r="F18"/>
  <c r="H24"/>
  <c r="G32"/>
  <c r="E18" i="591"/>
  <c r="G26" i="583"/>
  <c r="H29"/>
  <c r="E19" i="575"/>
  <c r="G31" i="616"/>
  <c r="F22"/>
  <c r="H21" i="615"/>
  <c r="H22" i="592"/>
  <c r="H21" i="340"/>
  <c r="D16" i="349"/>
  <c r="F29" i="333"/>
  <c r="F22" i="357"/>
  <c r="H17"/>
  <c r="F25"/>
  <c r="D28"/>
  <c r="H22"/>
  <c r="D7" i="340"/>
  <c r="E38" s="1"/>
  <c r="D21" i="313"/>
  <c r="G17" i="615"/>
  <c r="H19"/>
  <c r="H32"/>
  <c r="D31"/>
  <c r="H17"/>
  <c r="H30"/>
  <c r="E20" i="599"/>
  <c r="G17"/>
  <c r="H32"/>
  <c r="H27" i="591"/>
  <c r="D30"/>
  <c r="D26" i="582"/>
  <c r="D29" i="574"/>
  <c r="H33" i="333"/>
  <c r="D20" i="357"/>
  <c r="D9" i="607"/>
  <c r="E19"/>
  <c r="E32"/>
  <c r="H21"/>
  <c r="F28"/>
  <c r="F35"/>
  <c r="D7" i="600"/>
  <c r="E38" s="1"/>
  <c r="F34"/>
  <c r="F33"/>
  <c r="F30"/>
  <c r="G19"/>
  <c r="D26"/>
  <c r="E33"/>
  <c r="E26" i="591"/>
  <c r="E18" i="583"/>
  <c r="E33"/>
  <c r="G23" i="575"/>
  <c r="D19" i="616"/>
  <c r="F24"/>
  <c r="F34" i="324"/>
  <c r="F18" i="357"/>
  <c r="D19"/>
  <c r="F23"/>
  <c r="H36"/>
  <c r="F34" i="340"/>
  <c r="H20" i="615"/>
  <c r="F21"/>
  <c r="H34"/>
  <c r="D16"/>
  <c r="F19"/>
  <c r="G28" i="599"/>
  <c r="D25"/>
  <c r="F27"/>
  <c r="G21" i="591"/>
  <c r="F35"/>
  <c r="G27" i="582"/>
  <c r="E21" i="607"/>
  <c r="G21"/>
  <c r="E35"/>
  <c r="E22"/>
  <c r="H28"/>
  <c r="H35"/>
  <c r="F19" i="600"/>
  <c r="F36"/>
  <c r="E18"/>
  <c r="E31"/>
  <c r="D20"/>
  <c r="F26"/>
  <c r="E27" i="591"/>
  <c r="D23" i="616"/>
  <c r="E25" i="599"/>
  <c r="D22" i="607"/>
  <c r="H27"/>
  <c r="H24"/>
  <c r="D17"/>
  <c r="H23"/>
  <c r="D9" i="591"/>
  <c r="D21" i="358"/>
  <c r="G36" i="346"/>
  <c r="G31"/>
  <c r="G26"/>
  <c r="G20"/>
  <c r="E36" i="350"/>
  <c r="E31"/>
  <c r="E25"/>
  <c r="E20"/>
  <c r="E36" i="354"/>
  <c r="E33"/>
  <c r="G30"/>
  <c r="E28"/>
  <c r="E25"/>
  <c r="G22"/>
  <c r="E19"/>
  <c r="D16"/>
  <c r="D9" i="350"/>
  <c r="E25" i="332"/>
  <c r="D18"/>
  <c r="E20" i="354"/>
  <c r="D7"/>
  <c r="E38" s="1"/>
  <c r="D32"/>
  <c r="D26" i="350"/>
  <c r="D29" i="338"/>
  <c r="D13" i="354"/>
  <c r="D30"/>
  <c r="D17" i="350"/>
  <c r="D28" i="346"/>
  <c r="G33"/>
  <c r="G29"/>
  <c r="G25"/>
  <c r="G21"/>
  <c r="E34" i="350"/>
  <c r="E30"/>
  <c r="E26"/>
  <c r="E22"/>
  <c r="E18"/>
  <c r="G35" i="354"/>
  <c r="G33"/>
  <c r="G31"/>
  <c r="G29"/>
  <c r="G27"/>
  <c r="G25"/>
  <c r="G23"/>
  <c r="G21"/>
  <c r="G19"/>
  <c r="G17"/>
  <c r="E25" i="358"/>
  <c r="D17" i="354"/>
  <c r="D25"/>
  <c r="D29"/>
  <c r="D25" i="350"/>
  <c r="F32" i="342"/>
  <c r="G22" i="330"/>
  <c r="E23" i="349"/>
  <c r="E31"/>
  <c r="G23"/>
  <c r="G31"/>
  <c r="E19"/>
  <c r="E27"/>
  <c r="E35"/>
  <c r="D23" i="353"/>
  <c r="H17"/>
  <c r="G24"/>
  <c r="G32"/>
  <c r="D16"/>
  <c r="H21"/>
  <c r="E20"/>
  <c r="E28"/>
  <c r="E36"/>
  <c r="H27"/>
  <c r="G20"/>
  <c r="G28"/>
  <c r="G36"/>
  <c r="G19" i="357"/>
  <c r="G27"/>
  <c r="G35"/>
  <c r="E20"/>
  <c r="E28"/>
  <c r="E36"/>
  <c r="G23"/>
  <c r="G31"/>
  <c r="H29" i="571"/>
  <c r="E21"/>
  <c r="G29"/>
  <c r="G26"/>
  <c r="H17"/>
  <c r="F29"/>
  <c r="H20"/>
  <c r="D28"/>
  <c r="D25"/>
  <c r="F34"/>
  <c r="G34"/>
  <c r="G25"/>
  <c r="D16"/>
  <c r="G20"/>
  <c r="F32"/>
  <c r="G36" i="575"/>
  <c r="H31"/>
  <c r="F27"/>
  <c r="H22"/>
  <c r="H18"/>
  <c r="H32"/>
  <c r="H23"/>
  <c r="F36"/>
  <c r="H17"/>
  <c r="F35"/>
  <c r="G34"/>
  <c r="E30"/>
  <c r="G25"/>
  <c r="E21"/>
  <c r="G29"/>
  <c r="G20"/>
  <c r="E29"/>
  <c r="D30"/>
  <c r="D25"/>
  <c r="E34"/>
  <c r="F29"/>
  <c r="E25"/>
  <c r="H20"/>
  <c r="D9"/>
  <c r="H28"/>
  <c r="H19"/>
  <c r="H25"/>
  <c r="G26"/>
  <c r="H21"/>
  <c r="F24" i="579"/>
  <c r="D7"/>
  <c r="E38" s="1"/>
  <c r="G29"/>
  <c r="E27"/>
  <c r="G35" i="583"/>
  <c r="H31"/>
  <c r="G28"/>
  <c r="E25"/>
  <c r="D22"/>
  <c r="H18"/>
  <c r="H35"/>
  <c r="H28"/>
  <c r="E22"/>
  <c r="F35"/>
  <c r="H21"/>
  <c r="E29"/>
  <c r="D7"/>
  <c r="E38" s="1"/>
  <c r="E35"/>
  <c r="F31"/>
  <c r="E28"/>
  <c r="H24"/>
  <c r="G21"/>
  <c r="F18"/>
  <c r="H34"/>
  <c r="D28"/>
  <c r="F21"/>
  <c r="F33"/>
  <c r="E20"/>
  <c r="G27"/>
  <c r="G33"/>
  <c r="E30"/>
  <c r="H26"/>
  <c r="G23"/>
  <c r="F20"/>
  <c r="D32"/>
  <c r="F25"/>
  <c r="D19"/>
  <c r="F28"/>
  <c r="F36"/>
  <c r="G22"/>
  <c r="E33" i="588"/>
  <c r="H29"/>
  <c r="F26"/>
  <c r="E23"/>
  <c r="D20"/>
  <c r="D16"/>
  <c r="E31"/>
  <c r="G24"/>
  <c r="E18"/>
  <c r="G27"/>
  <c r="F35"/>
  <c r="H21"/>
  <c r="G36"/>
  <c r="G32"/>
  <c r="F29"/>
  <c r="D26"/>
  <c r="H22"/>
  <c r="G19"/>
  <c r="D9"/>
  <c r="F30"/>
  <c r="H23"/>
  <c r="H25"/>
  <c r="F33"/>
  <c r="E20"/>
  <c r="E35"/>
  <c r="F31"/>
  <c r="E28"/>
  <c r="H24"/>
  <c r="G21"/>
  <c r="F18"/>
  <c r="H34"/>
  <c r="D28"/>
  <c r="F21"/>
  <c r="F34"/>
  <c r="D21"/>
  <c r="F28"/>
  <c r="H27" i="592"/>
  <c r="E19"/>
  <c r="G24"/>
  <c r="G18"/>
  <c r="G36"/>
  <c r="F27"/>
  <c r="F18"/>
  <c r="H23"/>
  <c r="D17"/>
  <c r="E32"/>
  <c r="E23"/>
  <c r="H33"/>
  <c r="D13"/>
  <c r="D21"/>
  <c r="G33" i="596"/>
  <c r="F24"/>
  <c r="H36"/>
  <c r="D19"/>
  <c r="G26"/>
  <c r="G32"/>
  <c r="D24"/>
  <c r="H35"/>
  <c r="D25"/>
  <c r="D29"/>
  <c r="F20"/>
  <c r="E27"/>
  <c r="E24"/>
  <c r="E35" i="600"/>
  <c r="F31"/>
  <c r="G25" i="608"/>
  <c r="E31"/>
  <c r="E20"/>
  <c r="E33"/>
  <c r="G21"/>
  <c r="G24"/>
  <c r="H25"/>
  <c r="D31"/>
  <c r="G19"/>
  <c r="G20"/>
  <c r="H17"/>
  <c r="G35" i="616"/>
  <c r="G32"/>
  <c r="G30"/>
  <c r="G28"/>
  <c r="D26"/>
  <c r="D24"/>
  <c r="D22"/>
  <c r="G19"/>
  <c r="G17"/>
  <c r="H35"/>
  <c r="F30"/>
  <c r="E26"/>
  <c r="E22"/>
  <c r="D30"/>
  <c r="H21"/>
  <c r="F32"/>
  <c r="E24"/>
  <c r="D7"/>
  <c r="E38" s="1"/>
  <c r="G34"/>
  <c r="E32"/>
  <c r="E30"/>
  <c r="H27"/>
  <c r="G25"/>
  <c r="G23"/>
  <c r="E21"/>
  <c r="E19"/>
  <c r="H33"/>
  <c r="G29"/>
  <c r="F25"/>
  <c r="G20"/>
  <c r="D13"/>
  <c r="F28"/>
  <c r="G18"/>
  <c r="H30"/>
  <c r="G22"/>
  <c r="G36"/>
  <c r="E34"/>
  <c r="H31"/>
  <c r="F29"/>
  <c r="F27"/>
  <c r="E25"/>
  <c r="H22"/>
  <c r="H20"/>
  <c r="H18"/>
  <c r="D9"/>
  <c r="H32"/>
  <c r="H28"/>
  <c r="H23"/>
  <c r="H19"/>
  <c r="F35"/>
  <c r="D25"/>
  <c r="D17"/>
  <c r="E29"/>
  <c r="F19"/>
  <c r="G35" i="349"/>
  <c r="E24" i="357"/>
  <c r="H31" i="353"/>
  <c r="H19" i="357"/>
  <c r="G19" i="349"/>
  <c r="E32" i="353"/>
  <c r="E33" i="323"/>
  <c r="H26"/>
  <c r="G21" i="327"/>
  <c r="E22" i="323"/>
  <c r="D22" i="327"/>
  <c r="F29"/>
  <c r="G22" i="323"/>
  <c r="G32" i="327"/>
  <c r="H25"/>
  <c r="D19" i="323"/>
  <c r="F34"/>
  <c r="D20" i="327"/>
  <c r="F21"/>
  <c r="D18" i="323"/>
  <c r="F26"/>
  <c r="E25" i="327"/>
  <c r="H18"/>
  <c r="E20" i="323"/>
  <c r="G20" i="315"/>
  <c r="F24" i="320"/>
  <c r="D26"/>
  <c r="F30"/>
  <c r="F19" i="315"/>
  <c r="E31"/>
  <c r="H35"/>
  <c r="H35" i="327"/>
  <c r="F33" i="320"/>
  <c r="G28"/>
  <c r="G33"/>
  <c r="D22" i="315"/>
  <c r="E25" i="323"/>
  <c r="E22" i="315"/>
  <c r="E21" i="323"/>
  <c r="E30"/>
  <c r="F18"/>
  <c r="G22" i="327"/>
  <c r="F32" i="323"/>
  <c r="E27" i="327"/>
  <c r="H20"/>
  <c r="E35" i="323"/>
  <c r="H28"/>
  <c r="G27" i="327"/>
  <c r="E27" i="323"/>
  <c r="H20"/>
  <c r="G19" i="327"/>
  <c r="H26" i="315"/>
  <c r="H32" i="320"/>
  <c r="E19" i="327"/>
  <c r="F23" i="315"/>
  <c r="E35"/>
  <c r="F22" i="327"/>
  <c r="G24"/>
  <c r="G17" i="339"/>
  <c r="G34" i="315"/>
  <c r="G18"/>
  <c r="H24"/>
  <c r="E32" i="320"/>
  <c r="F20"/>
  <c r="F19"/>
  <c r="F35"/>
  <c r="E31"/>
  <c r="H18"/>
  <c r="H34"/>
  <c r="G30"/>
  <c r="G21"/>
  <c r="D17"/>
  <c r="F26"/>
  <c r="G31" i="335"/>
  <c r="H36" i="331"/>
  <c r="F32" i="315"/>
  <c r="D22" i="339"/>
  <c r="D16" i="331"/>
  <c r="H28" i="327"/>
  <c r="F18" i="315"/>
  <c r="G17"/>
  <c r="D21"/>
  <c r="F31"/>
  <c r="E30"/>
  <c r="F22"/>
  <c r="G21"/>
  <c r="D26"/>
  <c r="H20" i="339"/>
  <c r="E24"/>
  <c r="E20" i="335"/>
  <c r="H24"/>
  <c r="G28" i="331"/>
  <c r="F32"/>
  <c r="G34" i="327"/>
  <c r="F36"/>
  <c r="D17" i="323"/>
  <c r="G19"/>
  <c r="D22"/>
  <c r="H20" i="331"/>
  <c r="G26" i="315"/>
  <c r="H32"/>
  <c r="F36" i="320"/>
  <c r="F27"/>
  <c r="E23"/>
  <c r="D9"/>
  <c r="H26"/>
  <c r="G22"/>
  <c r="D19"/>
  <c r="D13"/>
  <c r="H25"/>
  <c r="E22"/>
  <c r="E29" i="315"/>
  <c r="F30" i="335"/>
  <c r="D30" i="331"/>
  <c r="G30" i="323"/>
  <c r="F29" i="315"/>
  <c r="E28"/>
  <c r="F20"/>
  <c r="G19"/>
  <c r="D30"/>
  <c r="F33"/>
  <c r="E32"/>
  <c r="D18" i="339"/>
  <c r="G30"/>
  <c r="F34" i="335"/>
  <c r="G36"/>
  <c r="G22" i="331"/>
  <c r="D23"/>
  <c r="G28" i="327"/>
  <c r="E34" i="323"/>
  <c r="F23" i="327"/>
  <c r="F21" i="339"/>
  <c r="G28" i="315"/>
  <c r="H34"/>
  <c r="H18"/>
  <c r="E20" i="320"/>
  <c r="F25"/>
  <c r="E21"/>
  <c r="D7"/>
  <c r="E38" s="1"/>
  <c r="H24"/>
  <c r="G20"/>
  <c r="G36"/>
  <c r="G17"/>
  <c r="D23" i="315"/>
  <c r="G33" i="339"/>
  <c r="H21" i="315"/>
  <c r="H19" i="335"/>
  <c r="H25" i="331"/>
  <c r="E35" i="327"/>
  <c r="F21" i="315"/>
  <c r="E20"/>
  <c r="D32"/>
  <c r="H33"/>
  <c r="E33"/>
  <c r="F25"/>
  <c r="E24"/>
  <c r="G19" i="339"/>
  <c r="D23" i="335"/>
  <c r="H23" i="331"/>
  <c r="H29" i="327"/>
  <c r="F35" i="323"/>
  <c r="H21" i="342"/>
  <c r="H33" i="338"/>
  <c r="F29" i="314"/>
  <c r="E31"/>
  <c r="D26"/>
  <c r="H27"/>
  <c r="G21"/>
  <c r="D13"/>
  <c r="E36"/>
  <c r="F32"/>
  <c r="F19"/>
  <c r="E33"/>
  <c r="D18"/>
  <c r="H34"/>
  <c r="G28"/>
  <c r="E32"/>
  <c r="D22"/>
  <c r="D16"/>
  <c r="E25"/>
  <c r="E20"/>
  <c r="G18"/>
  <c r="D7"/>
  <c r="E38" s="1"/>
  <c r="E34"/>
  <c r="E28"/>
  <c r="G31"/>
  <c r="G19"/>
  <c r="H25"/>
  <c r="F19" i="342"/>
  <c r="F27"/>
  <c r="F36"/>
  <c r="G27"/>
  <c r="H17" i="338"/>
  <c r="E25"/>
  <c r="E29" i="334"/>
  <c r="H23" i="314"/>
  <c r="G17"/>
  <c r="G33"/>
  <c r="E24"/>
  <c r="E26"/>
  <c r="F35"/>
  <c r="F20"/>
  <c r="H30"/>
  <c r="G24"/>
  <c r="D29"/>
  <c r="F34"/>
  <c r="H28"/>
  <c r="E18"/>
  <c r="F22"/>
  <c r="G26"/>
  <c r="H18"/>
  <c r="E21"/>
  <c r="E22"/>
  <c r="D28"/>
  <c r="G35"/>
  <c r="G22"/>
  <c r="H29"/>
  <c r="H25" i="342"/>
  <c r="F35"/>
  <c r="G23"/>
  <c r="D25"/>
  <c r="G19" i="338"/>
  <c r="F27" i="334"/>
  <c r="H25" i="326"/>
  <c r="F30" i="314"/>
  <c r="E19"/>
  <c r="H31"/>
  <c r="G25"/>
  <c r="D21"/>
  <c r="F26"/>
  <c r="D31"/>
  <c r="E30"/>
  <c r="F23"/>
  <c r="E27"/>
  <c r="H22"/>
  <c r="D20"/>
  <c r="G32"/>
  <c r="E35"/>
  <c r="G27"/>
  <c r="F18"/>
  <c r="D25"/>
  <c r="H32"/>
  <c r="F27"/>
  <c r="F24"/>
  <c r="D17"/>
  <c r="D9"/>
  <c r="D30"/>
  <c r="G30"/>
  <c r="H36"/>
  <c r="F20" i="342"/>
  <c r="H29"/>
  <c r="E21"/>
  <c r="E29"/>
  <c r="F23" i="338"/>
  <c r="G35"/>
  <c r="H21" i="330"/>
  <c r="D11" i="598"/>
  <c r="D11" i="356"/>
  <c r="D11" i="340"/>
  <c r="D16" i="334"/>
  <c r="E34" i="330"/>
  <c r="D21" i="354"/>
  <c r="D23"/>
  <c r="D22"/>
  <c r="D7" i="350"/>
  <c r="E38" s="1"/>
  <c r="D32"/>
  <c r="D24" i="346"/>
  <c r="F24" i="342"/>
  <c r="F31"/>
  <c r="E18"/>
  <c r="E26"/>
  <c r="D7"/>
  <c r="E38" s="1"/>
  <c r="H28" i="338"/>
  <c r="G30"/>
  <c r="G18" i="334"/>
  <c r="F32" i="330"/>
  <c r="E34" i="342"/>
  <c r="D9"/>
  <c r="D26"/>
  <c r="H20" i="338"/>
  <c r="H25"/>
  <c r="F31"/>
  <c r="H36"/>
  <c r="G22"/>
  <c r="G27"/>
  <c r="E33"/>
  <c r="D18"/>
  <c r="F22" i="334"/>
  <c r="H32"/>
  <c r="E24"/>
  <c r="G34"/>
  <c r="D26"/>
  <c r="H26" i="330"/>
  <c r="G17"/>
  <c r="E28"/>
  <c r="D23"/>
  <c r="H17" i="322"/>
  <c r="E33" i="342"/>
  <c r="D17"/>
  <c r="D32"/>
  <c r="F19" i="338"/>
  <c r="H24"/>
  <c r="H29"/>
  <c r="F35"/>
  <c r="E21"/>
  <c r="G26"/>
  <c r="G31"/>
  <c r="D13"/>
  <c r="F19" i="334"/>
  <c r="F30"/>
  <c r="E21"/>
  <c r="E32"/>
  <c r="D28"/>
  <c r="F24" i="330"/>
  <c r="H34"/>
  <c r="G25"/>
  <c r="D13"/>
  <c r="E20" i="326"/>
  <c r="D20" i="350"/>
  <c r="D31"/>
  <c r="H17" i="342"/>
  <c r="F23"/>
  <c r="F28"/>
  <c r="H33"/>
  <c r="G19"/>
  <c r="E25"/>
  <c r="E30"/>
  <c r="G35"/>
  <c r="D20"/>
  <c r="D31"/>
  <c r="H21" i="338"/>
  <c r="F27"/>
  <c r="H32"/>
  <c r="G18"/>
  <c r="G23"/>
  <c r="E29"/>
  <c r="G34"/>
  <c r="D30"/>
  <c r="H24" i="334"/>
  <c r="F35"/>
  <c r="G26"/>
  <c r="D7"/>
  <c r="E38" s="1"/>
  <c r="H18" i="330"/>
  <c r="H29"/>
  <c r="E20"/>
  <c r="G30"/>
  <c r="D24"/>
  <c r="E36" i="346"/>
  <c r="E35"/>
  <c r="E34"/>
  <c r="E33"/>
  <c r="E32"/>
  <c r="E31"/>
  <c r="E30"/>
  <c r="E29"/>
  <c r="E28"/>
  <c r="E27"/>
  <c r="E26"/>
  <c r="E25"/>
  <c r="E24"/>
  <c r="E23"/>
  <c r="E22"/>
  <c r="E21"/>
  <c r="E20"/>
  <c r="E19"/>
  <c r="E18"/>
  <c r="G36" i="350"/>
  <c r="G35"/>
  <c r="G34"/>
  <c r="G33"/>
  <c r="G32"/>
  <c r="G31"/>
  <c r="G30"/>
  <c r="G29"/>
  <c r="G28"/>
  <c r="G27"/>
  <c r="G26"/>
  <c r="G25"/>
  <c r="G24"/>
  <c r="G23"/>
  <c r="G22"/>
  <c r="G21"/>
  <c r="G20"/>
  <c r="G19"/>
  <c r="G18"/>
  <c r="G17"/>
  <c r="D13"/>
  <c r="D21"/>
  <c r="D16"/>
  <c r="D23"/>
  <c r="D30"/>
  <c r="D22"/>
  <c r="D19" i="346"/>
  <c r="D18"/>
  <c r="D22"/>
  <c r="F18" i="342"/>
  <c r="H19"/>
  <c r="F21"/>
  <c r="F22"/>
  <c r="H23"/>
  <c r="F25"/>
  <c r="F26"/>
  <c r="H27"/>
  <c r="F29"/>
  <c r="F30"/>
  <c r="H31"/>
  <c r="F33"/>
  <c r="F34"/>
  <c r="H35"/>
  <c r="G17"/>
  <c r="E19"/>
  <c r="E20"/>
  <c r="G21"/>
  <c r="E23"/>
  <c r="E24"/>
  <c r="G25"/>
  <c r="E27"/>
  <c r="E28"/>
  <c r="G29"/>
  <c r="E31"/>
  <c r="E32"/>
  <c r="G33"/>
  <c r="E35"/>
  <c r="E36"/>
  <c r="D13"/>
  <c r="D21"/>
  <c r="D16"/>
  <c r="D23"/>
  <c r="D30"/>
  <c r="D22"/>
  <c r="H18" i="338"/>
  <c r="H19"/>
  <c r="F21"/>
  <c r="H22"/>
  <c r="H23"/>
  <c r="F25"/>
  <c r="H26"/>
  <c r="H27"/>
  <c r="F29"/>
  <c r="H30"/>
  <c r="H31"/>
  <c r="F33"/>
  <c r="H34"/>
  <c r="H35"/>
  <c r="G17"/>
  <c r="E19"/>
  <c r="G20"/>
  <c r="G21"/>
  <c r="E23"/>
  <c r="G24"/>
  <c r="G25"/>
  <c r="E27"/>
  <c r="G28"/>
  <c r="G29"/>
  <c r="E31"/>
  <c r="G32"/>
  <c r="G33"/>
  <c r="E35"/>
  <c r="G36"/>
  <c r="D21"/>
  <c r="D23"/>
  <c r="F18" i="334"/>
  <c r="H20"/>
  <c r="F23"/>
  <c r="F26"/>
  <c r="H28"/>
  <c r="F31"/>
  <c r="F34"/>
  <c r="H36"/>
  <c r="E20"/>
  <c r="G22"/>
  <c r="E25"/>
  <c r="E28"/>
  <c r="G30"/>
  <c r="E33"/>
  <c r="E36"/>
  <c r="D19"/>
  <c r="D20"/>
  <c r="H17" i="330"/>
  <c r="F20"/>
  <c r="H22"/>
  <c r="H25"/>
  <c r="F28"/>
  <c r="H30"/>
  <c r="H33"/>
  <c r="F36"/>
  <c r="G18"/>
  <c r="G21"/>
  <c r="E24"/>
  <c r="G26"/>
  <c r="G29"/>
  <c r="E32"/>
  <c r="E36"/>
  <c r="D16"/>
  <c r="F18" i="326"/>
  <c r="H33"/>
  <c r="F33" i="346"/>
  <c r="D29" i="322"/>
  <c r="G19"/>
  <c r="D26" i="326"/>
  <c r="D17"/>
  <c r="E27"/>
  <c r="F36"/>
  <c r="F29"/>
  <c r="F23"/>
  <c r="D31" i="330"/>
  <c r="D29"/>
  <c r="D22"/>
  <c r="D25"/>
  <c r="D18"/>
  <c r="D19"/>
  <c r="G36"/>
  <c r="G34"/>
  <c r="G33"/>
  <c r="G31"/>
  <c r="E30"/>
  <c r="G28"/>
  <c r="G27"/>
  <c r="E26"/>
  <c r="G24"/>
  <c r="G23"/>
  <c r="E22"/>
  <c r="G20"/>
  <c r="G19"/>
  <c r="E18"/>
  <c r="H36"/>
  <c r="H35"/>
  <c r="F34"/>
  <c r="H32"/>
  <c r="H31"/>
  <c r="F30"/>
  <c r="H28"/>
  <c r="H27"/>
  <c r="F26"/>
  <c r="H24"/>
  <c r="H23"/>
  <c r="F22"/>
  <c r="H20"/>
  <c r="H19"/>
  <c r="F18"/>
  <c r="D31" i="334"/>
  <c r="D24"/>
  <c r="D30"/>
  <c r="D25"/>
  <c r="D18"/>
  <c r="D21"/>
  <c r="D17"/>
  <c r="G36"/>
  <c r="E35"/>
  <c r="E34"/>
  <c r="G32"/>
  <c r="E31"/>
  <c r="E30"/>
  <c r="G28"/>
  <c r="E27"/>
  <c r="E26"/>
  <c r="G24"/>
  <c r="E23"/>
  <c r="E22"/>
  <c r="G20"/>
  <c r="E19"/>
  <c r="E18"/>
  <c r="F36"/>
  <c r="H34"/>
  <c r="F33"/>
  <c r="F32"/>
  <c r="H30"/>
  <c r="F29"/>
  <c r="F28"/>
  <c r="H26"/>
  <c r="F25"/>
  <c r="F24"/>
  <c r="H22"/>
  <c r="F21"/>
  <c r="F20"/>
  <c r="H18"/>
  <c r="D26" i="338"/>
  <c r="D32"/>
  <c r="D28"/>
  <c r="D20"/>
  <c r="D9"/>
  <c r="D19"/>
  <c r="D7"/>
  <c r="E38" s="1"/>
  <c r="H18" i="350"/>
  <c r="H24"/>
  <c r="H28" i="322"/>
  <c r="G28"/>
  <c r="F23" i="311"/>
  <c r="H27" i="319"/>
  <c r="H17" i="326"/>
  <c r="F20"/>
  <c r="H23"/>
  <c r="F28"/>
  <c r="F31"/>
  <c r="F34"/>
  <c r="G19"/>
  <c r="E22"/>
  <c r="G27"/>
  <c r="D13"/>
  <c r="D30"/>
  <c r="H26" i="322"/>
  <c r="H31"/>
  <c r="E23"/>
  <c r="G33"/>
  <c r="D21"/>
  <c r="E23" i="311"/>
  <c r="F21" i="322"/>
  <c r="G17"/>
  <c r="G30"/>
  <c r="D24"/>
  <c r="G33" i="311"/>
  <c r="H33"/>
  <c r="E22" i="312"/>
  <c r="G36" i="316"/>
  <c r="H35" i="352"/>
  <c r="F29" i="312"/>
  <c r="G26" i="316"/>
  <c r="F32" i="352"/>
  <c r="G25" i="312"/>
  <c r="G21" i="316"/>
  <c r="F28" i="352"/>
  <c r="F35" i="344"/>
  <c r="F19"/>
  <c r="H30"/>
  <c r="E29" i="340"/>
  <c r="H30"/>
  <c r="D28"/>
  <c r="E25" i="336"/>
  <c r="H34"/>
  <c r="H17" i="332"/>
  <c r="G29"/>
  <c r="F30"/>
  <c r="D25"/>
  <c r="G24" i="328"/>
  <c r="F25"/>
  <c r="D20"/>
  <c r="G23" i="324"/>
  <c r="F28"/>
  <c r="D18"/>
  <c r="E25" i="312"/>
  <c r="F32" i="348"/>
  <c r="G25" i="352"/>
  <c r="E36" i="348"/>
  <c r="H34" i="352"/>
  <c r="D16"/>
  <c r="G30"/>
  <c r="E26"/>
  <c r="G27" i="348"/>
  <c r="D21"/>
  <c r="H29"/>
  <c r="H36"/>
  <c r="G28"/>
  <c r="G17"/>
  <c r="D31"/>
  <c r="F22"/>
  <c r="F31"/>
  <c r="F23"/>
  <c r="E32"/>
  <c r="E24"/>
  <c r="D19"/>
  <c r="H34"/>
  <c r="H26"/>
  <c r="H18"/>
  <c r="H31"/>
  <c r="D25"/>
  <c r="E33" i="352"/>
  <c r="G34" i="348"/>
  <c r="F22" i="352"/>
  <c r="G36"/>
  <c r="E32"/>
  <c r="E29"/>
  <c r="G35"/>
  <c r="D9"/>
  <c r="E27"/>
  <c r="D30"/>
  <c r="H29" i="344"/>
  <c r="E35" i="328"/>
  <c r="H28" i="336"/>
  <c r="G32" i="344"/>
  <c r="G19" i="332"/>
  <c r="E26" i="312"/>
  <c r="D17" i="316"/>
  <c r="F31" i="324"/>
  <c r="D23" i="328"/>
  <c r="G24" i="332"/>
  <c r="G21" i="336"/>
  <c r="G33" i="340"/>
  <c r="E23" i="344"/>
  <c r="G35"/>
  <c r="D23"/>
  <c r="E35" i="340"/>
  <c r="G20" i="336"/>
  <c r="F23"/>
  <c r="D16" i="332"/>
  <c r="E21"/>
  <c r="F27" i="328"/>
  <c r="F22"/>
  <c r="F26" i="324"/>
  <c r="G32"/>
  <c r="G21"/>
  <c r="E22" i="316"/>
  <c r="D7"/>
  <c r="E38" s="1"/>
  <c r="G31" i="312"/>
  <c r="H17" i="340"/>
  <c r="G27"/>
  <c r="F24"/>
  <c r="E34"/>
  <c r="H31" i="336"/>
  <c r="D9"/>
  <c r="E28"/>
  <c r="G18" i="332"/>
  <c r="F23"/>
  <c r="D30"/>
  <c r="G33" i="328"/>
  <c r="E20"/>
  <c r="H30" i="324"/>
  <c r="E28" i="352"/>
  <c r="G32"/>
  <c r="D17"/>
  <c r="D24"/>
  <c r="D18" i="316"/>
  <c r="D20" i="312"/>
  <c r="G32" i="348"/>
  <c r="H27" i="311"/>
  <c r="G27"/>
  <c r="D16" i="319"/>
  <c r="G27" i="312"/>
  <c r="G23" i="316"/>
  <c r="H27" i="352"/>
  <c r="F34" i="312"/>
  <c r="E32" i="316"/>
  <c r="F24" i="352"/>
  <c r="E31" i="312"/>
  <c r="D9" i="316"/>
  <c r="F20" i="352"/>
  <c r="F21" i="344"/>
  <c r="H32"/>
  <c r="H36"/>
  <c r="E25" i="340"/>
  <c r="H26"/>
  <c r="D19"/>
  <c r="E21" i="336"/>
  <c r="H22"/>
  <c r="G34"/>
  <c r="G17" i="332"/>
  <c r="F18"/>
  <c r="E30"/>
  <c r="H32" i="328"/>
  <c r="D30"/>
  <c r="E25"/>
  <c r="H31" i="324"/>
  <c r="D32"/>
  <c r="E28"/>
  <c r="G28" i="316"/>
  <c r="F24" i="348"/>
  <c r="D13" i="352"/>
  <c r="G31" i="348"/>
  <c r="H26" i="352"/>
  <c r="F35"/>
  <c r="G22"/>
  <c r="E18"/>
  <c r="G30" i="348"/>
  <c r="G19"/>
  <c r="H33"/>
  <c r="H17"/>
  <c r="E31"/>
  <c r="G20"/>
  <c r="D32"/>
  <c r="F26"/>
  <c r="F33"/>
  <c r="F25"/>
  <c r="E26"/>
  <c r="E18"/>
  <c r="D24"/>
  <c r="H28"/>
  <c r="H20"/>
  <c r="H31" i="352"/>
  <c r="G21"/>
  <c r="G29" i="348"/>
  <c r="H32" i="352"/>
  <c r="D25"/>
  <c r="G28"/>
  <c r="E24"/>
  <c r="G33"/>
  <c r="D18"/>
  <c r="G19"/>
  <c r="E31"/>
  <c r="D7"/>
  <c r="E38" s="1"/>
  <c r="D23" i="324"/>
  <c r="F20" i="332"/>
  <c r="G35"/>
  <c r="D16" i="344"/>
  <c r="D24" i="312"/>
  <c r="G24" i="316"/>
  <c r="E21" i="324"/>
  <c r="F24" i="328"/>
  <c r="D24" i="332"/>
  <c r="G29" i="336"/>
  <c r="D20" i="340"/>
  <c r="E27" i="344"/>
  <c r="H31"/>
  <c r="G21"/>
  <c r="F23" i="340"/>
  <c r="G32"/>
  <c r="F36" i="336"/>
  <c r="H27" i="332"/>
  <c r="D19"/>
  <c r="F19" i="328"/>
  <c r="D32"/>
  <c r="G22"/>
  <c r="H20" i="324"/>
  <c r="D9"/>
  <c r="H30" i="316"/>
  <c r="F28"/>
  <c r="D13" i="312"/>
  <c r="D25"/>
  <c r="G21" i="340"/>
  <c r="F22"/>
  <c r="E30"/>
  <c r="H27" i="336"/>
  <c r="G35"/>
  <c r="E26"/>
  <c r="H30" i="332"/>
  <c r="F21"/>
  <c r="D21"/>
  <c r="G25" i="328"/>
  <c r="F36"/>
  <c r="H24" i="324"/>
  <c r="D28"/>
  <c r="E35"/>
  <c r="H25" i="352"/>
  <c r="F34"/>
  <c r="F23"/>
  <c r="D30" i="316"/>
  <c r="E29" i="312"/>
  <c r="E18" i="324"/>
  <c r="E27" i="319"/>
  <c r="H18" i="352"/>
  <c r="F27"/>
  <c r="D20"/>
  <c r="H33"/>
  <c r="E33" i="348"/>
  <c r="G22"/>
  <c r="D22"/>
  <c r="H21"/>
  <c r="G33"/>
  <c r="E23"/>
  <c r="D20"/>
  <c r="F30"/>
  <c r="F35"/>
  <c r="F27"/>
  <c r="F19"/>
  <c r="E28"/>
  <c r="E20"/>
  <c r="D28"/>
  <c r="H30"/>
  <c r="H22"/>
  <c r="D32" i="352"/>
  <c r="H24"/>
  <c r="F33"/>
  <c r="G20"/>
  <c r="D21"/>
  <c r="G17"/>
  <c r="E25"/>
  <c r="E35"/>
  <c r="E19"/>
  <c r="F36" i="332"/>
  <c r="D17" i="344"/>
  <c r="F30" i="324"/>
  <c r="D24" i="340"/>
  <c r="E36" i="344"/>
  <c r="G36" i="312"/>
  <c r="F25"/>
  <c r="F33" i="316"/>
  <c r="D31" i="328"/>
  <c r="D9" i="332"/>
  <c r="E20" i="336"/>
  <c r="E24" i="340"/>
  <c r="E35" i="344"/>
  <c r="H35"/>
  <c r="G23"/>
  <c r="G24" i="340"/>
  <c r="F28" i="336"/>
  <c r="D30"/>
  <c r="G30" i="332"/>
  <c r="E20"/>
  <c r="H31" i="328"/>
  <c r="D25"/>
  <c r="D31" i="324"/>
  <c r="E31"/>
  <c r="F18" i="316"/>
  <c r="G20"/>
  <c r="E27" i="312"/>
  <c r="G26"/>
  <c r="H31" i="340"/>
  <c r="D21"/>
  <c r="E20"/>
  <c r="D29"/>
  <c r="G25" i="336"/>
  <c r="F32"/>
  <c r="G36" i="332"/>
  <c r="H33" i="328"/>
  <c r="F20"/>
  <c r="G26" i="324"/>
  <c r="E29"/>
  <c r="D29" i="352"/>
  <c r="D19"/>
  <c r="F29"/>
  <c r="G32" i="330"/>
  <c r="G35"/>
  <c r="D17"/>
  <c r="D20"/>
  <c r="D32"/>
  <c r="F21" i="326"/>
  <c r="F26"/>
  <c r="H31"/>
  <c r="G17"/>
  <c r="E23"/>
  <c r="E33"/>
  <c r="D32"/>
  <c r="F23" i="322"/>
  <c r="H33"/>
  <c r="E25"/>
  <c r="G35"/>
  <c r="D17" i="311"/>
  <c r="D18"/>
  <c r="G17" i="570"/>
  <c r="H20"/>
  <c r="D23"/>
  <c r="F34"/>
  <c r="F19" i="326"/>
  <c r="H21"/>
  <c r="F24"/>
  <c r="F27"/>
  <c r="H29"/>
  <c r="F32"/>
  <c r="F35"/>
  <c r="E18"/>
  <c r="E21"/>
  <c r="E24"/>
  <c r="G29"/>
  <c r="E35"/>
  <c r="D18"/>
  <c r="D29"/>
  <c r="H18" i="322"/>
  <c r="H23"/>
  <c r="F29"/>
  <c r="H34"/>
  <c r="G20"/>
  <c r="G25"/>
  <c r="E31"/>
  <c r="G36"/>
  <c r="D23"/>
  <c r="H17" i="311"/>
  <c r="F28"/>
  <c r="G17"/>
  <c r="E28"/>
  <c r="D21"/>
  <c r="H34" i="354"/>
  <c r="H19" i="326"/>
  <c r="F22"/>
  <c r="F25"/>
  <c r="H27"/>
  <c r="F30"/>
  <c r="F33"/>
  <c r="H35"/>
  <c r="E19"/>
  <c r="G21"/>
  <c r="E25"/>
  <c r="E30"/>
  <c r="G35"/>
  <c r="D21"/>
  <c r="D31"/>
  <c r="H20" i="322"/>
  <c r="H25"/>
  <c r="F31"/>
  <c r="H36"/>
  <c r="G22"/>
  <c r="G27"/>
  <c r="E33"/>
  <c r="D19"/>
  <c r="D32"/>
  <c r="F22" i="311"/>
  <c r="F33"/>
  <c r="E22"/>
  <c r="E33"/>
  <c r="G25" i="326"/>
  <c r="E28"/>
  <c r="E31"/>
  <c r="G33"/>
  <c r="E36"/>
  <c r="D9"/>
  <c r="D23"/>
  <c r="D22"/>
  <c r="F19" i="322"/>
  <c r="H21"/>
  <c r="H24"/>
  <c r="F27"/>
  <c r="H29"/>
  <c r="H32"/>
  <c r="F35"/>
  <c r="G18"/>
  <c r="E21"/>
  <c r="G23"/>
  <c r="G26"/>
  <c r="E29"/>
  <c r="G31"/>
  <c r="G34"/>
  <c r="D7"/>
  <c r="E38" s="1"/>
  <c r="D16"/>
  <c r="D28"/>
  <c r="D26"/>
  <c r="H19" i="311"/>
  <c r="F25"/>
  <c r="F30"/>
  <c r="H35"/>
  <c r="G19"/>
  <c r="E25"/>
  <c r="E30"/>
  <c r="G35"/>
  <c r="D32"/>
  <c r="F25" i="346"/>
  <c r="H32" i="354"/>
  <c r="G23" i="326"/>
  <c r="E26"/>
  <c r="E29"/>
  <c r="G31"/>
  <c r="E34"/>
  <c r="D7"/>
  <c r="E38" s="1"/>
  <c r="D16"/>
  <c r="D25"/>
  <c r="H19" i="322"/>
  <c r="H22"/>
  <c r="F25"/>
  <c r="H27"/>
  <c r="H30"/>
  <c r="F33"/>
  <c r="H35"/>
  <c r="E19"/>
  <c r="G21"/>
  <c r="G24"/>
  <c r="E27"/>
  <c r="G29"/>
  <c r="G32"/>
  <c r="E35"/>
  <c r="D13"/>
  <c r="D20"/>
  <c r="D30"/>
  <c r="F20" i="311"/>
  <c r="H25"/>
  <c r="F31"/>
  <c r="F36"/>
  <c r="E20"/>
  <c r="G25"/>
  <c r="E31"/>
  <c r="E36"/>
  <c r="D22"/>
  <c r="H34" i="350"/>
  <c r="F18" i="311"/>
  <c r="F21"/>
  <c r="H23"/>
  <c r="F26"/>
  <c r="F29"/>
  <c r="H31"/>
  <c r="F34"/>
  <c r="D7"/>
  <c r="E38" s="1"/>
  <c r="E18"/>
  <c r="E21"/>
  <c r="G23"/>
  <c r="E26"/>
  <c r="E29"/>
  <c r="G31"/>
  <c r="E34"/>
  <c r="D9"/>
  <c r="D23"/>
  <c r="D29"/>
  <c r="F19"/>
  <c r="H21"/>
  <c r="F24"/>
  <c r="F27"/>
  <c r="H29"/>
  <c r="F32"/>
  <c r="F35"/>
  <c r="D13"/>
  <c r="E19"/>
  <c r="G21"/>
  <c r="E24"/>
  <c r="E27"/>
  <c r="G29"/>
  <c r="E32"/>
  <c r="E35"/>
  <c r="D16"/>
  <c r="D30"/>
  <c r="D31"/>
  <c r="D11" i="614"/>
  <c r="D11" i="581"/>
  <c r="D25" i="311"/>
  <c r="F36" i="182"/>
  <c r="G21"/>
  <c r="F27"/>
  <c r="D7"/>
  <c r="E38" s="1"/>
  <c r="D28"/>
  <c r="E31"/>
  <c r="F28"/>
  <c r="E22"/>
  <c r="D17"/>
  <c r="H26"/>
  <c r="G20"/>
  <c r="G36"/>
  <c r="H27"/>
  <c r="D13"/>
  <c r="E21"/>
  <c r="F33"/>
  <c r="G19"/>
  <c r="D16"/>
  <c r="F20"/>
  <c r="E30"/>
  <c r="H18"/>
  <c r="H34"/>
  <c r="G28"/>
  <c r="F25"/>
  <c r="H33"/>
  <c r="D9"/>
  <c r="D22"/>
  <c r="F30"/>
  <c r="E24"/>
  <c r="D24"/>
  <c r="H28"/>
  <c r="G22"/>
  <c r="D19"/>
  <c r="G17"/>
  <c r="F23"/>
  <c r="E33"/>
  <c r="F29" i="567"/>
  <c r="D31"/>
  <c r="H30"/>
  <c r="H19"/>
  <c r="H24"/>
  <c r="G18"/>
  <c r="D9"/>
  <c r="D29"/>
  <c r="F36"/>
  <c r="H23"/>
  <c r="D22"/>
  <c r="D32"/>
  <c r="D24"/>
  <c r="H25"/>
  <c r="G29"/>
  <c r="E26"/>
  <c r="E18"/>
  <c r="G22"/>
  <c r="E36"/>
  <c r="D13" i="606"/>
  <c r="H21"/>
  <c r="D22"/>
  <c r="F19" i="602"/>
  <c r="H20"/>
  <c r="E26" i="315"/>
  <c r="D13"/>
  <c r="D25"/>
  <c r="G29"/>
  <c r="E19"/>
  <c r="F30"/>
  <c r="H19"/>
  <c r="D18"/>
  <c r="G27"/>
  <c r="F28"/>
  <c r="H17"/>
  <c r="E36"/>
  <c r="G25"/>
  <c r="D7"/>
  <c r="E38" s="1"/>
  <c r="F26"/>
  <c r="E21"/>
  <c r="H29"/>
  <c r="H20"/>
  <c r="H28"/>
  <c r="H36"/>
  <c r="G22"/>
  <c r="G30"/>
  <c r="D20"/>
  <c r="F27"/>
  <c r="D16"/>
  <c r="E27"/>
  <c r="D17"/>
  <c r="H27"/>
  <c r="G35"/>
  <c r="E25"/>
  <c r="F36"/>
  <c r="H25"/>
  <c r="D31"/>
  <c r="G33"/>
  <c r="E23"/>
  <c r="F34"/>
  <c r="H23"/>
  <c r="G31"/>
  <c r="E18"/>
  <c r="H22"/>
  <c r="H30"/>
  <c r="D19"/>
  <c r="G24"/>
  <c r="G32"/>
  <c r="D28"/>
  <c r="D30" i="323"/>
  <c r="G29"/>
  <c r="H33"/>
  <c r="H17"/>
  <c r="E26"/>
  <c r="H24"/>
  <c r="E32"/>
  <c r="H30"/>
  <c r="D21"/>
  <c r="G27"/>
  <c r="H31"/>
  <c r="D25"/>
  <c r="E23"/>
  <c r="F22"/>
  <c r="E29"/>
  <c r="F28"/>
  <c r="G35"/>
  <c r="H23"/>
  <c r="H32"/>
  <c r="G18"/>
  <c r="D23"/>
  <c r="F24"/>
  <c r="E36"/>
  <c r="F31"/>
  <c r="G32"/>
  <c r="F23"/>
  <c r="G24"/>
  <c r="D32"/>
  <c r="D20"/>
  <c r="G21"/>
  <c r="G36"/>
  <c r="D29"/>
  <c r="F20"/>
  <c r="H34"/>
  <c r="H18"/>
  <c r="D26" i="327"/>
  <c r="E26"/>
  <c r="F30"/>
  <c r="D24"/>
  <c r="G20"/>
  <c r="F19"/>
  <c r="G26"/>
  <c r="F25"/>
  <c r="D17"/>
  <c r="E24"/>
  <c r="F28"/>
  <c r="D7"/>
  <c r="E38" s="1"/>
  <c r="G17"/>
  <c r="D28"/>
  <c r="G23"/>
  <c r="H22"/>
  <c r="E32"/>
  <c r="F20"/>
  <c r="F27"/>
  <c r="F33"/>
  <c r="D19"/>
  <c r="D30"/>
  <c r="H34"/>
  <c r="G35"/>
  <c r="H31"/>
  <c r="E33"/>
  <c r="H36"/>
  <c r="D16"/>
  <c r="E18"/>
  <c r="E31"/>
  <c r="D9"/>
  <c r="D31"/>
  <c r="H33"/>
  <c r="D18" i="331"/>
  <c r="E22"/>
  <c r="F26"/>
  <c r="G35"/>
  <c r="H34"/>
  <c r="D24"/>
  <c r="G20"/>
  <c r="F19"/>
  <c r="E36"/>
  <c r="E20"/>
  <c r="F24"/>
  <c r="E33"/>
  <c r="H31"/>
  <c r="D7"/>
  <c r="E38" s="1"/>
  <c r="G17"/>
  <c r="E28"/>
  <c r="D21"/>
  <c r="F21"/>
  <c r="F27"/>
  <c r="E27"/>
  <c r="F31"/>
  <c r="G21"/>
  <c r="H22"/>
  <c r="G23"/>
  <c r="D28"/>
  <c r="H35"/>
  <c r="D9"/>
  <c r="H17"/>
  <c r="E19"/>
  <c r="D19"/>
  <c r="D32"/>
  <c r="F34"/>
  <c r="E25"/>
  <c r="E31"/>
  <c r="G32"/>
  <c r="D31"/>
  <c r="G30" i="335"/>
  <c r="H34"/>
  <c r="H18"/>
  <c r="G27"/>
  <c r="F26"/>
  <c r="G33"/>
  <c r="F32"/>
  <c r="D25"/>
  <c r="G28"/>
  <c r="H32"/>
  <c r="D32"/>
  <c r="E25"/>
  <c r="H23"/>
  <c r="E31"/>
  <c r="H29"/>
  <c r="G20"/>
  <c r="G35"/>
  <c r="D22"/>
  <c r="F19"/>
  <c r="E21"/>
  <c r="F31"/>
  <c r="E32"/>
  <c r="F23"/>
  <c r="E24"/>
  <c r="D30"/>
  <c r="F22"/>
  <c r="G23"/>
  <c r="D20"/>
  <c r="H26"/>
  <c r="E23"/>
  <c r="D28"/>
  <c r="E26"/>
  <c r="H35"/>
  <c r="D19" i="339"/>
  <c r="G24"/>
  <c r="D16"/>
  <c r="F36"/>
  <c r="F20"/>
  <c r="E30"/>
  <c r="H30"/>
  <c r="D20"/>
  <c r="G22"/>
  <c r="E35"/>
  <c r="F34"/>
  <c r="F18"/>
  <c r="G27"/>
  <c r="H28"/>
  <c r="D30"/>
  <c r="F26"/>
  <c r="D23"/>
  <c r="E28"/>
  <c r="D7"/>
  <c r="E38" s="1"/>
  <c r="H21"/>
  <c r="E18"/>
  <c r="D13"/>
  <c r="H31"/>
  <c r="G31"/>
  <c r="F27"/>
  <c r="G25"/>
  <c r="G32"/>
  <c r="E27"/>
  <c r="D21"/>
  <c r="H22"/>
  <c r="F33"/>
  <c r="F25"/>
  <c r="F29"/>
  <c r="D26" i="343"/>
  <c r="F19"/>
  <c r="D28"/>
  <c r="H18"/>
  <c r="G18"/>
  <c r="D19"/>
  <c r="F21"/>
  <c r="D29"/>
  <c r="H20"/>
  <c r="H35"/>
  <c r="E35"/>
  <c r="F24"/>
  <c r="E26"/>
  <c r="E28"/>
  <c r="E19"/>
  <c r="E30"/>
  <c r="E21"/>
  <c r="G33"/>
  <c r="G25"/>
  <c r="G17"/>
  <c r="H23"/>
  <c r="D18"/>
  <c r="H29"/>
  <c r="D23"/>
  <c r="F18"/>
  <c r="G35"/>
  <c r="F27"/>
  <c r="H26"/>
  <c r="E18"/>
  <c r="G28"/>
  <c r="E20"/>
  <c r="G30"/>
  <c r="E22"/>
  <c r="G32"/>
  <c r="G31"/>
  <c r="G23"/>
  <c r="H36"/>
  <c r="H23" i="347"/>
  <c r="F31"/>
  <c r="H27"/>
  <c r="F35"/>
  <c r="F19"/>
  <c r="D17"/>
  <c r="D7"/>
  <c r="E38" s="1"/>
  <c r="F32"/>
  <c r="H24"/>
  <c r="H36"/>
  <c r="F21"/>
  <c r="E23"/>
  <c r="G33"/>
  <c r="F29"/>
  <c r="E25"/>
  <c r="G35"/>
  <c r="G21"/>
  <c r="G32"/>
  <c r="E30"/>
  <c r="E22"/>
  <c r="H29"/>
  <c r="D18"/>
  <c r="F18"/>
  <c r="F34"/>
  <c r="H26"/>
  <c r="F33"/>
  <c r="G25"/>
  <c r="G36"/>
  <c r="G27"/>
  <c r="G24"/>
  <c r="E35"/>
  <c r="G34"/>
  <c r="E36"/>
  <c r="E28"/>
  <c r="E20"/>
  <c r="H18" i="351"/>
  <c r="H34"/>
  <c r="E27"/>
  <c r="D22"/>
  <c r="F26"/>
  <c r="E21"/>
  <c r="G31"/>
  <c r="H20"/>
  <c r="H36"/>
  <c r="G25"/>
  <c r="G36"/>
  <c r="G22"/>
  <c r="F24"/>
  <c r="G35"/>
  <c r="F28"/>
  <c r="D20"/>
  <c r="F23"/>
  <c r="F31"/>
  <c r="E20"/>
  <c r="E28"/>
  <c r="E36"/>
  <c r="D17"/>
  <c r="H21"/>
  <c r="H29"/>
  <c r="H22"/>
  <c r="E19"/>
  <c r="G29"/>
  <c r="D9"/>
  <c r="F30"/>
  <c r="G23"/>
  <c r="G34"/>
  <c r="H24"/>
  <c r="G17"/>
  <c r="G28"/>
  <c r="E25"/>
  <c r="D9" i="355"/>
  <c r="D23"/>
  <c r="F25"/>
  <c r="F33"/>
  <c r="D22"/>
  <c r="H19"/>
  <c r="H27"/>
  <c r="H35"/>
  <c r="G17"/>
  <c r="G28"/>
  <c r="D25"/>
  <c r="G19"/>
  <c r="G30"/>
  <c r="H20"/>
  <c r="G24"/>
  <c r="E35"/>
  <c r="D29"/>
  <c r="F26"/>
  <c r="E20"/>
  <c r="E28"/>
  <c r="E36"/>
  <c r="H22"/>
  <c r="F36"/>
  <c r="D21"/>
  <c r="G18"/>
  <c r="D24"/>
  <c r="F19"/>
  <c r="F27"/>
  <c r="F35"/>
  <c r="D13"/>
  <c r="H21"/>
  <c r="H29"/>
  <c r="D19"/>
  <c r="G20"/>
  <c r="E31"/>
  <c r="F24"/>
  <c r="G22"/>
  <c r="E33"/>
  <c r="F32"/>
  <c r="E27"/>
  <c r="G31"/>
  <c r="H28"/>
  <c r="D32" i="359"/>
  <c r="F33"/>
  <c r="F31"/>
  <c r="H21"/>
  <c r="F36"/>
  <c r="G32"/>
  <c r="E20"/>
  <c r="D13"/>
  <c r="E23"/>
  <c r="H29" i="573"/>
  <c r="E23"/>
  <c r="D16"/>
  <c r="E24"/>
  <c r="D28"/>
  <c r="D19"/>
  <c r="G35"/>
  <c r="G28"/>
  <c r="D22"/>
  <c r="F35"/>
  <c r="H21"/>
  <c r="D23"/>
  <c r="E22"/>
  <c r="H31"/>
  <c r="H18"/>
  <c r="H36"/>
  <c r="E33"/>
  <c r="D20"/>
  <c r="H17"/>
  <c r="F26"/>
  <c r="H30"/>
  <c r="H33"/>
  <c r="G30" i="577"/>
  <c r="D24"/>
  <c r="G17"/>
  <c r="H25"/>
  <c r="F30"/>
  <c r="H32"/>
  <c r="G36"/>
  <c r="F29"/>
  <c r="H22"/>
  <c r="D9"/>
  <c r="F23"/>
  <c r="F25"/>
  <c r="D23"/>
  <c r="F27"/>
  <c r="F32"/>
  <c r="G32"/>
  <c r="D26"/>
  <c r="D30"/>
  <c r="D28"/>
  <c r="F26" i="581"/>
  <c r="F28"/>
  <c r="H33"/>
  <c r="F24"/>
  <c r="E24"/>
  <c r="D31"/>
  <c r="G29"/>
  <c r="E33"/>
  <c r="D9"/>
  <c r="D20"/>
  <c r="E33" i="586"/>
  <c r="D20"/>
  <c r="H17"/>
  <c r="G28"/>
  <c r="F35"/>
  <c r="D23"/>
  <c r="D22"/>
  <c r="F26"/>
  <c r="H35"/>
  <c r="H30"/>
  <c r="F31" i="590"/>
  <c r="H24"/>
  <c r="F18"/>
  <c r="G27"/>
  <c r="H33"/>
  <c r="D28"/>
  <c r="D31"/>
  <c r="F24"/>
  <c r="D18"/>
  <c r="G26"/>
  <c r="D32"/>
  <c r="E26"/>
  <c r="H27"/>
  <c r="F33"/>
  <c r="D19"/>
  <c r="E35"/>
  <c r="G21"/>
  <c r="D21"/>
  <c r="H31" i="594"/>
  <c r="E25"/>
  <c r="H18"/>
  <c r="F28"/>
  <c r="H36"/>
  <c r="D32"/>
  <c r="D19"/>
  <c r="F31"/>
  <c r="H24"/>
  <c r="F18"/>
  <c r="G27"/>
  <c r="H34"/>
  <c r="F30"/>
  <c r="E35"/>
  <c r="G21"/>
  <c r="D21"/>
  <c r="H23"/>
  <c r="G28"/>
  <c r="F35"/>
  <c r="D23"/>
  <c r="G31" i="598"/>
  <c r="D9"/>
  <c r="G32"/>
  <c r="D24"/>
  <c r="H25"/>
  <c r="H22"/>
  <c r="F34"/>
  <c r="E22"/>
  <c r="G17"/>
  <c r="G36" i="602"/>
  <c r="G32"/>
  <c r="F29"/>
  <c r="D26"/>
  <c r="H22"/>
  <c r="G19"/>
  <c r="D9"/>
  <c r="D30"/>
  <c r="F23"/>
  <c r="D17"/>
  <c r="E26"/>
  <c r="H33"/>
  <c r="G20"/>
  <c r="E36"/>
  <c r="E32"/>
  <c r="D29"/>
  <c r="G25"/>
  <c r="F22"/>
  <c r="E19"/>
  <c r="F36"/>
  <c r="E29"/>
  <c r="G22"/>
  <c r="D7"/>
  <c r="E38" s="1"/>
  <c r="G24"/>
  <c r="D32"/>
  <c r="D19"/>
  <c r="G30"/>
  <c r="D24"/>
  <c r="G17"/>
  <c r="H25"/>
  <c r="E31"/>
  <c r="F25"/>
  <c r="G34"/>
  <c r="H27"/>
  <c r="E21"/>
  <c r="F33"/>
  <c r="E20"/>
  <c r="H19"/>
  <c r="E34" i="606"/>
  <c r="G30"/>
  <c r="F27"/>
  <c r="D24"/>
  <c r="H20"/>
  <c r="G17"/>
  <c r="F32"/>
  <c r="H25"/>
  <c r="F19"/>
  <c r="F30"/>
  <c r="G24"/>
  <c r="G33"/>
  <c r="E30"/>
  <c r="H26"/>
  <c r="G23"/>
  <c r="F20"/>
  <c r="G31"/>
  <c r="D25"/>
  <c r="G18"/>
  <c r="H28"/>
  <c r="H36"/>
  <c r="D23"/>
  <c r="H31"/>
  <c r="E25"/>
  <c r="H18"/>
  <c r="F28"/>
  <c r="H35"/>
  <c r="G29"/>
  <c r="E36"/>
  <c r="D29"/>
  <c r="F22"/>
  <c r="F36"/>
  <c r="G22"/>
  <c r="H23"/>
  <c r="E18"/>
  <c r="G34" i="610"/>
  <c r="H27"/>
  <c r="E21"/>
  <c r="F33"/>
  <c r="E20"/>
  <c r="H19"/>
  <c r="E34"/>
  <c r="F27"/>
  <c r="H20"/>
  <c r="F32"/>
  <c r="F19"/>
  <c r="E18"/>
  <c r="D31"/>
  <c r="D18"/>
  <c r="H32"/>
  <c r="D24"/>
  <c r="H25"/>
  <c r="F25"/>
  <c r="G30"/>
  <c r="G17"/>
  <c r="E31"/>
  <c r="F33" i="614"/>
  <c r="H30"/>
  <c r="D19"/>
  <c r="F26"/>
  <c r="H34"/>
  <c r="F33" i="618"/>
  <c r="E32"/>
  <c r="D7"/>
  <c r="E38" s="1"/>
  <c r="E19"/>
  <c r="H27"/>
  <c r="H19"/>
  <c r="H27" i="320"/>
  <c r="F18"/>
  <c r="F34"/>
  <c r="E30"/>
  <c r="D31"/>
  <c r="H29"/>
  <c r="G25"/>
  <c r="D23"/>
  <c r="D28"/>
  <c r="G34"/>
  <c r="G26"/>
  <c r="G18"/>
  <c r="H30"/>
  <c r="H22"/>
  <c r="D30"/>
  <c r="E35"/>
  <c r="E27"/>
  <c r="E19"/>
  <c r="F31"/>
  <c r="F23"/>
  <c r="F28"/>
  <c r="E24"/>
  <c r="D18"/>
  <c r="F22"/>
  <c r="E18"/>
  <c r="E34"/>
  <c r="H17"/>
  <c r="H33"/>
  <c r="G29"/>
  <c r="D20"/>
  <c r="G32"/>
  <c r="G24"/>
  <c r="H36"/>
  <c r="H28"/>
  <c r="H20"/>
  <c r="D21"/>
  <c r="E33"/>
  <c r="E25"/>
  <c r="F29"/>
  <c r="F21"/>
  <c r="F32"/>
  <c r="E28"/>
  <c r="D22"/>
  <c r="F22" i="567"/>
  <c r="G17"/>
  <c r="H34" i="312"/>
  <c r="D26"/>
  <c r="E34"/>
  <c r="F30"/>
  <c r="F32" i="316"/>
  <c r="H35"/>
  <c r="G18" i="344"/>
  <c r="E34"/>
  <c r="H22" i="352"/>
  <c r="D28"/>
  <c r="F31"/>
  <c r="F18"/>
  <c r="G18"/>
  <c r="G34"/>
  <c r="D23"/>
  <c r="E30"/>
  <c r="H28"/>
  <c r="F21"/>
  <c r="D31"/>
  <c r="F30"/>
  <c r="G24"/>
  <c r="H21"/>
  <c r="E20"/>
  <c r="E36"/>
  <c r="G36" i="570"/>
  <c r="D21"/>
  <c r="H36"/>
  <c r="H24"/>
  <c r="F19"/>
  <c r="H34"/>
  <c r="G21"/>
  <c r="H22" i="574"/>
  <c r="H25"/>
  <c r="D9"/>
  <c r="G33"/>
  <c r="E24"/>
  <c r="F24"/>
  <c r="H29"/>
  <c r="F33" i="578"/>
  <c r="H22"/>
  <c r="F19"/>
  <c r="G31"/>
  <c r="H31"/>
  <c r="H28" i="582"/>
  <c r="D18"/>
  <c r="D7"/>
  <c r="E38" s="1"/>
  <c r="G26"/>
  <c r="E27"/>
  <c r="H31"/>
  <c r="G32"/>
  <c r="G32" i="587"/>
  <c r="H28"/>
  <c r="D22"/>
  <c r="H17"/>
  <c r="F32"/>
  <c r="D16"/>
  <c r="E31" i="591"/>
  <c r="G22"/>
  <c r="E32"/>
  <c r="G32"/>
  <c r="H18"/>
  <c r="F33"/>
  <c r="G26"/>
  <c r="E20"/>
  <c r="F31"/>
  <c r="F18"/>
  <c r="G35"/>
  <c r="H30"/>
  <c r="E22"/>
  <c r="G30"/>
  <c r="D31"/>
  <c r="G31"/>
  <c r="D25"/>
  <c r="G18"/>
  <c r="E28"/>
  <c r="G34"/>
  <c r="G28"/>
  <c r="H33" i="595"/>
  <c r="E29"/>
  <c r="D25"/>
  <c r="G20"/>
  <c r="D7"/>
  <c r="E38" s="1"/>
  <c r="D29"/>
  <c r="D20"/>
  <c r="E25"/>
  <c r="F29"/>
  <c r="H34"/>
  <c r="D28"/>
  <c r="F21"/>
  <c r="E35"/>
  <c r="G21"/>
  <c r="F20"/>
  <c r="D32"/>
  <c r="G27"/>
  <c r="F23"/>
  <c r="D19"/>
  <c r="E34"/>
  <c r="G25"/>
  <c r="D16"/>
  <c r="H18"/>
  <c r="H22"/>
  <c r="H32"/>
  <c r="E26"/>
  <c r="H19"/>
  <c r="F31"/>
  <c r="F18"/>
  <c r="G34"/>
  <c r="F26" i="599"/>
  <c r="H36"/>
  <c r="G29"/>
  <c r="D23"/>
  <c r="D13"/>
  <c r="D24"/>
  <c r="D26"/>
  <c r="F20"/>
  <c r="D30"/>
  <c r="F23"/>
  <c r="D17"/>
  <c r="H24"/>
  <c r="H27"/>
  <c r="D22"/>
  <c r="H35"/>
  <c r="F22"/>
  <c r="H34"/>
  <c r="D28"/>
  <c r="F21"/>
  <c r="E34"/>
  <c r="H20"/>
  <c r="G19"/>
  <c r="F35"/>
  <c r="F28"/>
  <c r="H21"/>
  <c r="E35"/>
  <c r="G21"/>
  <c r="E21"/>
  <c r="F25" i="603"/>
  <c r="F29"/>
  <c r="H30"/>
  <c r="E24"/>
  <c r="H17"/>
  <c r="F23"/>
  <c r="D18"/>
  <c r="F36"/>
  <c r="E29"/>
  <c r="G22"/>
  <c r="H36" i="607"/>
  <c r="H34"/>
  <c r="H32"/>
  <c r="E31"/>
  <c r="G29"/>
  <c r="D28"/>
  <c r="E26"/>
  <c r="G24"/>
  <c r="D23"/>
  <c r="F21"/>
  <c r="H19"/>
  <c r="E18"/>
  <c r="D13"/>
  <c r="E34"/>
  <c r="G30"/>
  <c r="F27"/>
  <c r="D24"/>
  <c r="H20"/>
  <c r="G17"/>
  <c r="G32"/>
  <c r="D26"/>
  <c r="G19"/>
  <c r="G33"/>
  <c r="H26"/>
  <c r="F20"/>
  <c r="F36"/>
  <c r="F34"/>
  <c r="F32"/>
  <c r="H30"/>
  <c r="E29"/>
  <c r="G27"/>
  <c r="H25"/>
  <c r="E24"/>
  <c r="G22"/>
  <c r="D21"/>
  <c r="F19"/>
  <c r="H17"/>
  <c r="D7"/>
  <c r="E38" s="1"/>
  <c r="E33"/>
  <c r="H29"/>
  <c r="F26"/>
  <c r="E23"/>
  <c r="D20"/>
  <c r="D16"/>
  <c r="D31"/>
  <c r="F24"/>
  <c r="D18"/>
  <c r="H31"/>
  <c r="E25"/>
  <c r="H18"/>
  <c r="F31" i="612"/>
  <c r="F34"/>
  <c r="G28"/>
  <c r="G22"/>
  <c r="F35" i="615"/>
  <c r="G21"/>
  <c r="D32"/>
  <c r="G36"/>
  <c r="F36" i="619"/>
  <c r="F34"/>
  <c r="F32"/>
  <c r="H30"/>
  <c r="E29"/>
  <c r="G27"/>
  <c r="H25"/>
  <c r="E24"/>
  <c r="G22"/>
  <c r="D21"/>
  <c r="F19"/>
  <c r="H17"/>
  <c r="D7"/>
  <c r="E38" s="1"/>
  <c r="E33"/>
  <c r="H29"/>
  <c r="F26"/>
  <c r="E23"/>
  <c r="D20"/>
  <c r="D16"/>
  <c r="E30"/>
  <c r="G23"/>
  <c r="D31"/>
  <c r="F24"/>
  <c r="D18"/>
  <c r="H35"/>
  <c r="H33"/>
  <c r="D32"/>
  <c r="F30"/>
  <c r="H28"/>
  <c r="E27"/>
  <c r="F25"/>
  <c r="H23"/>
  <c r="E22"/>
  <c r="G20"/>
  <c r="D19"/>
  <c r="E36"/>
  <c r="E32"/>
  <c r="D29"/>
  <c r="G25"/>
  <c r="F22"/>
  <c r="E19"/>
  <c r="G35"/>
  <c r="G28"/>
  <c r="D22"/>
  <c r="G36"/>
  <c r="F29"/>
  <c r="H22"/>
  <c r="D9"/>
  <c r="D25" i="319"/>
  <c r="G32"/>
  <c r="G18"/>
  <c r="H25"/>
  <c r="D29"/>
  <c r="E29"/>
  <c r="H36"/>
  <c r="H20"/>
  <c r="F31"/>
  <c r="D7"/>
  <c r="E38" s="1"/>
  <c r="H32" i="350"/>
  <c r="F20" i="354"/>
  <c r="D13" i="323"/>
  <c r="G31"/>
  <c r="G23"/>
  <c r="H35"/>
  <c r="H27"/>
  <c r="H19"/>
  <c r="D7"/>
  <c r="E38" s="1"/>
  <c r="G28"/>
  <c r="E18"/>
  <c r="F27"/>
  <c r="D28"/>
  <c r="G34"/>
  <c r="E24"/>
  <c r="F33"/>
  <c r="H22"/>
  <c r="D24"/>
  <c r="G33"/>
  <c r="G25"/>
  <c r="G17"/>
  <c r="H29"/>
  <c r="H21"/>
  <c r="D26"/>
  <c r="E31"/>
  <c r="G20"/>
  <c r="F30"/>
  <c r="F19"/>
  <c r="D9"/>
  <c r="G26"/>
  <c r="F36"/>
  <c r="F25"/>
  <c r="G29" i="327"/>
  <c r="D23"/>
  <c r="E36"/>
  <c r="E28"/>
  <c r="E20"/>
  <c r="F32"/>
  <c r="F24"/>
  <c r="D25"/>
  <c r="G33"/>
  <c r="E23"/>
  <c r="H32"/>
  <c r="H21"/>
  <c r="D13"/>
  <c r="E29"/>
  <c r="G18"/>
  <c r="H27"/>
  <c r="D32"/>
  <c r="D18"/>
  <c r="E30"/>
  <c r="E22"/>
  <c r="F34"/>
  <c r="F26"/>
  <c r="F18"/>
  <c r="G36"/>
  <c r="G25"/>
  <c r="F35"/>
  <c r="H24"/>
  <c r="D29"/>
  <c r="G31"/>
  <c r="E21"/>
  <c r="H30"/>
  <c r="H19"/>
  <c r="D17" i="331"/>
  <c r="E32"/>
  <c r="E24"/>
  <c r="F36"/>
  <c r="F28"/>
  <c r="F20"/>
  <c r="D20"/>
  <c r="G27"/>
  <c r="H26"/>
  <c r="D25"/>
  <c r="G33"/>
  <c r="E23"/>
  <c r="H32"/>
  <c r="H21"/>
  <c r="D26"/>
  <c r="E34"/>
  <c r="E26"/>
  <c r="E18"/>
  <c r="F30"/>
  <c r="F22"/>
  <c r="D22"/>
  <c r="G30"/>
  <c r="G19"/>
  <c r="F29"/>
  <c r="H18"/>
  <c r="G36"/>
  <c r="G25"/>
  <c r="F35"/>
  <c r="H24"/>
  <c r="F25" i="335"/>
  <c r="D19"/>
  <c r="G32"/>
  <c r="G24"/>
  <c r="H36"/>
  <c r="H28"/>
  <c r="H20"/>
  <c r="D21"/>
  <c r="E30"/>
  <c r="G19"/>
  <c r="F29"/>
  <c r="F18"/>
  <c r="E36"/>
  <c r="G25"/>
  <c r="F35"/>
  <c r="F24"/>
  <c r="D26"/>
  <c r="G34"/>
  <c r="G26"/>
  <c r="G18"/>
  <c r="H30"/>
  <c r="H22"/>
  <c r="D31"/>
  <c r="E33"/>
  <c r="E22"/>
  <c r="H31"/>
  <c r="F21"/>
  <c r="D7"/>
  <c r="E38" s="1"/>
  <c r="E28"/>
  <c r="G17"/>
  <c r="F27"/>
  <c r="D26" i="339"/>
  <c r="G34"/>
  <c r="G26"/>
  <c r="G18"/>
  <c r="D17"/>
  <c r="G29"/>
  <c r="E19"/>
  <c r="F30"/>
  <c r="F22"/>
  <c r="D31"/>
  <c r="E33"/>
  <c r="E22"/>
  <c r="H32"/>
  <c r="H24"/>
  <c r="D25"/>
  <c r="G36"/>
  <c r="G28"/>
  <c r="G20"/>
  <c r="D29"/>
  <c r="E32"/>
  <c r="G21"/>
  <c r="F32"/>
  <c r="F24"/>
  <c r="D32"/>
  <c r="G35"/>
  <c r="E25"/>
  <c r="H34"/>
  <c r="H26"/>
  <c r="H18"/>
  <c r="D22" i="343"/>
  <c r="G26"/>
  <c r="F28"/>
  <c r="E29"/>
  <c r="D25"/>
  <c r="G36"/>
  <c r="F25"/>
  <c r="F33"/>
  <c r="D7"/>
  <c r="E38" s="1"/>
  <c r="F34"/>
  <c r="H24"/>
  <c r="H32"/>
  <c r="D20"/>
  <c r="H33"/>
  <c r="F23"/>
  <c r="F31"/>
  <c r="D21"/>
  <c r="F36"/>
  <c r="H22"/>
  <c r="H30"/>
  <c r="E21" i="347"/>
  <c r="G18"/>
  <c r="H19"/>
  <c r="H35"/>
  <c r="F27"/>
  <c r="D24"/>
  <c r="D31"/>
  <c r="D29"/>
  <c r="F22"/>
  <c r="F30"/>
  <c r="D26"/>
  <c r="H22"/>
  <c r="H30"/>
  <c r="D9"/>
  <c r="H31"/>
  <c r="F23"/>
  <c r="D23"/>
  <c r="D30"/>
  <c r="D16"/>
  <c r="F20"/>
  <c r="F28"/>
  <c r="F36"/>
  <c r="H20"/>
  <c r="H28"/>
  <c r="F32" i="351"/>
  <c r="F36"/>
  <c r="D28"/>
  <c r="G19"/>
  <c r="G29" i="359"/>
  <c r="D19"/>
  <c r="D28"/>
  <c r="H23"/>
  <c r="H33"/>
  <c r="F21"/>
  <c r="E29"/>
  <c r="E21"/>
  <c r="E25"/>
  <c r="F29"/>
  <c r="E33"/>
  <c r="D9"/>
  <c r="D22"/>
  <c r="D31"/>
  <c r="G27"/>
  <c r="H36"/>
  <c r="E24"/>
  <c r="F32"/>
  <c r="H18"/>
  <c r="H22"/>
  <c r="H26"/>
  <c r="G30"/>
  <c r="G34"/>
  <c r="H25"/>
  <c r="D26"/>
  <c r="H32"/>
  <c r="F28"/>
  <c r="H20"/>
  <c r="G28"/>
  <c r="G18"/>
  <c r="D23"/>
  <c r="H28"/>
  <c r="F25"/>
  <c r="E19"/>
  <c r="F27"/>
  <c r="E35"/>
  <c r="G36" i="573"/>
  <c r="G34"/>
  <c r="G32"/>
  <c r="D31"/>
  <c r="F29"/>
  <c r="H27"/>
  <c r="D26"/>
  <c r="F24"/>
  <c r="H22"/>
  <c r="E21"/>
  <c r="G19"/>
  <c r="D18"/>
  <c r="D9"/>
  <c r="F33"/>
  <c r="D30"/>
  <c r="G26"/>
  <c r="F23"/>
  <c r="E20"/>
  <c r="D17"/>
  <c r="H32"/>
  <c r="E26"/>
  <c r="H19"/>
  <c r="F30"/>
  <c r="H35"/>
  <c r="E36"/>
  <c r="E34"/>
  <c r="E32"/>
  <c r="G30"/>
  <c r="D29"/>
  <c r="F27"/>
  <c r="G25"/>
  <c r="D24"/>
  <c r="F22"/>
  <c r="H20"/>
  <c r="E19"/>
  <c r="G17"/>
  <c r="F36"/>
  <c r="F32"/>
  <c r="E29"/>
  <c r="H25"/>
  <c r="G22"/>
  <c r="F19"/>
  <c r="D7"/>
  <c r="E38" s="1"/>
  <c r="E31"/>
  <c r="G24"/>
  <c r="E18"/>
  <c r="E27"/>
  <c r="D32"/>
  <c r="H28"/>
  <c r="G33"/>
  <c r="E30"/>
  <c r="H26"/>
  <c r="G23"/>
  <c r="F20"/>
  <c r="G31"/>
  <c r="D25"/>
  <c r="G18"/>
  <c r="G29"/>
  <c r="D13"/>
  <c r="F25"/>
  <c r="E35"/>
  <c r="F31"/>
  <c r="E28"/>
  <c r="H24"/>
  <c r="G21"/>
  <c r="F18"/>
  <c r="F34"/>
  <c r="G27"/>
  <c r="D21"/>
  <c r="H34"/>
  <c r="F21"/>
  <c r="G20"/>
  <c r="G35" i="577"/>
  <c r="G33"/>
  <c r="H31"/>
  <c r="E30"/>
  <c r="G28"/>
  <c r="H26"/>
  <c r="E25"/>
  <c r="G23"/>
  <c r="D22"/>
  <c r="F20"/>
  <c r="H18"/>
  <c r="F35"/>
  <c r="G31"/>
  <c r="F28"/>
  <c r="D25"/>
  <c r="H21"/>
  <c r="G18"/>
  <c r="H35"/>
  <c r="H28"/>
  <c r="E22"/>
  <c r="H34"/>
  <c r="F21"/>
  <c r="G29"/>
  <c r="D13"/>
  <c r="E35"/>
  <c r="E33"/>
  <c r="F31"/>
  <c r="H29"/>
  <c r="E28"/>
  <c r="F26"/>
  <c r="H24"/>
  <c r="E23"/>
  <c r="G21"/>
  <c r="D20"/>
  <c r="F18"/>
  <c r="D16"/>
  <c r="F34"/>
  <c r="H30"/>
  <c r="G27"/>
  <c r="E24"/>
  <c r="D21"/>
  <c r="H17"/>
  <c r="H33"/>
  <c r="E27"/>
  <c r="G20"/>
  <c r="E31"/>
  <c r="E18"/>
  <c r="E26"/>
  <c r="G34"/>
  <c r="D31"/>
  <c r="H27"/>
  <c r="F24"/>
  <c r="E21"/>
  <c r="D18"/>
  <c r="F33"/>
  <c r="G26"/>
  <c r="E20"/>
  <c r="D32"/>
  <c r="D19"/>
  <c r="H36"/>
  <c r="E36"/>
  <c r="E32"/>
  <c r="D29"/>
  <c r="G25"/>
  <c r="F22"/>
  <c r="E19"/>
  <c r="F36"/>
  <c r="E29"/>
  <c r="G22"/>
  <c r="D7"/>
  <c r="E38" s="1"/>
  <c r="H23"/>
  <c r="G24"/>
  <c r="H19"/>
  <c r="G36" i="581"/>
  <c r="G32"/>
  <c r="F29"/>
  <c r="D26"/>
  <c r="H22"/>
  <c r="G19"/>
  <c r="F34"/>
  <c r="G27"/>
  <c r="D21"/>
  <c r="H36"/>
  <c r="D23"/>
  <c r="F30"/>
  <c r="F25"/>
  <c r="E35"/>
  <c r="F31"/>
  <c r="E28"/>
  <c r="H24"/>
  <c r="G21"/>
  <c r="F18"/>
  <c r="G31"/>
  <c r="D25"/>
  <c r="G18"/>
  <c r="E31"/>
  <c r="E18"/>
  <c r="G20"/>
  <c r="D13"/>
  <c r="G34"/>
  <c r="H27"/>
  <c r="E21"/>
  <c r="H30"/>
  <c r="H17"/>
  <c r="D17"/>
  <c r="H29"/>
  <c r="E23"/>
  <c r="F35"/>
  <c r="H21"/>
  <c r="G24"/>
  <c r="H28"/>
  <c r="E35" i="586"/>
  <c r="F31"/>
  <c r="E28"/>
  <c r="H24"/>
  <c r="G21"/>
  <c r="F18"/>
  <c r="F34"/>
  <c r="G27"/>
  <c r="D21"/>
  <c r="H34"/>
  <c r="F21"/>
  <c r="H28"/>
  <c r="G33"/>
  <c r="E30"/>
  <c r="H26"/>
  <c r="G23"/>
  <c r="F20"/>
  <c r="G31"/>
  <c r="D25"/>
  <c r="G18"/>
  <c r="G29"/>
  <c r="D13"/>
  <c r="H23"/>
  <c r="H29"/>
  <c r="E23"/>
  <c r="D16"/>
  <c r="E24"/>
  <c r="D28"/>
  <c r="E22"/>
  <c r="H31"/>
  <c r="E25"/>
  <c r="H18"/>
  <c r="F28"/>
  <c r="H36"/>
  <c r="F30"/>
  <c r="E36" i="590"/>
  <c r="E34"/>
  <c r="E32"/>
  <c r="G30"/>
  <c r="D29"/>
  <c r="F27"/>
  <c r="G25"/>
  <c r="D24"/>
  <c r="F22"/>
  <c r="H20"/>
  <c r="E19"/>
  <c r="G17"/>
  <c r="F36"/>
  <c r="F32"/>
  <c r="E29"/>
  <c r="H25"/>
  <c r="G22"/>
  <c r="F19"/>
  <c r="D7"/>
  <c r="E38" s="1"/>
  <c r="F30"/>
  <c r="H23"/>
  <c r="E31"/>
  <c r="G24"/>
  <c r="E18"/>
  <c r="G35"/>
  <c r="G33"/>
  <c r="H31"/>
  <c r="E30"/>
  <c r="G28"/>
  <c r="H26"/>
  <c r="E25"/>
  <c r="G23"/>
  <c r="D22"/>
  <c r="F20"/>
  <c r="H18"/>
  <c r="F35"/>
  <c r="G31"/>
  <c r="F28"/>
  <c r="D25"/>
  <c r="H21"/>
  <c r="G18"/>
  <c r="H35"/>
  <c r="H28"/>
  <c r="E22"/>
  <c r="H36"/>
  <c r="G29"/>
  <c r="D23"/>
  <c r="D13"/>
  <c r="G36"/>
  <c r="G32"/>
  <c r="F29"/>
  <c r="D26"/>
  <c r="H22"/>
  <c r="G19"/>
  <c r="D9"/>
  <c r="D30"/>
  <c r="F23"/>
  <c r="D17"/>
  <c r="F25"/>
  <c r="H32"/>
  <c r="H19"/>
  <c r="E33"/>
  <c r="H29"/>
  <c r="F26"/>
  <c r="E23"/>
  <c r="D20"/>
  <c r="D16"/>
  <c r="H30"/>
  <c r="E24"/>
  <c r="H17"/>
  <c r="E27"/>
  <c r="H34"/>
  <c r="F21"/>
  <c r="G36" i="594"/>
  <c r="G34"/>
  <c r="G32"/>
  <c r="D31"/>
  <c r="F29"/>
  <c r="H27"/>
  <c r="D26"/>
  <c r="F24"/>
  <c r="H22"/>
  <c r="E21"/>
  <c r="G19"/>
  <c r="D18"/>
  <c r="D9"/>
  <c r="F33"/>
  <c r="D30"/>
  <c r="G26"/>
  <c r="F23"/>
  <c r="E20"/>
  <c r="D17"/>
  <c r="H32"/>
  <c r="E26"/>
  <c r="H19"/>
  <c r="H33"/>
  <c r="E36"/>
  <c r="E34"/>
  <c r="E32"/>
  <c r="G30"/>
  <c r="D29"/>
  <c r="F27"/>
  <c r="G25"/>
  <c r="D24"/>
  <c r="F22"/>
  <c r="H20"/>
  <c r="E19"/>
  <c r="G17"/>
  <c r="F36"/>
  <c r="F32"/>
  <c r="E29"/>
  <c r="H25"/>
  <c r="G22"/>
  <c r="F19"/>
  <c r="D7"/>
  <c r="E38" s="1"/>
  <c r="E31"/>
  <c r="G24"/>
  <c r="E18"/>
  <c r="E33"/>
  <c r="H29"/>
  <c r="F26"/>
  <c r="E23"/>
  <c r="D20"/>
  <c r="D16"/>
  <c r="H30"/>
  <c r="E24"/>
  <c r="H17"/>
  <c r="D28"/>
  <c r="H35"/>
  <c r="E27"/>
  <c r="G20"/>
  <c r="G33"/>
  <c r="E30"/>
  <c r="H26"/>
  <c r="G23"/>
  <c r="F20"/>
  <c r="G31"/>
  <c r="D25"/>
  <c r="G18"/>
  <c r="G29"/>
  <c r="D13"/>
  <c r="H28"/>
  <c r="E22"/>
  <c r="G34" i="598"/>
  <c r="D31"/>
  <c r="H27"/>
  <c r="H30"/>
  <c r="G25"/>
  <c r="F22"/>
  <c r="E19"/>
  <c r="H35"/>
  <c r="E31"/>
  <c r="G22"/>
  <c r="D7"/>
  <c r="E38" s="1"/>
  <c r="E26"/>
  <c r="E33"/>
  <c r="H29"/>
  <c r="F35"/>
  <c r="F28"/>
  <c r="F24"/>
  <c r="E21"/>
  <c r="D18"/>
  <c r="F30"/>
  <c r="G26"/>
  <c r="E20"/>
  <c r="H23"/>
  <c r="F21"/>
  <c r="E35"/>
  <c r="E28"/>
  <c r="D26"/>
  <c r="G19"/>
  <c r="H32"/>
  <c r="D17"/>
  <c r="G36"/>
  <c r="F29"/>
  <c r="G27"/>
  <c r="H20"/>
  <c r="H28"/>
  <c r="F19"/>
  <c r="H19"/>
  <c r="E35" i="602"/>
  <c r="E33"/>
  <c r="F31"/>
  <c r="H29"/>
  <c r="E28"/>
  <c r="F26"/>
  <c r="H24"/>
  <c r="E23"/>
  <c r="G21"/>
  <c r="D20"/>
  <c r="F18"/>
  <c r="D16"/>
  <c r="F34"/>
  <c r="H30"/>
  <c r="G27"/>
  <c r="E24"/>
  <c r="D21"/>
  <c r="H17"/>
  <c r="H34"/>
  <c r="D28"/>
  <c r="F21"/>
  <c r="H35"/>
  <c r="H28"/>
  <c r="E22"/>
  <c r="G35"/>
  <c r="G33"/>
  <c r="H31"/>
  <c r="E30"/>
  <c r="G28"/>
  <c r="H26"/>
  <c r="E25"/>
  <c r="G23"/>
  <c r="D22"/>
  <c r="F20"/>
  <c r="H18"/>
  <c r="F35"/>
  <c r="G31"/>
  <c r="F28"/>
  <c r="D25"/>
  <c r="H21"/>
  <c r="G18"/>
  <c r="H36"/>
  <c r="G29"/>
  <c r="D23"/>
  <c r="D13"/>
  <c r="F30"/>
  <c r="H23"/>
  <c r="G36" i="606"/>
  <c r="G34"/>
  <c r="G32"/>
  <c r="D31"/>
  <c r="F29"/>
  <c r="H27"/>
  <c r="D26"/>
  <c r="F24"/>
  <c r="H22"/>
  <c r="E21"/>
  <c r="G19"/>
  <c r="D18"/>
  <c r="D9"/>
  <c r="F33"/>
  <c r="D30"/>
  <c r="G26"/>
  <c r="F23"/>
  <c r="E20"/>
  <c r="D17"/>
  <c r="D32"/>
  <c r="F25"/>
  <c r="D19"/>
  <c r="H32"/>
  <c r="E26"/>
  <c r="H19"/>
  <c r="E35"/>
  <c r="E33"/>
  <c r="F31"/>
  <c r="H29"/>
  <c r="E28"/>
  <c r="F26"/>
  <c r="H24"/>
  <c r="E23"/>
  <c r="G21"/>
  <c r="D20"/>
  <c r="F18"/>
  <c r="D16"/>
  <c r="F34"/>
  <c r="H30"/>
  <c r="G27"/>
  <c r="E24"/>
  <c r="D21"/>
  <c r="H17"/>
  <c r="H33"/>
  <c r="E27"/>
  <c r="G20"/>
  <c r="H34"/>
  <c r="D28"/>
  <c r="F21"/>
  <c r="G35" i="610"/>
  <c r="G33"/>
  <c r="H31"/>
  <c r="E30"/>
  <c r="G28"/>
  <c r="H26"/>
  <c r="E25"/>
  <c r="G23"/>
  <c r="D22"/>
  <c r="F20"/>
  <c r="H18"/>
  <c r="F35"/>
  <c r="G31"/>
  <c r="F28"/>
  <c r="D25"/>
  <c r="H21"/>
  <c r="G18"/>
  <c r="H36"/>
  <c r="G29"/>
  <c r="D23"/>
  <c r="D13"/>
  <c r="F30"/>
  <c r="H23"/>
  <c r="E35"/>
  <c r="E33"/>
  <c r="F31"/>
  <c r="H29"/>
  <c r="E28"/>
  <c r="F26"/>
  <c r="H24"/>
  <c r="E23"/>
  <c r="G21"/>
  <c r="D20"/>
  <c r="F18"/>
  <c r="D16"/>
  <c r="F34"/>
  <c r="H30"/>
  <c r="G27"/>
  <c r="E24"/>
  <c r="D21"/>
  <c r="H17"/>
  <c r="H34"/>
  <c r="D28"/>
  <c r="F21"/>
  <c r="H35"/>
  <c r="H28"/>
  <c r="E22"/>
  <c r="E36"/>
  <c r="E32"/>
  <c r="D29"/>
  <c r="G25"/>
  <c r="F22"/>
  <c r="E19"/>
  <c r="F36"/>
  <c r="E29"/>
  <c r="G22"/>
  <c r="D7"/>
  <c r="E38" s="1"/>
  <c r="G24"/>
  <c r="D32"/>
  <c r="D19"/>
  <c r="G36"/>
  <c r="G32"/>
  <c r="F29"/>
  <c r="D26"/>
  <c r="H22"/>
  <c r="G19"/>
  <c r="D9"/>
  <c r="D30"/>
  <c r="F23"/>
  <c r="D17"/>
  <c r="E26"/>
  <c r="H33"/>
  <c r="G20"/>
  <c r="D31" i="614"/>
  <c r="F24"/>
  <c r="D18"/>
  <c r="G26"/>
  <c r="D32"/>
  <c r="E26"/>
  <c r="H29"/>
  <c r="E23"/>
  <c r="D16"/>
  <c r="E24"/>
  <c r="E27"/>
  <c r="F21"/>
  <c r="E33"/>
  <c r="D20"/>
  <c r="H17"/>
  <c r="G34"/>
  <c r="E21"/>
  <c r="E20"/>
  <c r="D31" i="618"/>
  <c r="F24"/>
  <c r="D18"/>
  <c r="G26"/>
  <c r="H32"/>
  <c r="E27"/>
  <c r="E36"/>
  <c r="D29"/>
  <c r="F22"/>
  <c r="F36"/>
  <c r="G22"/>
  <c r="G24"/>
  <c r="D19"/>
  <c r="G34"/>
  <c r="E21"/>
  <c r="E20"/>
  <c r="G25"/>
  <c r="E29"/>
  <c r="D32"/>
  <c r="D16" i="320"/>
  <c r="G19"/>
  <c r="H19"/>
  <c r="G35"/>
  <c r="H35"/>
  <c r="G23"/>
  <c r="G31"/>
  <c r="F19" i="567"/>
  <c r="F32"/>
  <c r="H20"/>
  <c r="F27"/>
  <c r="E34"/>
  <c r="F25"/>
  <c r="G27"/>
  <c r="F20"/>
  <c r="E35"/>
  <c r="G32"/>
  <c r="E30"/>
  <c r="E28"/>
  <c r="D26"/>
  <c r="G23"/>
  <c r="G21"/>
  <c r="G19"/>
  <c r="F34"/>
  <c r="D30"/>
  <c r="D25"/>
  <c r="D21"/>
  <c r="D17"/>
  <c r="H28"/>
  <c r="G20"/>
  <c r="D28"/>
  <c r="D23"/>
  <c r="G34"/>
  <c r="H31"/>
  <c r="H29"/>
  <c r="H27"/>
  <c r="E25"/>
  <c r="E23"/>
  <c r="E21"/>
  <c r="H18"/>
  <c r="D16"/>
  <c r="F33"/>
  <c r="F28"/>
  <c r="E24"/>
  <c r="E20"/>
  <c r="H35"/>
  <c r="E27"/>
  <c r="D19"/>
  <c r="F21"/>
  <c r="D13"/>
  <c r="G36"/>
  <c r="F31"/>
  <c r="H26"/>
  <c r="H22"/>
  <c r="F18"/>
  <c r="G31"/>
  <c r="F23"/>
  <c r="H33"/>
  <c r="H34"/>
  <c r="H32"/>
  <c r="E33"/>
  <c r="G28"/>
  <c r="F24"/>
  <c r="D20"/>
  <c r="F35"/>
  <c r="G26"/>
  <c r="H17"/>
  <c r="E22"/>
  <c r="H36"/>
  <c r="G24"/>
  <c r="D7"/>
  <c r="E38" s="1"/>
  <c r="E29"/>
  <c r="E19"/>
  <c r="G25"/>
  <c r="E32"/>
  <c r="E31"/>
  <c r="H21"/>
  <c r="D18"/>
  <c r="F26"/>
  <c r="G35"/>
  <c r="H23" i="320"/>
  <c r="H22" i="319"/>
  <c r="F33"/>
  <c r="G23"/>
  <c r="G34"/>
  <c r="E33" i="332"/>
  <c r="D32"/>
  <c r="H27" i="348"/>
  <c r="E29"/>
  <c r="H24" i="356"/>
  <c r="D17"/>
  <c r="E35"/>
  <c r="E19" i="578"/>
  <c r="D28"/>
  <c r="G24" i="582"/>
  <c r="G28"/>
  <c r="E32"/>
  <c r="H33" i="591"/>
  <c r="E29"/>
  <c r="G24"/>
  <c r="G20"/>
  <c r="D7"/>
  <c r="E38" s="1"/>
  <c r="F27"/>
  <c r="E19"/>
  <c r="F24"/>
  <c r="H26"/>
  <c r="H32"/>
  <c r="H28"/>
  <c r="E24"/>
  <c r="H19"/>
  <c r="E36"/>
  <c r="F26"/>
  <c r="G17"/>
  <c r="H22"/>
  <c r="E25"/>
  <c r="H30" i="599"/>
  <c r="H17"/>
  <c r="D31"/>
  <c r="H28"/>
  <c r="E36"/>
  <c r="H22"/>
  <c r="D32" i="603"/>
  <c r="D19"/>
  <c r="G35"/>
  <c r="D30"/>
  <c r="D17"/>
  <c r="G23"/>
  <c r="H24" i="612"/>
  <c r="D28"/>
  <c r="D25"/>
  <c r="G35"/>
  <c r="D22"/>
  <c r="E22"/>
  <c r="D17"/>
  <c r="F28" i="615"/>
  <c r="E35"/>
  <c r="E21"/>
  <c r="F25"/>
  <c r="D29"/>
  <c r="E30"/>
  <c r="D26" i="319"/>
  <c r="D9"/>
  <c r="G31"/>
  <c r="G26"/>
  <c r="E21"/>
  <c r="H35"/>
  <c r="H30"/>
  <c r="F25"/>
  <c r="H19"/>
  <c r="D28"/>
  <c r="D17"/>
  <c r="E35"/>
  <c r="G29"/>
  <c r="G24"/>
  <c r="E19"/>
  <c r="H33"/>
  <c r="H28"/>
  <c r="F23"/>
  <c r="H17"/>
  <c r="H22" i="350"/>
  <c r="H26" i="354"/>
  <c r="E27" i="182"/>
  <c r="H25"/>
  <c r="G35"/>
  <c r="E19"/>
  <c r="H17"/>
  <c r="G27"/>
  <c r="F21"/>
  <c r="F29"/>
  <c r="H21"/>
  <c r="D21"/>
  <c r="F24"/>
  <c r="F32"/>
  <c r="E26"/>
  <c r="E34"/>
  <c r="D23"/>
  <c r="H22"/>
  <c r="H30"/>
  <c r="D20"/>
  <c r="G24"/>
  <c r="G32"/>
  <c r="D26"/>
  <c r="H31"/>
  <c r="G25"/>
  <c r="D31"/>
  <c r="F31"/>
  <c r="E25"/>
  <c r="D29"/>
  <c r="E23"/>
  <c r="H29"/>
  <c r="F18"/>
  <c r="F26"/>
  <c r="F34"/>
  <c r="E20"/>
  <c r="E28"/>
  <c r="E36"/>
  <c r="D32"/>
  <c r="H24"/>
  <c r="H32"/>
  <c r="G18"/>
  <c r="G26"/>
  <c r="G34"/>
  <c r="D25"/>
  <c r="H19"/>
  <c r="H35"/>
  <c r="G29"/>
  <c r="F19"/>
  <c r="F35"/>
  <c r="E29"/>
  <c r="D11" i="320"/>
  <c r="D11" i="352"/>
  <c r="D11" i="610"/>
  <c r="D11" i="311"/>
  <c r="D11" i="328"/>
  <c r="D11" i="344"/>
  <c r="D11" i="567"/>
  <c r="D11" i="586"/>
  <c r="D11" i="602"/>
  <c r="D11" i="618"/>
  <c r="D11" i="336"/>
  <c r="D11" i="577"/>
  <c r="D11" i="594"/>
  <c r="D11" i="315"/>
  <c r="D11" i="332"/>
  <c r="D11" i="348"/>
  <c r="D11" i="573"/>
  <c r="D11" i="590"/>
  <c r="D11" i="606"/>
  <c r="D11" i="314"/>
  <c r="D11" i="323"/>
  <c r="D11" i="331"/>
  <c r="D11" i="339"/>
  <c r="D11" i="347"/>
  <c r="D11" i="355"/>
  <c r="D11" i="572"/>
  <c r="D11" i="580"/>
  <c r="D11" i="589"/>
  <c r="D11" i="597"/>
  <c r="D11" i="605"/>
  <c r="D11" i="617"/>
  <c r="D11" i="312"/>
  <c r="D11" i="316"/>
  <c r="D11" i="321"/>
  <c r="D11" i="325"/>
  <c r="D11" i="329"/>
  <c r="D11" i="333"/>
  <c r="D11" i="337"/>
  <c r="D11" i="341"/>
  <c r="D11" i="345"/>
  <c r="D11" i="349"/>
  <c r="D11" i="353"/>
  <c r="D11" i="357"/>
  <c r="D11" i="570"/>
  <c r="D11" i="574"/>
  <c r="D11" i="578"/>
  <c r="D11" i="582"/>
  <c r="D11" i="587"/>
  <c r="D11" i="591"/>
  <c r="D11" i="595"/>
  <c r="D11" i="599"/>
  <c r="D11" i="603"/>
  <c r="D11" i="607"/>
  <c r="D11" i="611"/>
  <c r="D11" i="615"/>
  <c r="D11" i="619"/>
  <c r="D11" i="310"/>
  <c r="D11" i="319"/>
  <c r="D11" i="327"/>
  <c r="D11" i="335"/>
  <c r="D11" i="343"/>
  <c r="D11" i="351"/>
  <c r="D11" i="359"/>
  <c r="D11" i="576"/>
  <c r="D11" i="584"/>
  <c r="D11" i="593"/>
  <c r="D11" i="601"/>
  <c r="D11" i="609"/>
  <c r="D11" i="613"/>
  <c r="D11" i="182"/>
  <c r="D11" i="313"/>
  <c r="D11" i="318"/>
  <c r="D11" i="322"/>
  <c r="D11" i="326"/>
  <c r="D11" i="330"/>
  <c r="D11" i="334"/>
  <c r="D11" i="338"/>
  <c r="D11" i="342"/>
  <c r="D11" i="346"/>
  <c r="D11" i="350"/>
  <c r="D11" i="354"/>
  <c r="D11" i="358"/>
  <c r="D11" i="571"/>
  <c r="D11" i="575"/>
  <c r="D11" i="579"/>
  <c r="D11" i="583"/>
  <c r="D11" i="588"/>
  <c r="D11" i="592"/>
  <c r="D11" i="596"/>
  <c r="D11" i="600"/>
  <c r="D11" i="604"/>
  <c r="D11" i="608"/>
  <c r="D11" i="612"/>
  <c r="D13" i="348"/>
  <c r="H26" i="350"/>
  <c r="F24" i="354"/>
  <c r="F28" i="348"/>
  <c r="D9"/>
  <c r="E27"/>
  <c r="G36"/>
  <c r="H35"/>
  <c r="D30"/>
  <c r="G23"/>
  <c r="E34"/>
  <c r="G18"/>
  <c r="H19"/>
  <c r="D26"/>
  <c r="G21"/>
  <c r="E21" i="352"/>
  <c r="G27"/>
  <c r="G31"/>
  <c r="F21" i="356"/>
  <c r="D31"/>
  <c r="G18"/>
  <c r="G34"/>
  <c r="F35"/>
  <c r="E27"/>
  <c r="H31"/>
  <c r="E19"/>
  <c r="D23"/>
  <c r="G26"/>
  <c r="D19" i="570"/>
  <c r="D25"/>
  <c r="E30"/>
  <c r="D32"/>
  <c r="F33" i="574"/>
  <c r="F18"/>
  <c r="G30"/>
  <c r="E27"/>
  <c r="H21"/>
  <c r="F34" i="578"/>
  <c r="D9"/>
  <c r="H34"/>
  <c r="E20"/>
  <c r="F29"/>
  <c r="H30"/>
  <c r="E34"/>
  <c r="E25"/>
  <c r="F33" i="582"/>
  <c r="E20"/>
  <c r="E19"/>
  <c r="E31"/>
  <c r="E18"/>
  <c r="G34"/>
  <c r="D30" i="587"/>
  <c r="H26"/>
  <c r="G30"/>
  <c r="E26"/>
  <c r="D17"/>
  <c r="H34" i="591"/>
  <c r="F32"/>
  <c r="F30"/>
  <c r="D28"/>
  <c r="H25"/>
  <c r="H23"/>
  <c r="F21"/>
  <c r="F19"/>
  <c r="E34"/>
  <c r="H29"/>
  <c r="G25"/>
  <c r="H20"/>
  <c r="D16"/>
  <c r="F29"/>
  <c r="G19"/>
  <c r="H31"/>
  <c r="G23"/>
  <c r="H36"/>
  <c r="F34"/>
  <c r="D32"/>
  <c r="G29"/>
  <c r="G27"/>
  <c r="F25"/>
  <c r="D23"/>
  <c r="D21"/>
  <c r="D19"/>
  <c r="D13"/>
  <c r="E33"/>
  <c r="D29"/>
  <c r="D24"/>
  <c r="D20"/>
  <c r="G36"/>
  <c r="D26"/>
  <c r="D18"/>
  <c r="E30"/>
  <c r="F20"/>
  <c r="H35" i="595"/>
  <c r="F33"/>
  <c r="H30"/>
  <c r="H28"/>
  <c r="G26"/>
  <c r="E24"/>
  <c r="E22"/>
  <c r="E20"/>
  <c r="H17"/>
  <c r="E32"/>
  <c r="F27"/>
  <c r="E23"/>
  <c r="E19"/>
  <c r="H31"/>
  <c r="G23"/>
  <c r="G36"/>
  <c r="D26"/>
  <c r="D18"/>
  <c r="F35"/>
  <c r="F32"/>
  <c r="F30"/>
  <c r="F28"/>
  <c r="H25"/>
  <c r="H23"/>
  <c r="H21"/>
  <c r="F19"/>
  <c r="E36"/>
  <c r="G30"/>
  <c r="F26"/>
  <c r="F22"/>
  <c r="G17"/>
  <c r="E30"/>
  <c r="D22"/>
  <c r="G32"/>
  <c r="F24"/>
  <c r="D9"/>
  <c r="F36" i="599"/>
  <c r="F32"/>
  <c r="E29"/>
  <c r="H25"/>
  <c r="G22"/>
  <c r="F19"/>
  <c r="D7"/>
  <c r="E38" s="1"/>
  <c r="H29"/>
  <c r="E23"/>
  <c r="D16"/>
  <c r="F24"/>
  <c r="H31"/>
  <c r="H18"/>
  <c r="H33"/>
  <c r="F30"/>
  <c r="E27"/>
  <c r="H23"/>
  <c r="G20"/>
  <c r="E32"/>
  <c r="G25"/>
  <c r="E19"/>
  <c r="F29"/>
  <c r="D9"/>
  <c r="G23"/>
  <c r="F34"/>
  <c r="G27"/>
  <c r="D21"/>
  <c r="E33"/>
  <c r="D20"/>
  <c r="D18"/>
  <c r="D32"/>
  <c r="F25"/>
  <c r="D19"/>
  <c r="D29"/>
  <c r="G36"/>
  <c r="E30"/>
  <c r="H33" i="603"/>
  <c r="F30"/>
  <c r="E27"/>
  <c r="H23"/>
  <c r="G20"/>
  <c r="E32"/>
  <c r="G25"/>
  <c r="E19"/>
  <c r="G28"/>
  <c r="G36"/>
  <c r="H22"/>
  <c r="F35"/>
  <c r="G31"/>
  <c r="F28"/>
  <c r="D25"/>
  <c r="H21"/>
  <c r="G18"/>
  <c r="E33"/>
  <c r="F26"/>
  <c r="D20"/>
  <c r="E30"/>
  <c r="F24"/>
  <c r="H35"/>
  <c r="H28"/>
  <c r="E22"/>
  <c r="E36"/>
  <c r="F22"/>
  <c r="D22"/>
  <c r="D9"/>
  <c r="F33"/>
  <c r="G26"/>
  <c r="E20"/>
  <c r="H29"/>
  <c r="D16"/>
  <c r="D31"/>
  <c r="E33" i="612"/>
  <c r="H29"/>
  <c r="F26"/>
  <c r="E23"/>
  <c r="D20"/>
  <c r="D16"/>
  <c r="E31"/>
  <c r="G24"/>
  <c r="E18"/>
  <c r="G27"/>
  <c r="G31"/>
  <c r="G18"/>
  <c r="G33"/>
  <c r="E30"/>
  <c r="H26"/>
  <c r="G23"/>
  <c r="F20"/>
  <c r="D32"/>
  <c r="F25"/>
  <c r="D19"/>
  <c r="E29"/>
  <c r="D7"/>
  <c r="E38" s="1"/>
  <c r="F23"/>
  <c r="E35"/>
  <c r="E28"/>
  <c r="G21"/>
  <c r="H34"/>
  <c r="F21"/>
  <c r="D21"/>
  <c r="H31"/>
  <c r="E25"/>
  <c r="H18"/>
  <c r="H28"/>
  <c r="F36"/>
  <c r="D30"/>
  <c r="G35" i="614"/>
  <c r="G33"/>
  <c r="H31"/>
  <c r="E30"/>
  <c r="G28"/>
  <c r="H26"/>
  <c r="E25"/>
  <c r="G23"/>
  <c r="D22"/>
  <c r="F20"/>
  <c r="H18"/>
  <c r="F35"/>
  <c r="G31"/>
  <c r="F28"/>
  <c r="D25"/>
  <c r="H21"/>
  <c r="G18"/>
  <c r="H35"/>
  <c r="H28"/>
  <c r="E22"/>
  <c r="H36"/>
  <c r="G29"/>
  <c r="D23"/>
  <c r="D13"/>
  <c r="E36"/>
  <c r="E34"/>
  <c r="E32"/>
  <c r="G30"/>
  <c r="D29"/>
  <c r="F27"/>
  <c r="G25"/>
  <c r="D24"/>
  <c r="F22"/>
  <c r="H20"/>
  <c r="E19"/>
  <c r="G17"/>
  <c r="F36"/>
  <c r="F32"/>
  <c r="E29"/>
  <c r="H25"/>
  <c r="G22"/>
  <c r="F19"/>
  <c r="D7"/>
  <c r="E38" s="1"/>
  <c r="F30"/>
  <c r="H23"/>
  <c r="E31"/>
  <c r="G24"/>
  <c r="E18"/>
  <c r="G36"/>
  <c r="G32"/>
  <c r="F29"/>
  <c r="D26"/>
  <c r="H22"/>
  <c r="G19"/>
  <c r="D9"/>
  <c r="D30"/>
  <c r="F23"/>
  <c r="D17"/>
  <c r="F25"/>
  <c r="H32"/>
  <c r="H19"/>
  <c r="E35"/>
  <c r="F31"/>
  <c r="E28"/>
  <c r="H24"/>
  <c r="G21"/>
  <c r="F18"/>
  <c r="F34"/>
  <c r="G27"/>
  <c r="D21"/>
  <c r="H33"/>
  <c r="G20"/>
  <c r="D28"/>
  <c r="E35" i="618"/>
  <c r="E33"/>
  <c r="F31"/>
  <c r="H29"/>
  <c r="E28"/>
  <c r="F26"/>
  <c r="H24"/>
  <c r="E23"/>
  <c r="G21"/>
  <c r="D20"/>
  <c r="F18"/>
  <c r="D16"/>
  <c r="F34"/>
  <c r="H30"/>
  <c r="G27"/>
  <c r="E24"/>
  <c r="D21"/>
  <c r="H17"/>
  <c r="H34"/>
  <c r="D28"/>
  <c r="F21"/>
  <c r="H35"/>
  <c r="H28"/>
  <c r="E22"/>
  <c r="G35"/>
  <c r="G33"/>
  <c r="H31"/>
  <c r="E30"/>
  <c r="G28"/>
  <c r="H26"/>
  <c r="E25"/>
  <c r="G23"/>
  <c r="D22"/>
  <c r="F20"/>
  <c r="H18"/>
  <c r="F35"/>
  <c r="G31"/>
  <c r="F28"/>
  <c r="D25"/>
  <c r="H21"/>
  <c r="G18"/>
  <c r="H36"/>
  <c r="G29"/>
  <c r="D23"/>
  <c r="D13"/>
  <c r="F30"/>
  <c r="H23"/>
  <c r="E34"/>
  <c r="G30"/>
  <c r="F27"/>
  <c r="D24"/>
  <c r="H20"/>
  <c r="G17"/>
  <c r="F32"/>
  <c r="H25"/>
  <c r="F19"/>
  <c r="E31"/>
  <c r="E18"/>
  <c r="F25"/>
  <c r="G36"/>
  <c r="G32"/>
  <c r="F29"/>
  <c r="D26"/>
  <c r="H22"/>
  <c r="G19"/>
  <c r="D9"/>
  <c r="D30"/>
  <c r="F23"/>
  <c r="D17"/>
  <c r="E26"/>
  <c r="H33"/>
  <c r="G20"/>
  <c r="D32" i="349"/>
  <c r="H29"/>
  <c r="G18"/>
  <c r="G20"/>
  <c r="G22"/>
  <c r="G24"/>
  <c r="G26"/>
  <c r="G28"/>
  <c r="G30"/>
  <c r="G32"/>
  <c r="G34"/>
  <c r="G36"/>
  <c r="H25"/>
  <c r="E18"/>
  <c r="E20"/>
  <c r="E22"/>
  <c r="E24"/>
  <c r="E26"/>
  <c r="E28"/>
  <c r="E30"/>
  <c r="E32"/>
  <c r="E34"/>
  <c r="E36"/>
  <c r="H21"/>
  <c r="E21"/>
  <c r="E25"/>
  <c r="E29"/>
  <c r="E33"/>
  <c r="D18"/>
  <c r="G17"/>
  <c r="G21"/>
  <c r="G25"/>
  <c r="G29"/>
  <c r="G33"/>
  <c r="D30" i="353"/>
  <c r="D17"/>
  <c r="H19"/>
  <c r="H25"/>
  <c r="F31"/>
  <c r="H35"/>
  <c r="G17"/>
  <c r="G19"/>
  <c r="G21"/>
  <c r="G23"/>
  <c r="G25"/>
  <c r="G27"/>
  <c r="G29"/>
  <c r="G31"/>
  <c r="G33"/>
  <c r="G35"/>
  <c r="D32"/>
  <c r="D22"/>
  <c r="F19"/>
  <c r="H23"/>
  <c r="H29"/>
  <c r="F35"/>
  <c r="E19"/>
  <c r="E21"/>
  <c r="E23"/>
  <c r="E25"/>
  <c r="E27"/>
  <c r="E29"/>
  <c r="E31"/>
  <c r="E33"/>
  <c r="E35"/>
  <c r="D24"/>
  <c r="F23"/>
  <c r="H33"/>
  <c r="E18"/>
  <c r="E22"/>
  <c r="E26"/>
  <c r="E30"/>
  <c r="E34"/>
  <c r="D18"/>
  <c r="F27"/>
  <c r="G18"/>
  <c r="G22"/>
  <c r="G26"/>
  <c r="G30"/>
  <c r="G34"/>
  <c r="E19" i="357"/>
  <c r="E21"/>
  <c r="E23"/>
  <c r="E25"/>
  <c r="E27"/>
  <c r="E29"/>
  <c r="E31"/>
  <c r="E33"/>
  <c r="E35"/>
  <c r="H35"/>
  <c r="G18"/>
  <c r="G20"/>
  <c r="G22"/>
  <c r="G24"/>
  <c r="G26"/>
  <c r="G28"/>
  <c r="G30"/>
  <c r="G32"/>
  <c r="G34"/>
  <c r="G36"/>
  <c r="G17"/>
  <c r="G21"/>
  <c r="G25"/>
  <c r="G29"/>
  <c r="G33"/>
  <c r="E18"/>
  <c r="E22"/>
  <c r="E26"/>
  <c r="E30"/>
  <c r="E34"/>
  <c r="E35" i="571"/>
  <c r="G32"/>
  <c r="G30"/>
  <c r="E28"/>
  <c r="D26"/>
  <c r="D24"/>
  <c r="G21"/>
  <c r="G19"/>
  <c r="G17"/>
  <c r="H34"/>
  <c r="F30"/>
  <c r="E26"/>
  <c r="F21"/>
  <c r="D30"/>
  <c r="H21"/>
  <c r="F36"/>
  <c r="G22"/>
  <c r="E24"/>
  <c r="D21"/>
  <c r="E36"/>
  <c r="E33"/>
  <c r="D31"/>
  <c r="D29"/>
  <c r="F26"/>
  <c r="F24"/>
  <c r="F22"/>
  <c r="D20"/>
  <c r="D18"/>
  <c r="H36"/>
  <c r="E31"/>
  <c r="E27"/>
  <c r="D23"/>
  <c r="E18"/>
  <c r="G31"/>
  <c r="F23"/>
  <c r="D17"/>
  <c r="H25"/>
  <c r="H30"/>
  <c r="G27"/>
  <c r="E32"/>
  <c r="H27"/>
  <c r="E23"/>
  <c r="E19"/>
  <c r="H33"/>
  <c r="G24"/>
  <c r="D13"/>
  <c r="E20"/>
  <c r="F19"/>
  <c r="G36"/>
  <c r="F31"/>
  <c r="F27"/>
  <c r="H22"/>
  <c r="F18"/>
  <c r="H32"/>
  <c r="H23"/>
  <c r="F33"/>
  <c r="G18"/>
  <c r="D7"/>
  <c r="E38" s="1"/>
  <c r="E35" i="575"/>
  <c r="E33"/>
  <c r="F31"/>
  <c r="H29"/>
  <c r="E28"/>
  <c r="F26"/>
  <c r="H24"/>
  <c r="E23"/>
  <c r="G21"/>
  <c r="D20"/>
  <c r="F18"/>
  <c r="D16"/>
  <c r="H34"/>
  <c r="E31"/>
  <c r="D28"/>
  <c r="G24"/>
  <c r="F21"/>
  <c r="E18"/>
  <c r="F34"/>
  <c r="G27"/>
  <c r="D21"/>
  <c r="E36"/>
  <c r="G33"/>
  <c r="D31"/>
  <c r="D29"/>
  <c r="H26"/>
  <c r="F24"/>
  <c r="F22"/>
  <c r="F20"/>
  <c r="D18"/>
  <c r="H36"/>
  <c r="D32"/>
  <c r="E27"/>
  <c r="D23"/>
  <c r="D19"/>
  <c r="F32"/>
  <c r="E24"/>
  <c r="D7"/>
  <c r="E38" s="1"/>
  <c r="F23"/>
  <c r="G31"/>
  <c r="G18"/>
  <c r="G35"/>
  <c r="G32"/>
  <c r="G30"/>
  <c r="G28"/>
  <c r="D26"/>
  <c r="D24"/>
  <c r="D22"/>
  <c r="G19"/>
  <c r="G17"/>
  <c r="H35"/>
  <c r="F30"/>
  <c r="E26"/>
  <c r="E22"/>
  <c r="H30"/>
  <c r="G22"/>
  <c r="F33"/>
  <c r="E20"/>
  <c r="F28"/>
  <c r="G34" i="579"/>
  <c r="H27"/>
  <c r="E21"/>
  <c r="H33"/>
  <c r="G20"/>
  <c r="G18"/>
  <c r="E36"/>
  <c r="D29"/>
  <c r="F22"/>
  <c r="H36"/>
  <c r="D23"/>
  <c r="F23"/>
  <c r="D21"/>
  <c r="E32"/>
  <c r="E19"/>
  <c r="D13"/>
  <c r="D31"/>
  <c r="D18"/>
  <c r="G31"/>
  <c r="G36" i="583"/>
  <c r="G34"/>
  <c r="G32"/>
  <c r="D31"/>
  <c r="F29"/>
  <c r="H27"/>
  <c r="D26"/>
  <c r="F24"/>
  <c r="H22"/>
  <c r="E21"/>
  <c r="G19"/>
  <c r="D18"/>
  <c r="D9"/>
  <c r="H33"/>
  <c r="F30"/>
  <c r="E27"/>
  <c r="H23"/>
  <c r="G20"/>
  <c r="G31"/>
  <c r="D25"/>
  <c r="G18"/>
  <c r="F32"/>
  <c r="H25"/>
  <c r="F19"/>
  <c r="E36"/>
  <c r="E34"/>
  <c r="E32"/>
  <c r="G30"/>
  <c r="D29"/>
  <c r="F27"/>
  <c r="G25"/>
  <c r="D24"/>
  <c r="F22"/>
  <c r="H20"/>
  <c r="E19"/>
  <c r="G17"/>
  <c r="H36"/>
  <c r="H32"/>
  <c r="G29"/>
  <c r="E26"/>
  <c r="D23"/>
  <c r="H19"/>
  <c r="D13"/>
  <c r="D30"/>
  <c r="F23"/>
  <c r="D17"/>
  <c r="H30"/>
  <c r="E24"/>
  <c r="H17"/>
  <c r="E36" i="588"/>
  <c r="E34"/>
  <c r="E32"/>
  <c r="G30"/>
  <c r="D29"/>
  <c r="F27"/>
  <c r="G25"/>
  <c r="D24"/>
  <c r="F22"/>
  <c r="H20"/>
  <c r="E19"/>
  <c r="G17"/>
  <c r="H36"/>
  <c r="H32"/>
  <c r="G29"/>
  <c r="E26"/>
  <c r="D23"/>
  <c r="H19"/>
  <c r="D13"/>
  <c r="H30"/>
  <c r="E24"/>
  <c r="H17"/>
  <c r="G31"/>
  <c r="D25"/>
  <c r="G18"/>
  <c r="G35"/>
  <c r="G33"/>
  <c r="H31"/>
  <c r="E30"/>
  <c r="G28"/>
  <c r="H26"/>
  <c r="E25"/>
  <c r="G23"/>
  <c r="D22"/>
  <c r="F20"/>
  <c r="H18"/>
  <c r="H35"/>
  <c r="D32"/>
  <c r="H28"/>
  <c r="F25"/>
  <c r="E22"/>
  <c r="D19"/>
  <c r="F36"/>
  <c r="E29"/>
  <c r="G22"/>
  <c r="D7"/>
  <c r="E38" s="1"/>
  <c r="D30"/>
  <c r="F23"/>
  <c r="D17"/>
  <c r="E35" i="592"/>
  <c r="G32"/>
  <c r="G30"/>
  <c r="E28"/>
  <c r="D26"/>
  <c r="D24"/>
  <c r="G21"/>
  <c r="G19"/>
  <c r="G17"/>
  <c r="H34"/>
  <c r="F30"/>
  <c r="E26"/>
  <c r="F21"/>
  <c r="D30"/>
  <c r="E20"/>
  <c r="F32"/>
  <c r="E24"/>
  <c r="E36"/>
  <c r="E33"/>
  <c r="D31"/>
  <c r="D29"/>
  <c r="F26"/>
  <c r="F24"/>
  <c r="F22"/>
  <c r="D20"/>
  <c r="D18"/>
  <c r="H36"/>
  <c r="E31"/>
  <c r="E27"/>
  <c r="D23"/>
  <c r="E18"/>
  <c r="G31"/>
  <c r="F23"/>
  <c r="F34"/>
  <c r="H25"/>
  <c r="H17"/>
  <c r="G34"/>
  <c r="H29"/>
  <c r="G25"/>
  <c r="E21"/>
  <c r="D16"/>
  <c r="G29"/>
  <c r="G20"/>
  <c r="G26"/>
  <c r="H30"/>
  <c r="E34"/>
  <c r="F29"/>
  <c r="H24"/>
  <c r="H20"/>
  <c r="D9"/>
  <c r="D28"/>
  <c r="H19"/>
  <c r="D25"/>
  <c r="G27"/>
  <c r="G36" i="596"/>
  <c r="E34"/>
  <c r="H31"/>
  <c r="F29"/>
  <c r="F27"/>
  <c r="E25"/>
  <c r="H22"/>
  <c r="H20"/>
  <c r="H18"/>
  <c r="D9"/>
  <c r="H32"/>
  <c r="H28"/>
  <c r="H23"/>
  <c r="H19"/>
  <c r="F36"/>
  <c r="H25"/>
  <c r="H17"/>
  <c r="D30"/>
  <c r="E20"/>
  <c r="G34"/>
  <c r="E32"/>
  <c r="E30"/>
  <c r="H27"/>
  <c r="G25"/>
  <c r="G23"/>
  <c r="E21"/>
  <c r="E19"/>
  <c r="H33"/>
  <c r="G29"/>
  <c r="F25"/>
  <c r="G20"/>
  <c r="D13"/>
  <c r="E29"/>
  <c r="F19"/>
  <c r="G31"/>
  <c r="F23"/>
  <c r="E36"/>
  <c r="D31"/>
  <c r="H26"/>
  <c r="F22"/>
  <c r="D18"/>
  <c r="D32"/>
  <c r="D23"/>
  <c r="F32"/>
  <c r="D7"/>
  <c r="E38" s="1"/>
  <c r="G18"/>
  <c r="G35"/>
  <c r="G30"/>
  <c r="D26"/>
  <c r="D22"/>
  <c r="G17"/>
  <c r="F30"/>
  <c r="E22"/>
  <c r="H30"/>
  <c r="F33"/>
  <c r="D17"/>
  <c r="E36" i="600"/>
  <c r="E34"/>
  <c r="E32"/>
  <c r="G30"/>
  <c r="D29"/>
  <c r="F27"/>
  <c r="G25"/>
  <c r="D24"/>
  <c r="F22"/>
  <c r="H20"/>
  <c r="E19"/>
  <c r="G17"/>
  <c r="H36"/>
  <c r="H32"/>
  <c r="G29"/>
  <c r="E26"/>
  <c r="D23"/>
  <c r="H19"/>
  <c r="D13"/>
  <c r="D30"/>
  <c r="F23"/>
  <c r="D17"/>
  <c r="H30"/>
  <c r="E24"/>
  <c r="H17"/>
  <c r="G35"/>
  <c r="G33"/>
  <c r="H31"/>
  <c r="E30"/>
  <c r="G28"/>
  <c r="H26"/>
  <c r="E25"/>
  <c r="G23"/>
  <c r="D22"/>
  <c r="F20"/>
  <c r="H18"/>
  <c r="H35"/>
  <c r="D32"/>
  <c r="H28"/>
  <c r="F25"/>
  <c r="E22"/>
  <c r="D19"/>
  <c r="F35"/>
  <c r="F28"/>
  <c r="G36" i="604"/>
  <c r="G34"/>
  <c r="G32"/>
  <c r="E35" i="608"/>
  <c r="E32"/>
  <c r="D29"/>
  <c r="D26"/>
  <c r="E23"/>
  <c r="D20"/>
  <c r="G17"/>
  <c r="H33"/>
  <c r="E27"/>
  <c r="F21"/>
  <c r="D13"/>
  <c r="F23"/>
  <c r="F32"/>
  <c r="D21"/>
  <c r="E36"/>
  <c r="G32"/>
  <c r="H29"/>
  <c r="F26"/>
  <c r="D24"/>
  <c r="E21"/>
  <c r="D18"/>
  <c r="H34"/>
  <c r="G29"/>
  <c r="D23"/>
  <c r="G26"/>
  <c r="F34"/>
  <c r="E24"/>
  <c r="G30"/>
  <c r="F24"/>
  <c r="E19"/>
  <c r="F30"/>
  <c r="E18"/>
  <c r="G18"/>
  <c r="G34"/>
  <c r="E28"/>
  <c r="F22"/>
  <c r="D16"/>
  <c r="E26"/>
  <c r="G31"/>
  <c r="H30"/>
  <c r="F33" i="615"/>
  <c r="D30"/>
  <c r="G26"/>
  <c r="F23"/>
  <c r="E20"/>
  <c r="D17"/>
  <c r="F31"/>
  <c r="H24"/>
  <c r="F18"/>
  <c r="H27"/>
  <c r="G35"/>
  <c r="D22"/>
  <c r="H33"/>
  <c r="F30"/>
  <c r="E27"/>
  <c r="H23"/>
  <c r="G20"/>
  <c r="E32"/>
  <c r="G25"/>
  <c r="E19"/>
  <c r="F29"/>
  <c r="D9"/>
  <c r="G23"/>
  <c r="G31"/>
  <c r="D25"/>
  <c r="G18"/>
  <c r="E28"/>
  <c r="G34"/>
  <c r="G28"/>
  <c r="H35"/>
  <c r="H28"/>
  <c r="E22"/>
  <c r="E36"/>
  <c r="F22"/>
  <c r="H22"/>
  <c r="H30" i="350"/>
  <c r="D19" i="312"/>
  <c r="G22"/>
  <c r="H30"/>
  <c r="H18"/>
  <c r="G23"/>
  <c r="F27"/>
  <c r="E35"/>
  <c r="H35"/>
  <c r="H19"/>
  <c r="G32"/>
  <c r="G20"/>
  <c r="H28"/>
  <c r="D7"/>
  <c r="E38" s="1"/>
  <c r="E18"/>
  <c r="F24"/>
  <c r="G29"/>
  <c r="F33"/>
  <c r="G34"/>
  <c r="H24"/>
  <c r="F32"/>
  <c r="D18"/>
  <c r="F19"/>
  <c r="H26"/>
  <c r="H18" i="316"/>
  <c r="H25"/>
  <c r="E29"/>
  <c r="F30"/>
  <c r="F25"/>
  <c r="G35"/>
  <c r="H29"/>
  <c r="H22"/>
  <c r="G30"/>
  <c r="G25"/>
  <c r="D28"/>
  <c r="E27"/>
  <c r="F26"/>
  <c r="F19"/>
  <c r="G32"/>
  <c r="F27"/>
  <c r="D32"/>
  <c r="D20"/>
  <c r="E23"/>
  <c r="E34"/>
  <c r="F36"/>
  <c r="D29"/>
  <c r="F20"/>
  <c r="E20"/>
  <c r="H17"/>
  <c r="F23"/>
  <c r="D31"/>
  <c r="D28" i="328"/>
  <c r="F31"/>
  <c r="E27"/>
  <c r="G34"/>
  <c r="H22"/>
  <c r="D17"/>
  <c r="E22"/>
  <c r="F28"/>
  <c r="D29"/>
  <c r="G29"/>
  <c r="H35"/>
  <c r="H21"/>
  <c r="G30"/>
  <c r="H18"/>
  <c r="E18"/>
  <c r="G35"/>
  <c r="H23"/>
  <c r="F35"/>
  <c r="G21"/>
  <c r="F34"/>
  <c r="H30"/>
  <c r="E23" i="336"/>
  <c r="D21"/>
  <c r="H20"/>
  <c r="F27"/>
  <c r="G32"/>
  <c r="H36"/>
  <c r="E36"/>
  <c r="E22"/>
  <c r="F26"/>
  <c r="D32"/>
  <c r="G31"/>
  <c r="G19"/>
  <c r="H29"/>
  <c r="H19"/>
  <c r="E19"/>
  <c r="E32"/>
  <c r="F20"/>
  <c r="G28"/>
  <c r="H33"/>
  <c r="F18"/>
  <c r="D25"/>
  <c r="E31"/>
  <c r="H17" i="344"/>
  <c r="D31"/>
  <c r="F22"/>
  <c r="D13"/>
  <c r="G22"/>
  <c r="G30"/>
  <c r="D20"/>
  <c r="E22"/>
  <c r="E30"/>
  <c r="E26"/>
  <c r="D30"/>
  <c r="G26"/>
  <c r="F20"/>
  <c r="F36"/>
  <c r="G17"/>
  <c r="G25"/>
  <c r="G33"/>
  <c r="H27"/>
  <c r="D25"/>
  <c r="E25"/>
  <c r="E33"/>
  <c r="E32"/>
  <c r="F18"/>
  <c r="G24"/>
  <c r="D32"/>
  <c r="H36" i="356"/>
  <c r="F18"/>
  <c r="F20"/>
  <c r="F22"/>
  <c r="F24"/>
  <c r="F26"/>
  <c r="F28"/>
  <c r="F30"/>
  <c r="F32"/>
  <c r="F34"/>
  <c r="F36"/>
  <c r="H17"/>
  <c r="H20"/>
  <c r="F23"/>
  <c r="H25"/>
  <c r="H28"/>
  <c r="F31"/>
  <c r="H33"/>
  <c r="D24"/>
  <c r="D28"/>
  <c r="D18"/>
  <c r="D19"/>
  <c r="E18"/>
  <c r="E20"/>
  <c r="E22"/>
  <c r="E24"/>
  <c r="E26"/>
  <c r="E28"/>
  <c r="E30"/>
  <c r="E32"/>
  <c r="E34"/>
  <c r="E36"/>
  <c r="H19"/>
  <c r="H22"/>
  <c r="F25"/>
  <c r="H27"/>
  <c r="H30"/>
  <c r="F33"/>
  <c r="H35"/>
  <c r="D26"/>
  <c r="D30"/>
  <c r="D20"/>
  <c r="D21"/>
  <c r="D7"/>
  <c r="E38" s="1"/>
  <c r="G17"/>
  <c r="G19"/>
  <c r="G21"/>
  <c r="G23"/>
  <c r="G25"/>
  <c r="G27"/>
  <c r="G29"/>
  <c r="G31"/>
  <c r="G33"/>
  <c r="G35"/>
  <c r="H21"/>
  <c r="F27"/>
  <c r="H32"/>
  <c r="D22"/>
  <c r="D16"/>
  <c r="G20"/>
  <c r="G24"/>
  <c r="G28"/>
  <c r="G32"/>
  <c r="G36"/>
  <c r="H18"/>
  <c r="H23"/>
  <c r="F29"/>
  <c r="H34"/>
  <c r="D32"/>
  <c r="D9"/>
  <c r="E21"/>
  <c r="E25"/>
  <c r="E29"/>
  <c r="E33"/>
  <c r="F33" i="570"/>
  <c r="D30"/>
  <c r="G26"/>
  <c r="F23"/>
  <c r="E20"/>
  <c r="D17"/>
  <c r="H29"/>
  <c r="E23"/>
  <c r="D16"/>
  <c r="F24"/>
  <c r="G28"/>
  <c r="H26"/>
  <c r="H33"/>
  <c r="F30"/>
  <c r="E27"/>
  <c r="H23"/>
  <c r="G20"/>
  <c r="E32"/>
  <c r="G25"/>
  <c r="E19"/>
  <c r="F29"/>
  <c r="D9"/>
  <c r="G23"/>
  <c r="H35"/>
  <c r="H28"/>
  <c r="E22"/>
  <c r="E36"/>
  <c r="F22"/>
  <c r="H22"/>
  <c r="F20"/>
  <c r="H30"/>
  <c r="E24"/>
  <c r="H17"/>
  <c r="F27"/>
  <c r="G32"/>
  <c r="H18"/>
  <c r="H32"/>
  <c r="E26"/>
  <c r="H19"/>
  <c r="F31"/>
  <c r="F18"/>
  <c r="G35"/>
  <c r="F35"/>
  <c r="F28"/>
  <c r="H21"/>
  <c r="E33"/>
  <c r="D20"/>
  <c r="D18"/>
  <c r="F36"/>
  <c r="E29"/>
  <c r="G22"/>
  <c r="D7"/>
  <c r="E38" s="1"/>
  <c r="D24"/>
  <c r="D26"/>
  <c r="G33"/>
  <c r="E31"/>
  <c r="G24"/>
  <c r="E18"/>
  <c r="E28"/>
  <c r="G34"/>
  <c r="D22"/>
  <c r="H33" i="574"/>
  <c r="D32"/>
  <c r="H28"/>
  <c r="F25"/>
  <c r="E22"/>
  <c r="D19"/>
  <c r="G35"/>
  <c r="F27"/>
  <c r="H20"/>
  <c r="E30"/>
  <c r="D31"/>
  <c r="F35"/>
  <c r="E34"/>
  <c r="D30"/>
  <c r="G26"/>
  <c r="F23"/>
  <c r="E20"/>
  <c r="D17"/>
  <c r="E28"/>
  <c r="G21"/>
  <c r="H31"/>
  <c r="H18"/>
  <c r="G36"/>
  <c r="G31"/>
  <c r="D25"/>
  <c r="G18"/>
  <c r="H24"/>
  <c r="E25"/>
  <c r="E21"/>
  <c r="F34"/>
  <c r="E29"/>
  <c r="G22"/>
  <c r="D7"/>
  <c r="E38" s="1"/>
  <c r="F22"/>
  <c r="F20"/>
  <c r="H36"/>
  <c r="E31"/>
  <c r="G24"/>
  <c r="E18"/>
  <c r="F26"/>
  <c r="G28"/>
  <c r="H27"/>
  <c r="H35"/>
  <c r="F30"/>
  <c r="H23"/>
  <c r="D24"/>
  <c r="G23"/>
  <c r="D18"/>
  <c r="E36"/>
  <c r="G27"/>
  <c r="D21"/>
  <c r="E32"/>
  <c r="E19"/>
  <c r="F29"/>
  <c r="H34"/>
  <c r="G29"/>
  <c r="D23"/>
  <c r="D13"/>
  <c r="E23"/>
  <c r="D22"/>
  <c r="H36" i="582"/>
  <c r="H32"/>
  <c r="G29"/>
  <c r="E26"/>
  <c r="D23"/>
  <c r="H19"/>
  <c r="D13"/>
  <c r="F31"/>
  <c r="H24"/>
  <c r="F18"/>
  <c r="H27"/>
  <c r="G35"/>
  <c r="D22"/>
  <c r="D32"/>
  <c r="F25"/>
  <c r="D19"/>
  <c r="F26"/>
  <c r="D31"/>
  <c r="E25"/>
  <c r="F32"/>
  <c r="H25"/>
  <c r="F19"/>
  <c r="E34"/>
  <c r="H20"/>
  <c r="G19"/>
  <c r="F35"/>
  <c r="G31"/>
  <c r="F28"/>
  <c r="D25"/>
  <c r="H21"/>
  <c r="G18"/>
  <c r="E36"/>
  <c r="D29"/>
  <c r="F22"/>
  <c r="G36"/>
  <c r="H22"/>
  <c r="E30"/>
  <c r="F20"/>
  <c r="F30"/>
  <c r="H23"/>
  <c r="E23"/>
  <c r="F24"/>
  <c r="H18"/>
  <c r="H30"/>
  <c r="E24"/>
  <c r="H17"/>
  <c r="G30"/>
  <c r="G17"/>
  <c r="G33"/>
  <c r="H34" i="587"/>
  <c r="E31"/>
  <c r="D28"/>
  <c r="G24"/>
  <c r="F21"/>
  <c r="E18"/>
  <c r="E34"/>
  <c r="F27"/>
  <c r="H20"/>
  <c r="H31"/>
  <c r="H18"/>
  <c r="D26"/>
  <c r="F35"/>
  <c r="G31"/>
  <c r="F28"/>
  <c r="D25"/>
  <c r="H21"/>
  <c r="G18"/>
  <c r="E35"/>
  <c r="E28"/>
  <c r="G21"/>
  <c r="G33"/>
  <c r="F20"/>
  <c r="H27"/>
  <c r="H36"/>
  <c r="G29"/>
  <c r="D23"/>
  <c r="D13"/>
  <c r="D24"/>
  <c r="E25"/>
  <c r="G19"/>
  <c r="H33"/>
  <c r="E27"/>
  <c r="G20"/>
  <c r="E32"/>
  <c r="E19"/>
  <c r="G36"/>
  <c r="F36"/>
  <c r="E29"/>
  <c r="G22"/>
  <c r="D7"/>
  <c r="E38" s="1"/>
  <c r="E23"/>
  <c r="G23"/>
  <c r="D18"/>
  <c r="F33"/>
  <c r="G26"/>
  <c r="E20"/>
  <c r="F31"/>
  <c r="F18"/>
  <c r="G34"/>
  <c r="D32"/>
  <c r="F25"/>
  <c r="D19"/>
  <c r="D29"/>
  <c r="G35"/>
  <c r="F29"/>
  <c r="F34"/>
  <c r="G27"/>
  <c r="D21"/>
  <c r="E33"/>
  <c r="D20"/>
  <c r="E33" i="312"/>
  <c r="H33"/>
  <c r="H33" i="316"/>
  <c r="H21"/>
  <c r="D22" i="312"/>
  <c r="G17"/>
  <c r="F18"/>
  <c r="D13" i="316"/>
  <c r="F29"/>
  <c r="E36" i="312"/>
  <c r="D9"/>
  <c r="G34" i="316"/>
  <c r="H26"/>
  <c r="F31" i="344"/>
  <c r="F23"/>
  <c r="D19"/>
  <c r="H34"/>
  <c r="H26"/>
  <c r="H18"/>
  <c r="F25" i="340"/>
  <c r="E21"/>
  <c r="D17"/>
  <c r="H22"/>
  <c r="G18"/>
  <c r="G34"/>
  <c r="F21" i="336"/>
  <c r="E33"/>
  <c r="D26"/>
  <c r="H30"/>
  <c r="G26"/>
  <c r="D28"/>
  <c r="H29" i="332"/>
  <c r="G25"/>
  <c r="D23"/>
  <c r="F26"/>
  <c r="E22"/>
  <c r="D17"/>
  <c r="H24" i="328"/>
  <c r="G20"/>
  <c r="G36"/>
  <c r="F21"/>
  <c r="E33"/>
  <c r="H23" i="324"/>
  <c r="G19"/>
  <c r="G35"/>
  <c r="F24"/>
  <c r="E20"/>
  <c r="E36"/>
  <c r="H36" i="316"/>
  <c r="H25" i="312"/>
  <c r="D30"/>
  <c r="H21" i="344"/>
  <c r="H29" i="324"/>
  <c r="E32" i="332"/>
  <c r="G24" i="336"/>
  <c r="F27" i="340"/>
  <c r="G28" i="344"/>
  <c r="F36" i="312"/>
  <c r="F34" i="344"/>
  <c r="G26" i="328"/>
  <c r="F35" i="336"/>
  <c r="D29" i="344"/>
  <c r="E24"/>
  <c r="H36" i="312"/>
  <c r="E32"/>
  <c r="F34" i="316"/>
  <c r="E25"/>
  <c r="E33" i="324"/>
  <c r="G28"/>
  <c r="E24" i="328"/>
  <c r="H29"/>
  <c r="F27" i="332"/>
  <c r="H22"/>
  <c r="D13" i="336"/>
  <c r="H17"/>
  <c r="F28" i="340"/>
  <c r="H29"/>
  <c r="E29" i="344"/>
  <c r="E19"/>
  <c r="D26"/>
  <c r="H19"/>
  <c r="G27"/>
  <c r="D21"/>
  <c r="F28"/>
  <c r="E19" i="340"/>
  <c r="H36"/>
  <c r="H32" i="336"/>
  <c r="D23"/>
  <c r="D16"/>
  <c r="E35"/>
  <c r="G23" i="332"/>
  <c r="G22"/>
  <c r="F33"/>
  <c r="D26"/>
  <c r="D22"/>
  <c r="E31" i="328"/>
  <c r="G27"/>
  <c r="E26"/>
  <c r="H34"/>
  <c r="D26"/>
  <c r="D17" i="324"/>
  <c r="G24"/>
  <c r="F35"/>
  <c r="H33"/>
  <c r="D24" i="316"/>
  <c r="D19"/>
  <c r="F21"/>
  <c r="H27" i="312"/>
  <c r="E21"/>
  <c r="G18"/>
  <c r="H25" i="340"/>
  <c r="G19"/>
  <c r="G31"/>
  <c r="F18"/>
  <c r="F32"/>
  <c r="E26"/>
  <c r="H23" i="336"/>
  <c r="G17"/>
  <c r="G33"/>
  <c r="F22"/>
  <c r="E18"/>
  <c r="D17"/>
  <c r="H28" i="332"/>
  <c r="G26"/>
  <c r="F19"/>
  <c r="F35"/>
  <c r="H25" i="328"/>
  <c r="G23"/>
  <c r="D16"/>
  <c r="F32"/>
  <c r="E30"/>
  <c r="H18" i="324"/>
  <c r="G20"/>
  <c r="G36"/>
  <c r="F25"/>
  <c r="E27"/>
  <c r="D26"/>
  <c r="D31" i="587"/>
  <c r="H29"/>
  <c r="H25"/>
  <c r="H22"/>
  <c r="G25"/>
  <c r="H23"/>
  <c r="H26" i="582"/>
  <c r="F27"/>
  <c r="G22"/>
  <c r="F36"/>
  <c r="D20"/>
  <c r="E22"/>
  <c r="H35"/>
  <c r="F26" i="578"/>
  <c r="E27"/>
  <c r="D21"/>
  <c r="G25"/>
  <c r="G26"/>
  <c r="D13"/>
  <c r="D20" i="574"/>
  <c r="F21"/>
  <c r="H32"/>
  <c r="G34"/>
  <c r="F19"/>
  <c r="F32"/>
  <c r="H27" i="570"/>
  <c r="D13"/>
  <c r="G29"/>
  <c r="G19"/>
  <c r="E34"/>
  <c r="G27"/>
  <c r="H23" i="316"/>
  <c r="D21"/>
  <c r="G27"/>
  <c r="G22"/>
  <c r="D22"/>
  <c r="E24" i="312"/>
  <c r="D16"/>
  <c r="H22"/>
  <c r="G30"/>
  <c r="G23" i="582"/>
  <c r="F29"/>
  <c r="G25"/>
  <c r="D17"/>
  <c r="F23"/>
  <c r="D30"/>
  <c r="H27" i="578"/>
  <c r="F27"/>
  <c r="H19"/>
  <c r="G27"/>
  <c r="E21" i="587"/>
  <c r="H24"/>
  <c r="F23"/>
  <c r="G17" i="574"/>
  <c r="G20"/>
  <c r="E35"/>
  <c r="D31" i="570"/>
  <c r="G18"/>
  <c r="G31"/>
  <c r="G34" i="344"/>
  <c r="G30" i="356"/>
  <c r="G22"/>
  <c r="D13"/>
  <c r="D29"/>
  <c r="G18" i="328"/>
  <c r="F30" i="344"/>
  <c r="H26" i="356"/>
  <c r="G33" i="324"/>
  <c r="H21"/>
  <c r="E34"/>
  <c r="F22"/>
  <c r="D7"/>
  <c r="E38" s="1"/>
  <c r="E25"/>
  <c r="F29"/>
  <c r="D24"/>
  <c r="G30"/>
  <c r="H34"/>
  <c r="H22"/>
  <c r="D13"/>
  <c r="H25"/>
  <c r="E23"/>
  <c r="D20"/>
  <c r="H28"/>
  <c r="E30"/>
  <c r="F18"/>
  <c r="H26"/>
  <c r="F21"/>
  <c r="D30"/>
  <c r="E26"/>
  <c r="E24" i="332"/>
  <c r="H31"/>
  <c r="G27"/>
  <c r="F28"/>
  <c r="E35"/>
  <c r="E23"/>
  <c r="F29"/>
  <c r="D28"/>
  <c r="G28"/>
  <c r="H36"/>
  <c r="H20"/>
  <c r="E36"/>
  <c r="F24"/>
  <c r="E29"/>
  <c r="H34"/>
  <c r="G31"/>
  <c r="H19"/>
  <c r="G34"/>
  <c r="E27"/>
  <c r="E31" i="340"/>
  <c r="F19"/>
  <c r="G20"/>
  <c r="G36"/>
  <c r="F35"/>
  <c r="H24"/>
  <c r="D13"/>
  <c r="E28"/>
  <c r="E18"/>
  <c r="F26"/>
  <c r="D26"/>
  <c r="G35"/>
  <c r="G23"/>
  <c r="H33"/>
  <c r="H23"/>
  <c r="D18"/>
  <c r="H28"/>
  <c r="E27"/>
  <c r="G17"/>
  <c r="F20"/>
  <c r="E32"/>
  <c r="G28"/>
  <c r="D19" i="578"/>
  <c r="D22"/>
  <c r="D17"/>
  <c r="D20"/>
  <c r="D7"/>
  <c r="E38" s="1"/>
  <c r="H36"/>
  <c r="H32"/>
  <c r="G29"/>
  <c r="E26"/>
  <c r="E22"/>
  <c r="E18"/>
  <c r="F31"/>
  <c r="H24"/>
  <c r="G36"/>
  <c r="E21"/>
  <c r="E30"/>
  <c r="D18"/>
  <c r="D30"/>
  <c r="G22"/>
  <c r="E32"/>
  <c r="G17"/>
  <c r="G33"/>
  <c r="D24"/>
  <c r="F30"/>
  <c r="F23"/>
  <c r="E33"/>
  <c r="F18"/>
  <c r="H18"/>
  <c r="F36"/>
  <c r="F32"/>
  <c r="E29"/>
  <c r="H25"/>
  <c r="H21"/>
  <c r="H17"/>
  <c r="G30"/>
  <c r="E23"/>
  <c r="G34"/>
  <c r="G19"/>
  <c r="H26"/>
  <c r="D26"/>
  <c r="F35"/>
  <c r="F28"/>
  <c r="G20"/>
  <c r="D29"/>
  <c r="D31"/>
  <c r="F20"/>
  <c r="H35"/>
  <c r="H28"/>
  <c r="F21"/>
  <c r="H29"/>
  <c r="G32"/>
  <c r="G23"/>
  <c r="D17" i="312"/>
  <c r="H17"/>
  <c r="E26" i="316"/>
  <c r="E18"/>
  <c r="D32" i="312"/>
  <c r="E23"/>
  <c r="H23"/>
  <c r="D25" i="316"/>
  <c r="H34"/>
  <c r="F22"/>
  <c r="D21" i="312"/>
  <c r="E20"/>
  <c r="F21"/>
  <c r="D26" i="316"/>
  <c r="H31"/>
  <c r="H19"/>
  <c r="F31"/>
  <c r="F33" i="344"/>
  <c r="F25"/>
  <c r="D24"/>
  <c r="H28"/>
  <c r="H20"/>
  <c r="F21" i="340"/>
  <c r="E33"/>
  <c r="H18"/>
  <c r="H34"/>
  <c r="G30"/>
  <c r="F33" i="336"/>
  <c r="E29"/>
  <c r="D20"/>
  <c r="H26"/>
  <c r="G22"/>
  <c r="D19"/>
  <c r="H25" i="332"/>
  <c r="G21"/>
  <c r="D13"/>
  <c r="F22"/>
  <c r="E18"/>
  <c r="E34"/>
  <c r="H20" i="328"/>
  <c r="H36"/>
  <c r="G32"/>
  <c r="F33"/>
  <c r="E29"/>
  <c r="H19" i="324"/>
  <c r="H35"/>
  <c r="G31"/>
  <c r="F20"/>
  <c r="F36"/>
  <c r="E32"/>
  <c r="F24" i="316"/>
  <c r="D23"/>
  <c r="E30" i="312"/>
  <c r="G25" i="324"/>
  <c r="F23" i="328"/>
  <c r="D18" i="336"/>
  <c r="E23" i="340"/>
  <c r="G20" i="344"/>
  <c r="F26"/>
  <c r="D21" i="328"/>
  <c r="H23" i="332"/>
  <c r="H32" i="340"/>
  <c r="E20" i="344"/>
  <c r="G24" i="312"/>
  <c r="F35"/>
  <c r="E33" i="316"/>
  <c r="D16"/>
  <c r="G17"/>
  <c r="D19" i="324"/>
  <c r="E36" i="328"/>
  <c r="G31"/>
  <c r="H32" i="332"/>
  <c r="F30" i="336"/>
  <c r="H25"/>
  <c r="F36" i="340"/>
  <c r="G25"/>
  <c r="E31" i="344"/>
  <c r="E21"/>
  <c r="D9"/>
  <c r="H23"/>
  <c r="G29"/>
  <c r="G19"/>
  <c r="F32"/>
  <c r="F31" i="340"/>
  <c r="H20"/>
  <c r="H24" i="336"/>
  <c r="D24"/>
  <c r="E24"/>
  <c r="E27"/>
  <c r="H35" i="332"/>
  <c r="H26"/>
  <c r="F25"/>
  <c r="D7"/>
  <c r="E38" s="1"/>
  <c r="E28"/>
  <c r="E23" i="328"/>
  <c r="G19"/>
  <c r="F30"/>
  <c r="H26"/>
  <c r="D7"/>
  <c r="E38" s="1"/>
  <c r="E22" i="324"/>
  <c r="H36"/>
  <c r="F27"/>
  <c r="H17"/>
  <c r="D29"/>
  <c r="E28" i="316"/>
  <c r="E30"/>
  <c r="E31"/>
  <c r="H21" i="312"/>
  <c r="H32"/>
  <c r="G19"/>
  <c r="H19" i="340"/>
  <c r="H35"/>
  <c r="G29"/>
  <c r="D30"/>
  <c r="F30"/>
  <c r="E22"/>
  <c r="E36"/>
  <c r="H21" i="336"/>
  <c r="H35"/>
  <c r="G27"/>
  <c r="D29"/>
  <c r="F34"/>
  <c r="E34"/>
  <c r="H24" i="332"/>
  <c r="G20"/>
  <c r="D20"/>
  <c r="F31"/>
  <c r="E31"/>
  <c r="H17" i="328"/>
  <c r="G17"/>
  <c r="D13"/>
  <c r="F26"/>
  <c r="E28"/>
  <c r="D22"/>
  <c r="H32" i="324"/>
  <c r="G34"/>
  <c r="F23"/>
  <c r="E19"/>
  <c r="D21"/>
  <c r="F24" i="587"/>
  <c r="F26"/>
  <c r="E24"/>
  <c r="D9"/>
  <c r="F22"/>
  <c r="E22"/>
  <c r="H35"/>
  <c r="D24" i="582"/>
  <c r="D21"/>
  <c r="F34"/>
  <c r="D16"/>
  <c r="G20"/>
  <c r="H33"/>
  <c r="F22" i="578"/>
  <c r="F25"/>
  <c r="D16"/>
  <c r="G21"/>
  <c r="G24"/>
  <c r="D23"/>
  <c r="D16" i="574"/>
  <c r="H19"/>
  <c r="E33"/>
  <c r="H26"/>
  <c r="H17"/>
  <c r="H30"/>
  <c r="E21" i="570"/>
  <c r="E35"/>
  <c r="D28"/>
  <c r="H31"/>
  <c r="G30"/>
  <c r="H25"/>
  <c r="H20" i="316"/>
  <c r="E36"/>
  <c r="F35"/>
  <c r="G18"/>
  <c r="E35"/>
  <c r="G21" i="312"/>
  <c r="H29"/>
  <c r="H20"/>
  <c r="G28"/>
  <c r="E21" i="582"/>
  <c r="G21"/>
  <c r="E35"/>
  <c r="F21"/>
  <c r="D28"/>
  <c r="H34"/>
  <c r="G28" i="578"/>
  <c r="H20"/>
  <c r="E35"/>
  <c r="E24"/>
  <c r="E31"/>
  <c r="G17" i="587"/>
  <c r="H19"/>
  <c r="H32"/>
  <c r="D26" i="574"/>
  <c r="F31"/>
  <c r="F28"/>
  <c r="E25" i="570"/>
  <c r="D29"/>
  <c r="F25"/>
  <c r="D25" i="578"/>
  <c r="E18" i="344"/>
  <c r="E31" i="356"/>
  <c r="E23"/>
  <c r="D25"/>
  <c r="H29"/>
  <c r="F19"/>
  <c r="H33" i="589"/>
  <c r="E27"/>
  <c r="G20"/>
  <c r="G32"/>
  <c r="G19"/>
  <c r="D16"/>
  <c r="H35"/>
  <c r="F36"/>
  <c r="E29"/>
  <c r="G22"/>
  <c r="D7"/>
  <c r="E38" s="1"/>
  <c r="G23"/>
  <c r="H24"/>
  <c r="E19"/>
  <c r="G31" i="593"/>
  <c r="D25"/>
  <c r="G18"/>
  <c r="G28"/>
  <c r="E36"/>
  <c r="E28"/>
  <c r="H33"/>
  <c r="E27"/>
  <c r="G20"/>
  <c r="G32"/>
  <c r="G19"/>
  <c r="G17"/>
  <c r="G36" i="608"/>
  <c r="E34"/>
  <c r="F31"/>
  <c r="F29"/>
  <c r="F27"/>
  <c r="H24"/>
  <c r="H22"/>
  <c r="H20"/>
  <c r="F18"/>
  <c r="D9"/>
  <c r="H32"/>
  <c r="D28"/>
  <c r="H23"/>
  <c r="H19"/>
  <c r="F33"/>
  <c r="D25"/>
  <c r="D17"/>
  <c r="G27"/>
  <c r="F19"/>
  <c r="D30" i="319"/>
  <c r="D21"/>
  <c r="D24"/>
  <c r="D13"/>
  <c r="D18"/>
  <c r="E36"/>
  <c r="E34"/>
  <c r="E32"/>
  <c r="E30"/>
  <c r="E28"/>
  <c r="E26"/>
  <c r="E24"/>
  <c r="E22"/>
  <c r="E20"/>
  <c r="E18"/>
  <c r="F36"/>
  <c r="F34"/>
  <c r="F32"/>
  <c r="F30"/>
  <c r="F28"/>
  <c r="F26"/>
  <c r="F24"/>
  <c r="F22"/>
  <c r="F20"/>
  <c r="F18"/>
  <c r="D32"/>
  <c r="D31"/>
  <c r="D19"/>
  <c r="D20"/>
  <c r="G35"/>
  <c r="E33"/>
  <c r="G30"/>
  <c r="G27"/>
  <c r="E25"/>
  <c r="G22"/>
  <c r="G19"/>
  <c r="H34"/>
  <c r="H31"/>
  <c r="F29"/>
  <c r="H26"/>
  <c r="H23"/>
  <c r="F21"/>
  <c r="H18"/>
  <c r="D23"/>
  <c r="D22"/>
  <c r="G36"/>
  <c r="G33"/>
  <c r="E31"/>
  <c r="G28"/>
  <c r="G25"/>
  <c r="E23"/>
  <c r="G20"/>
  <c r="G17"/>
  <c r="F35"/>
  <c r="H32"/>
  <c r="H29"/>
  <c r="F27"/>
  <c r="H24"/>
  <c r="H21"/>
  <c r="F19"/>
  <c r="F25" i="347"/>
  <c r="G31"/>
  <c r="E29"/>
  <c r="D7" i="351"/>
  <c r="E38" s="1"/>
  <c r="F20"/>
  <c r="G30"/>
  <c r="G27"/>
  <c r="E29" i="355"/>
  <c r="G26"/>
  <c r="G36" i="359"/>
  <c r="G22"/>
  <c r="D17"/>
  <c r="D21"/>
  <c r="D25"/>
  <c r="D30"/>
  <c r="H19"/>
  <c r="G26"/>
  <c r="G31"/>
  <c r="H35"/>
  <c r="F19"/>
  <c r="F23"/>
  <c r="E27"/>
  <c r="E31"/>
  <c r="F35"/>
  <c r="F18"/>
  <c r="F20"/>
  <c r="F22"/>
  <c r="F24"/>
  <c r="F26"/>
  <c r="E28"/>
  <c r="E30"/>
  <c r="E32"/>
  <c r="E34"/>
  <c r="E36"/>
  <c r="G20"/>
  <c r="D7"/>
  <c r="E38" s="1"/>
  <c r="D16"/>
  <c r="D20"/>
  <c r="D24"/>
  <c r="D29"/>
  <c r="H17"/>
  <c r="G24"/>
  <c r="H30"/>
  <c r="H34"/>
  <c r="E18"/>
  <c r="E22"/>
  <c r="E26"/>
  <c r="F30"/>
  <c r="F34"/>
  <c r="G17"/>
  <c r="G19"/>
  <c r="G21"/>
  <c r="G23"/>
  <c r="G25"/>
  <c r="H27"/>
  <c r="H29"/>
  <c r="H31"/>
  <c r="G33"/>
  <c r="G35"/>
  <c r="G35" i="581"/>
  <c r="G33"/>
  <c r="H31"/>
  <c r="E30"/>
  <c r="G28"/>
  <c r="H26"/>
  <c r="E25"/>
  <c r="G23"/>
  <c r="D22"/>
  <c r="F20"/>
  <c r="H18"/>
  <c r="F36"/>
  <c r="F32"/>
  <c r="E29"/>
  <c r="H25"/>
  <c r="G22"/>
  <c r="F19"/>
  <c r="D16"/>
  <c r="H32"/>
  <c r="E26"/>
  <c r="H19"/>
  <c r="H23"/>
  <c r="D32"/>
  <c r="D19"/>
  <c r="E36"/>
  <c r="E34"/>
  <c r="E32"/>
  <c r="G30"/>
  <c r="D29"/>
  <c r="F27"/>
  <c r="G25"/>
  <c r="D24"/>
  <c r="F22"/>
  <c r="H20"/>
  <c r="E19"/>
  <c r="G17"/>
  <c r="F33"/>
  <c r="D30"/>
  <c r="G26"/>
  <c r="F23"/>
  <c r="E20"/>
  <c r="H34"/>
  <c r="D28"/>
  <c r="F21"/>
  <c r="D7"/>
  <c r="E38" s="1"/>
  <c r="E27"/>
  <c r="H35"/>
  <c r="E22"/>
  <c r="E36" i="586"/>
  <c r="E34"/>
  <c r="E32"/>
  <c r="G30"/>
  <c r="D29"/>
  <c r="F27"/>
  <c r="G25"/>
  <c r="D24"/>
  <c r="F22"/>
  <c r="H20"/>
  <c r="E19"/>
  <c r="G17"/>
  <c r="F36"/>
  <c r="F32"/>
  <c r="E29"/>
  <c r="H25"/>
  <c r="G22"/>
  <c r="F19"/>
  <c r="D7"/>
  <c r="E38" s="1"/>
  <c r="E31"/>
  <c r="G24"/>
  <c r="E18"/>
  <c r="D32"/>
  <c r="F25"/>
  <c r="D19"/>
  <c r="G36"/>
  <c r="G34"/>
  <c r="G32"/>
  <c r="D31"/>
  <c r="F29"/>
  <c r="H27"/>
  <c r="D26"/>
  <c r="F24"/>
  <c r="H22"/>
  <c r="E21"/>
  <c r="G19"/>
  <c r="D18"/>
  <c r="D9"/>
  <c r="F33"/>
  <c r="D30"/>
  <c r="G26"/>
  <c r="F23"/>
  <c r="E20"/>
  <c r="D17"/>
  <c r="H32"/>
  <c r="E26"/>
  <c r="H19"/>
  <c r="H33"/>
  <c r="E27"/>
  <c r="G20"/>
  <c r="G35" i="598"/>
  <c r="G33"/>
  <c r="H31"/>
  <c r="E30"/>
  <c r="G28"/>
  <c r="F36"/>
  <c r="F32"/>
  <c r="E29"/>
  <c r="F26"/>
  <c r="H24"/>
  <c r="E23"/>
  <c r="G21"/>
  <c r="D20"/>
  <c r="F18"/>
  <c r="D16"/>
  <c r="D32"/>
  <c r="H34"/>
  <c r="D28"/>
  <c r="E24"/>
  <c r="D21"/>
  <c r="H17"/>
  <c r="F25"/>
  <c r="D19"/>
  <c r="D23"/>
  <c r="D13"/>
  <c r="E36"/>
  <c r="E34"/>
  <c r="E32"/>
  <c r="G30"/>
  <c r="D29"/>
  <c r="F27"/>
  <c r="F33"/>
  <c r="D30"/>
  <c r="H26"/>
  <c r="E25"/>
  <c r="G23"/>
  <c r="D22"/>
  <c r="F20"/>
  <c r="H18"/>
  <c r="H33"/>
  <c r="H36"/>
  <c r="G29"/>
  <c r="D25"/>
  <c r="H21"/>
  <c r="G18"/>
  <c r="E27"/>
  <c r="G20"/>
  <c r="G24"/>
  <c r="E18"/>
  <c r="F34" i="605"/>
  <c r="G27"/>
  <c r="D21"/>
  <c r="G33"/>
  <c r="F20"/>
  <c r="F18"/>
  <c r="F30"/>
  <c r="H23"/>
  <c r="E34" i="315"/>
  <c r="D9"/>
  <c r="D31" i="346"/>
  <c r="D25"/>
  <c r="D17"/>
  <c r="F18" i="350"/>
  <c r="H20"/>
  <c r="H28"/>
  <c r="D24"/>
  <c r="D28"/>
  <c r="D18"/>
  <c r="D19"/>
  <c r="H20" i="354"/>
  <c r="H28"/>
  <c r="D24"/>
  <c r="D28"/>
  <c r="D18"/>
  <c r="D19"/>
  <c r="D29" i="320"/>
  <c r="D32"/>
  <c r="G27"/>
  <c r="H31"/>
  <c r="D24" i="311"/>
  <c r="D28"/>
  <c r="D20"/>
  <c r="G36"/>
  <c r="G34"/>
  <c r="G32"/>
  <c r="G30"/>
  <c r="G28"/>
  <c r="G26"/>
  <c r="G24"/>
  <c r="G22"/>
  <c r="G20"/>
  <c r="G18"/>
  <c r="D19"/>
  <c r="H36"/>
  <c r="H34"/>
  <c r="H32"/>
  <c r="H30"/>
  <c r="H28"/>
  <c r="H26"/>
  <c r="H24"/>
  <c r="H22"/>
  <c r="H20"/>
  <c r="H18"/>
  <c r="D31" i="322"/>
  <c r="D22"/>
  <c r="D25"/>
  <c r="D18"/>
  <c r="D17"/>
  <c r="E36"/>
  <c r="E34"/>
  <c r="E32"/>
  <c r="E30"/>
  <c r="E28"/>
  <c r="E26"/>
  <c r="E24"/>
  <c r="E22"/>
  <c r="E20"/>
  <c r="E18"/>
  <c r="F36"/>
  <c r="F34"/>
  <c r="F32"/>
  <c r="F30"/>
  <c r="F28"/>
  <c r="F26"/>
  <c r="F24"/>
  <c r="F22"/>
  <c r="F20"/>
  <c r="F18"/>
  <c r="D24" i="326"/>
  <c r="D28"/>
  <c r="D20"/>
  <c r="D19"/>
  <c r="G36"/>
  <c r="G34"/>
  <c r="G32"/>
  <c r="G30"/>
  <c r="G28"/>
  <c r="G26"/>
  <c r="G24"/>
  <c r="G22"/>
  <c r="G20"/>
  <c r="G18"/>
  <c r="H36"/>
  <c r="H34"/>
  <c r="H32"/>
  <c r="H30"/>
  <c r="H28"/>
  <c r="H26"/>
  <c r="H24"/>
  <c r="H22"/>
  <c r="H20"/>
  <c r="H18"/>
  <c r="D26" i="330"/>
  <c r="D30"/>
  <c r="D21"/>
  <c r="D9"/>
  <c r="D7"/>
  <c r="E38" s="1"/>
  <c r="E35"/>
  <c r="E33"/>
  <c r="E31"/>
  <c r="E29"/>
  <c r="E27"/>
  <c r="E25"/>
  <c r="E23"/>
  <c r="E21"/>
  <c r="E19"/>
  <c r="F35"/>
  <c r="F33"/>
  <c r="F31"/>
  <c r="F29"/>
  <c r="F27"/>
  <c r="F25"/>
  <c r="F23"/>
  <c r="F21"/>
  <c r="F19"/>
  <c r="D29" i="334"/>
  <c r="D32"/>
  <c r="D23"/>
  <c r="D9"/>
  <c r="D13"/>
  <c r="G35"/>
  <c r="G33"/>
  <c r="G31"/>
  <c r="G29"/>
  <c r="G27"/>
  <c r="G25"/>
  <c r="G23"/>
  <c r="G21"/>
  <c r="G19"/>
  <c r="G17"/>
  <c r="H35"/>
  <c r="H33"/>
  <c r="H31"/>
  <c r="H29"/>
  <c r="H27"/>
  <c r="H25"/>
  <c r="H23"/>
  <c r="H21"/>
  <c r="H19"/>
  <c r="H17"/>
  <c r="D31" i="338"/>
  <c r="D22"/>
  <c r="D25"/>
  <c r="D16"/>
  <c r="D17"/>
  <c r="E36"/>
  <c r="E34"/>
  <c r="E32"/>
  <c r="E30"/>
  <c r="E28"/>
  <c r="E26"/>
  <c r="E24"/>
  <c r="E22"/>
  <c r="E20"/>
  <c r="E18"/>
  <c r="F36"/>
  <c r="F34"/>
  <c r="F32"/>
  <c r="F30"/>
  <c r="F28"/>
  <c r="F26"/>
  <c r="F24"/>
  <c r="F22"/>
  <c r="F20"/>
  <c r="F18"/>
  <c r="D24" i="342"/>
  <c r="D28"/>
  <c r="D18"/>
  <c r="D19"/>
  <c r="G36"/>
  <c r="G34"/>
  <c r="G32"/>
  <c r="G30"/>
  <c r="G28"/>
  <c r="G26"/>
  <c r="G24"/>
  <c r="G22"/>
  <c r="G20"/>
  <c r="G18"/>
  <c r="H36"/>
  <c r="H34"/>
  <c r="H32"/>
  <c r="H30"/>
  <c r="H28"/>
  <c r="H26"/>
  <c r="H24"/>
  <c r="H22"/>
  <c r="H20"/>
  <c r="H18"/>
  <c r="D23" i="349"/>
  <c r="H17"/>
  <c r="H33"/>
  <c r="D31" i="353"/>
  <c r="D13"/>
  <c r="F21"/>
  <c r="F25"/>
  <c r="F29"/>
  <c r="F33"/>
  <c r="D18" i="357"/>
  <c r="D26"/>
  <c r="H27"/>
  <c r="H17" i="327"/>
  <c r="F21" i="346"/>
  <c r="F24" i="315"/>
  <c r="G23"/>
  <c r="H25" i="344"/>
  <c r="F36" i="348"/>
  <c r="F20"/>
  <c r="H31" i="349"/>
  <c r="H23"/>
  <c r="F36" i="350"/>
  <c r="F32"/>
  <c r="F28"/>
  <c r="F24"/>
  <c r="F20"/>
  <c r="F33" i="354"/>
  <c r="F29"/>
  <c r="H24"/>
  <c r="F32" i="357"/>
  <c r="D32"/>
  <c r="D24" i="349"/>
  <c r="H23" i="348"/>
  <c r="H36" i="350"/>
  <c r="F35" i="315"/>
  <c r="H33" i="344"/>
  <c r="H35" i="349"/>
  <c r="H27"/>
  <c r="H19"/>
  <c r="F34" i="350"/>
  <c r="F30"/>
  <c r="F26"/>
  <c r="F22"/>
  <c r="F35" i="354"/>
  <c r="F31"/>
  <c r="F27"/>
  <c r="F24" i="357"/>
</calcChain>
</file>

<file path=xl/sharedStrings.xml><?xml version="1.0" encoding="utf-8"?>
<sst xmlns="http://schemas.openxmlformats.org/spreadsheetml/2006/main" count="5178" uniqueCount="385">
  <si>
    <t>HAKEMLİK KATEGORİSİ</t>
  </si>
  <si>
    <t>DOĞUM YERİ</t>
  </si>
  <si>
    <t>DOĞUM TARİHİ</t>
  </si>
  <si>
    <t>TAHSİLİ</t>
  </si>
  <si>
    <t>MESLEĞİ</t>
  </si>
  <si>
    <t>ADRESİ</t>
  </si>
  <si>
    <t>DİPLOMA FOTOKOPİSİ</t>
  </si>
  <si>
    <t>NÜFUS CÜZDANI FOTOKOPİSİ</t>
  </si>
  <si>
    <t>İmza</t>
  </si>
  <si>
    <r>
      <t xml:space="preserve">FOTOĞRAF </t>
    </r>
    <r>
      <rPr>
        <i/>
        <sz val="7"/>
        <color indexed="8"/>
        <rFont val="Cambria"/>
        <family val="1"/>
        <charset val="162"/>
      </rPr>
      <t>( 1 Adet)</t>
    </r>
  </si>
  <si>
    <t>HAKEMLİK YAPTIĞI İL</t>
  </si>
  <si>
    <t>BANKA ADI ve İBAN NO</t>
  </si>
  <si>
    <t xml:space="preserve">                TÜRKİYE ATLETİZM FEDERASYONU BAŞKANLIĞI</t>
  </si>
  <si>
    <t>LİSANS NO</t>
  </si>
  <si>
    <t>KARAR TARİHİ</t>
  </si>
  <si>
    <t>BABA ADI</t>
  </si>
  <si>
    <t>CEP TELEFONU</t>
  </si>
  <si>
    <t>e.mail ADRESİ</t>
  </si>
  <si>
    <r>
      <rPr>
        <b/>
        <i/>
        <sz val="11"/>
        <rFont val="Cambria"/>
        <family val="1"/>
        <charset val="162"/>
      </rPr>
      <t>HAKEMLİK DOSYASINDA BULUNMASI GEREKEN EVRAKLAR</t>
    </r>
    <r>
      <rPr>
        <i/>
        <sz val="11"/>
        <rFont val="Cambria"/>
        <family val="1"/>
        <charset val="162"/>
      </rPr>
      <t xml:space="preserve">
</t>
    </r>
    <r>
      <rPr>
        <i/>
        <sz val="7"/>
        <rFont val="Cambria"/>
        <family val="1"/>
        <charset val="162"/>
      </rPr>
      <t>(İl Hakem Kurulları tarafından her hakem için bir dosya hazırlanacak ve aşağıdaki belgeler mutlaka olacaktır.)</t>
    </r>
  </si>
  <si>
    <t>FORMU DOLDURAN</t>
  </si>
  <si>
    <t>HAKEM LİSANSI FOTOKOPİSİ</t>
  </si>
  <si>
    <t>ADI SOYADI</t>
  </si>
  <si>
    <t>S.N.</t>
  </si>
  <si>
    <t>ULUSAL</t>
  </si>
  <si>
    <t>İL</t>
  </si>
  <si>
    <t>ADAY</t>
  </si>
  <si>
    <t>FOTOĞRAF</t>
  </si>
  <si>
    <t>T.C. NO</t>
  </si>
  <si>
    <t>E.MAİL</t>
  </si>
  <si>
    <t>LİSANS 
NO</t>
  </si>
  <si>
    <r>
      <t xml:space="preserve">D.TARİHİ
</t>
    </r>
    <r>
      <rPr>
        <i/>
        <sz val="9"/>
        <color indexed="8"/>
        <rFont val="Cambria"/>
        <family val="1"/>
        <charset val="162"/>
      </rPr>
      <t>Gün/Ay/Yıl</t>
    </r>
  </si>
  <si>
    <t>HAKEM KATEGORİSİ</t>
  </si>
  <si>
    <t>ULUSLARARASI</t>
  </si>
  <si>
    <t>NAKİL OLDUĞU İL-YIL</t>
  </si>
  <si>
    <t>YIL</t>
  </si>
  <si>
    <t>HAKEM BİLGİLERİ</t>
  </si>
  <si>
    <r>
      <t xml:space="preserve">SAĞLIK RAPORU 
</t>
    </r>
    <r>
      <rPr>
        <i/>
        <sz val="7"/>
        <color indexed="8"/>
        <rFont val="Cambria"/>
        <family val="1"/>
        <charset val="162"/>
      </rPr>
      <t>(65 Yaş ve üzeri her yıl)</t>
    </r>
  </si>
  <si>
    <r>
      <t xml:space="preserve">SABIKA KAYDI 
</t>
    </r>
    <r>
      <rPr>
        <i/>
        <sz val="7"/>
        <color indexed="8"/>
        <rFont val="Cambria"/>
        <family val="1"/>
        <charset val="162"/>
      </rPr>
      <t>(Kamuda çalışanlar için görev belgesi)</t>
    </r>
  </si>
  <si>
    <t>CEP
TELEFONU</t>
  </si>
  <si>
    <r>
      <t>YABANCI DİL</t>
    </r>
    <r>
      <rPr>
        <i/>
        <sz val="7"/>
        <color indexed="8"/>
        <rFont val="Cambria"/>
        <family val="1"/>
        <charset val="162"/>
      </rPr>
      <t xml:space="preserve">  (İyi derecede bilenler yazabilir)</t>
    </r>
  </si>
  <si>
    <t>FAAL HAKEMLİK YAPTIĞI İL-YIL</t>
  </si>
  <si>
    <r>
      <t xml:space="preserve">SAĞLIK RAPORU </t>
    </r>
    <r>
      <rPr>
        <i/>
        <sz val="7"/>
        <color indexed="8"/>
        <rFont val="Cambria"/>
        <family val="1"/>
        <charset val="162"/>
      </rPr>
      <t>(65 Yaş ve üzeri her yıl)</t>
    </r>
  </si>
  <si>
    <t>+</t>
  </si>
  <si>
    <t>"Hakem Bilgilerine Dönmek İçin Tıkla"</t>
  </si>
  <si>
    <t>KURS EĞİTMENLERİ</t>
  </si>
  <si>
    <t>Kursun Yapıldığı İl</t>
  </si>
  <si>
    <t>Kurs Tarihi</t>
  </si>
  <si>
    <t xml:space="preserve">İl Temsilcisi Adı Soyadı </t>
  </si>
  <si>
    <r>
      <t xml:space="preserve">YABANCI DİL 
</t>
    </r>
    <r>
      <rPr>
        <sz val="6"/>
        <color indexed="8"/>
        <rFont val="Cambria"/>
        <family val="1"/>
        <charset val="162"/>
      </rPr>
      <t>(İyi Derece Bilenler Yazabilir)</t>
    </r>
  </si>
  <si>
    <t>SIRA 
NO</t>
  </si>
  <si>
    <t>SİCİL 
NO</t>
  </si>
  <si>
    <t>YAZILI NOTU</t>
  </si>
  <si>
    <t>SÖZLÜ NOTU</t>
  </si>
  <si>
    <t>UYGULAMA NOTU</t>
  </si>
  <si>
    <t>BAŞARI NOTU</t>
  </si>
  <si>
    <t>SEMİNERE KATILIM GÜNLERİ</t>
  </si>
  <si>
    <t>SIRA NO</t>
  </si>
  <si>
    <t>HAKEM SİCİL NO</t>
  </si>
  <si>
    <t>KURSA 
DEVAMI</t>
  </si>
  <si>
    <t>YAZILI SINAV NOTU</t>
  </si>
  <si>
    <t>SÖZLÜ SINAV NOTU</t>
  </si>
  <si>
    <t>Tarih :</t>
  </si>
  <si>
    <t>KURS BİLGİLERİ</t>
  </si>
  <si>
    <t>Kursun Yapıldığı İl :</t>
  </si>
  <si>
    <t>İl Temsilcisi</t>
  </si>
  <si>
    <t>Hakem Eğitmeni</t>
  </si>
  <si>
    <t>Kurs Eğitmeni</t>
  </si>
  <si>
    <t>KAN GRUBU</t>
  </si>
  <si>
    <t>İMZA</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</si>
  <si>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</si>
  <si>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</si>
  <si>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</si>
  <si>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</si>
  <si>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</si>
  <si>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</si>
  <si>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</si>
  <si>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</si>
  <si>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</si>
  <si>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</si>
  <si>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</si>
  <si>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</si>
  <si>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</si>
  <si>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</si>
  <si>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</si>
  <si>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</si>
  <si>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</si>
  <si>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</si>
  <si>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</si>
  <si>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</si>
  <si>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</si>
  <si>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</si>
  <si>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</si>
  <si>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</si>
  <si>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</si>
  <si>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</si>
  <si>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</si>
  <si>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</si>
  <si>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</si>
  <si>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</si>
  <si>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</si>
  <si>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</si>
  <si>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</si>
  <si>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</si>
  <si>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</si>
  <si>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</si>
  <si>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</si>
  <si>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</si>
  <si>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</si>
  <si>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</si>
  <si>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</si>
  <si>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</si>
  <si>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</si>
  <si>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</si>
  <si>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</si>
  <si>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</si>
  <si>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</si>
  <si>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</si>
  <si>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</si>
  <si>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</si>
  <si>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</si>
  <si>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</si>
  <si>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</si>
  <si>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</si>
  <si>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</si>
  <si>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</si>
  <si>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</si>
  <si>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</si>
  <si>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</si>
  <si>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</si>
  <si>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</si>
  <si>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</si>
  <si>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</si>
  <si>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</si>
  <si>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</si>
  <si>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</si>
  <si>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</si>
  <si>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</si>
  <si>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</si>
  <si>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</si>
  <si>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</si>
  <si>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</si>
  <si>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</si>
  <si>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ATMALAR GENEİ</t>
  </si>
  <si>
    <t>GÜLLE-DİRK ATMA</t>
  </si>
  <si>
    <t>ATMALARDA CETVEL İŞLEME-TASNİF VE BERABERLİKLER</t>
  </si>
  <si>
    <t>ÇOKLU YARIŞMALAR</t>
  </si>
  <si>
    <t>UYGULAMA</t>
  </si>
  <si>
    <t>SINAVLARIN GENEL DEĞERLENDİRMESİ</t>
  </si>
  <si>
    <t>BOLU</t>
  </si>
  <si>
    <t xml:space="preserve">             Hakem Eğitmeni</t>
  </si>
  <si>
    <t>Aksaray</t>
  </si>
  <si>
    <t>Ak</t>
  </si>
  <si>
    <t>ATLETİZM HAKEM KURSU</t>
  </si>
  <si>
    <t xml:space="preserve">               ATLETİZM HAKEM BİLGİ FORMU</t>
  </si>
  <si>
    <t xml:space="preserve">              ATLETİZM HAKEM BİLGİ FORMU</t>
  </si>
  <si>
    <t xml:space="preserve">            ATLETİZM HAKEM BİLGİ FORMU</t>
  </si>
  <si>
    <t>TESLİM EDEN</t>
  </si>
  <si>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 xml:space="preserve">no'lu hesabına Kurs Katılım Ücreti </t>
    </r>
    <r>
      <rPr>
        <b/>
        <sz val="12"/>
        <color indexed="8"/>
        <rFont val="Cambria"/>
        <family val="1"/>
        <charset val="162"/>
      </rPr>
      <t>100.00TL</t>
    </r>
    <r>
      <rPr>
        <sz val="12"/>
        <color indexed="8"/>
        <rFont val="Cambria"/>
        <family val="1"/>
        <charset val="162"/>
      </rPr>
      <t>. yatırdığına dair Banka Dekontu</t>
    </r>
  </si>
  <si>
    <t>Türkiye Atletizm Federasyonu</t>
  </si>
  <si>
    <t xml:space="preserve">          Mart 2016</t>
  </si>
  <si>
    <t>İBAN NO</t>
  </si>
  <si>
    <t>MESLEĞİ (Kendi mesleğiniz).</t>
  </si>
  <si>
    <t>Atletizm Hakem Kursu Belge Kontrol Listesi</t>
  </si>
  <si>
    <t>Kurs Yeri   :</t>
  </si>
  <si>
    <t>Tarih</t>
  </si>
  <si>
    <t>HAKEM LİSANS NO</t>
  </si>
  <si>
    <t>Kurs Katılım Dilekçesi</t>
  </si>
  <si>
    <t>GSİM
Ceza Belgesi</t>
  </si>
  <si>
    <t>Öğrenim Belgesi</t>
  </si>
  <si>
    <t>Nüf.Cüz. Fotokopisi</t>
  </si>
  <si>
    <t>4 Adet Fotoğraf</t>
  </si>
  <si>
    <t>Sabıka Kaydı</t>
  </si>
  <si>
    <t>Sağlık Raporu</t>
  </si>
  <si>
    <t>ÜCRET</t>
  </si>
  <si>
    <t>Evrak Kontrol</t>
  </si>
  <si>
    <t>1. GÜN</t>
  </si>
  <si>
    <t>2. GÜN</t>
  </si>
  <si>
    <t>3. GÜN</t>
  </si>
  <si>
    <t>4.GÜN</t>
  </si>
  <si>
    <t>TESLİM ALAN</t>
  </si>
  <si>
    <t>İLHAN DOKER</t>
  </si>
  <si>
    <t>MALZEME VE SATIN ALMA</t>
  </si>
  <si>
    <t xml:space="preserve">                 Kurs Eğitmeni                                   Kurs Eğitmeni</t>
  </si>
  <si>
    <t>KATEGORİ</t>
  </si>
  <si>
    <t>Müslüm AKSAKAL</t>
  </si>
  <si>
    <t>SÜLEYMAN ALTINOLUK</t>
  </si>
  <si>
    <t xml:space="preserve">  KAYSERİ ATLETİZM İL TEMSİLCİSİ</t>
  </si>
  <si>
    <t>DENİZLİ</t>
  </si>
  <si>
    <t>12-15 Nisan 2016</t>
  </si>
  <si>
    <t>Bülent ŞENKİBAR</t>
  </si>
  <si>
    <t>Ömer ARAS</t>
  </si>
  <si>
    <t xml:space="preserve">                             DENİZLİ</t>
  </si>
  <si>
    <t xml:space="preserve">           12-15 Nisan 2016 tarihleri arasında  Türkiye Atletizm Federasyonu tarafından Denizli İlinde açılacak olan Atletizm Hakem Kursuna katılmak istiyorum.</t>
  </si>
  <si>
    <t>12.04.2016</t>
  </si>
  <si>
    <t>13.04.2016</t>
  </si>
  <si>
    <t>12-15 NİSAN 2016  TARİHLERİ ARASINDA DENİZLİ İLİNDE YAPILAN ATLETİZM HAKEMLİĞİ DEVAMLILIK ÇİZELGESİ</t>
  </si>
  <si>
    <t>12-15 NİSAN 2016 TARİHLERİ ARASINDA DENİZLİ'DE AÇILAN HAKEM KURSU KİTAP TESLİM TUTANAĞIDIR</t>
  </si>
  <si>
    <t>BETÜL BAYAR</t>
  </si>
  <si>
    <t>TÜLİN AFAT</t>
  </si>
  <si>
    <t>ALİ TAN</t>
  </si>
  <si>
    <t>GÖKHAN ÇİÇEK</t>
  </si>
  <si>
    <t>RIDVAN KAYAN</t>
  </si>
  <si>
    <t>MUHSİN ÇIRAY</t>
  </si>
  <si>
    <t>VEDAT ORAK</t>
  </si>
  <si>
    <t>RAMAZAN KAYAN</t>
  </si>
  <si>
    <t>SEMA ERK</t>
  </si>
  <si>
    <t>ŞERİFE ADAN</t>
  </si>
  <si>
    <t>SEVİM AKŞİT</t>
  </si>
  <si>
    <t>ŞEYDA ALTINBAŞ</t>
  </si>
  <si>
    <t>SEYHAN DEMİREL</t>
  </si>
  <si>
    <t>MEHDİ MESİH GEYLAN</t>
  </si>
  <si>
    <t>UĞURAL UĞURSAL</t>
  </si>
  <si>
    <t>ERTUĞRUL ÇAPAR</t>
  </si>
  <si>
    <t>ESMA OLGUN</t>
  </si>
  <si>
    <t>AYBÜKE YILDIRIM</t>
  </si>
  <si>
    <t>RIDVAN ÇAKIR</t>
  </si>
  <si>
    <t>YEŞİM KARAKUŞ</t>
  </si>
  <si>
    <t>ERHAN DOĞRU</t>
  </si>
  <si>
    <t>PINAR ABAŞ</t>
  </si>
  <si>
    <t>MEHMET EMRE KURAL</t>
  </si>
  <si>
    <t>SERDAR AKAGÜNDÜZ</t>
  </si>
  <si>
    <t>SİNEM ÖKTEN</t>
  </si>
  <si>
    <t>KONAK</t>
  </si>
  <si>
    <t>LİSE</t>
  </si>
  <si>
    <t>ŞENEL</t>
  </si>
  <si>
    <t>ÖĞRENCİ</t>
  </si>
  <si>
    <t>A RH +</t>
  </si>
  <si>
    <t xml:space="preserve">UĞUR MUMCU MAH. 1304 SOK NO:4 DAİRE 12 MENEMEN </t>
  </si>
  <si>
    <t>ZİRAAT BANKASI TR070001000146592597545001</t>
  </si>
  <si>
    <t>SAİT</t>
  </si>
  <si>
    <t>0 RH +</t>
  </si>
  <si>
    <t>İNCİLİPINAR MH. 1222 SK. NO:32</t>
  </si>
  <si>
    <t>YUMRUTAŞ</t>
  </si>
  <si>
    <t>ÜNİVERSİTE</t>
  </si>
  <si>
    <t>HÜSEYİN</t>
  </si>
  <si>
    <t>BEDEN EĞİTİMİ ÖĞRETMENİ</t>
  </si>
  <si>
    <t>ALMANCA-İNGİLİZCE</t>
  </si>
  <si>
    <t>sevim.askim@gmail.com</t>
  </si>
  <si>
    <t>B RH +</t>
  </si>
  <si>
    <t>VAKIF BANK 
TR44 0001 5001 5800 7302 0280 06</t>
  </si>
  <si>
    <t>NEŞAT</t>
  </si>
  <si>
    <t>sinem_okten@hotmail.com</t>
  </si>
  <si>
    <t>LOZAN CAD AKKONAK MAH 1791 SOK NO 3 KÖPRÜ SİTESİ KAT:1</t>
  </si>
  <si>
    <t>HALK BANKASI
TR69 0001 2001 4630 0001105296</t>
  </si>
  <si>
    <t>AKKÖY</t>
  </si>
  <si>
    <t>RAMAZAN</t>
  </si>
  <si>
    <t>mehdi -_mesih-_97@hotmail.com</t>
  </si>
  <si>
    <t>1200 EVLER MAH. PAZARYERİ ÖZKAYA APT.</t>
  </si>
  <si>
    <t>TR 65 0001 0021 4176 2444 4250 01</t>
  </si>
  <si>
    <t>İSTANBUL</t>
  </si>
  <si>
    <t>ERDAL</t>
  </si>
  <si>
    <t>altinbasseyda@hotmail.com</t>
  </si>
  <si>
    <t>DENİZLİ PAÜ KIZ YURDU C BLOK DENİZLİ</t>
  </si>
  <si>
    <t>ZİRAAT BANKASI
 TR25 0001 0017 7473 2393 1350 01</t>
  </si>
  <si>
    <t>ORDU</t>
  </si>
  <si>
    <t>ÖZER</t>
  </si>
  <si>
    <t>YENİ MAHALLE İSMETPAŞA CAD. NO98 ORDU</t>
  </si>
  <si>
    <t>ALİ</t>
  </si>
  <si>
    <t>t.afat@hotmail.com</t>
  </si>
  <si>
    <t>DENİZLİ PAÜ KIZ YURDU</t>
  </si>
  <si>
    <t>KİLİS</t>
  </si>
  <si>
    <t>MUSTAFA</t>
  </si>
  <si>
    <t>erksema13@gmail.com</t>
  </si>
  <si>
    <t>PAÜ KREDİ YURTLAR KURUMU DENİZLİ</t>
  </si>
  <si>
    <t>İŞ BANKASI
TR35 0006 4000 0001 6320 0701 247</t>
  </si>
  <si>
    <t>YÜKSEKLİSANS</t>
  </si>
  <si>
    <t>ŞABAN</t>
  </si>
  <si>
    <t>MEMUR</t>
  </si>
  <si>
    <t>betulbyr@hotmail.com</t>
  </si>
  <si>
    <t>ADALET MAH. 10045SOK. SERİN SİT B/2 BŞOK DENİZLİ</t>
  </si>
  <si>
    <t>HALKBANKASI
TR330001200935200001055441</t>
  </si>
  <si>
    <t>ZEYTİNBURNU</t>
  </si>
  <si>
    <t>MAŞALLAH</t>
  </si>
  <si>
    <t>kankardesi1@hotmail.com</t>
  </si>
  <si>
    <t>İNÖNÜ MAH KÜRÜM SOK. NO 23 BİTLİS</t>
  </si>
  <si>
    <t>İŞ BANKASI
TR94 0006 4000 0013 2060 0764 59</t>
  </si>
  <si>
    <t>YILDIRIM</t>
  </si>
  <si>
    <t>ÖZAY</t>
  </si>
  <si>
    <t>xc02@live.com</t>
  </si>
  <si>
    <t>KURTULUŞ MAH 2014 SOK NO 70 K3 DR3 AYDIN</t>
  </si>
  <si>
    <t>MURATDEDE MAH 269 SOK NO 15 DENİZLİ</t>
  </si>
  <si>
    <t>BATMAN</t>
  </si>
  <si>
    <t>HAMİT</t>
  </si>
  <si>
    <t>MURATDEDE MH 272/3 SOK NO4 DENİZLİ</t>
  </si>
  <si>
    <t>ABDURRAHMAN</t>
  </si>
  <si>
    <t>r_kayan_1996@hotmail.com</t>
  </si>
  <si>
    <t xml:space="preserve">MURATDEDE MAH 274 SOK NO5 </t>
  </si>
  <si>
    <t>GİRESUN</t>
  </si>
  <si>
    <t>LİSANS</t>
  </si>
  <si>
    <t>ANTRENÖR</t>
  </si>
  <si>
    <t>sallagelsin@hotmail.com</t>
  </si>
  <si>
    <t>BARBAROS M YASEMİN C KAYNACA SİTESİ A BLOK KAT1</t>
  </si>
  <si>
    <t>GELENDOST</t>
  </si>
  <si>
    <t>ŞAHİN</t>
  </si>
  <si>
    <t>İNGİLİZCE</t>
  </si>
  <si>
    <t>serifeadan32@gmail.com</t>
  </si>
  <si>
    <t>ASMALI EVLER MAH 6678 SOK NO3 KAT4</t>
  </si>
  <si>
    <t>HALKBANKASI
TR89 0001 2009 5480 0001 0082 51</t>
  </si>
  <si>
    <t>ridvancakir93@hotmail.com</t>
  </si>
  <si>
    <t>KURTULUŞ MAH 2014 SOK NO 70 K3 DARİRE3 AYDIN</t>
  </si>
  <si>
    <t>TR72 0001 0007 9764 7178 5150 01</t>
  </si>
  <si>
    <t>ADIYAMAN</t>
  </si>
  <si>
    <t>İSMET</t>
  </si>
  <si>
    <t>ZAFER MAH 117 SOK NO9 KAT4 AYDIN</t>
  </si>
  <si>
    <t>HALK BANKASI
TR00 0120 0953 3000 0105 3751</t>
  </si>
  <si>
    <t>KADİR</t>
  </si>
  <si>
    <t>ZİRAAT BANKASI
TR06 0001 0000 3370 9765 1850 01</t>
  </si>
  <si>
    <t>KARS</t>
  </si>
  <si>
    <t>DURSUN</t>
  </si>
  <si>
    <t>syhndemirel@gmail.com</t>
  </si>
  <si>
    <t>MERKEZEFENDİ MAH 168 SOK NO 12 İSTANBUL</t>
  </si>
  <si>
    <t>UŞAK</t>
  </si>
  <si>
    <t>MEHMET</t>
  </si>
  <si>
    <t>etocapar@hotmail.com</t>
  </si>
  <si>
    <t>HACIKAPLANLAR MAH 750 SOK</t>
  </si>
  <si>
    <t>ZİRAAT BANKASI
TR84 0001 0021 4176 2441 1350 01</t>
  </si>
  <si>
    <t>ZAFER</t>
  </si>
  <si>
    <t>uugursal@gmail.com</t>
  </si>
  <si>
    <t>ÇAMLARALTI MAH 6004 SOK 4/5 KINIKLI DENİZLİ</t>
  </si>
  <si>
    <t>İŞ BANKASI
TR80 0006 4000 0013 2030 2671 56</t>
  </si>
  <si>
    <t>ZEKİ</t>
  </si>
  <si>
    <t>pinarabas@hotmail.com</t>
  </si>
  <si>
    <t>NİKFERLİLER SİTESİ MERKEZEFENDİ MAH 1853 SOK NO29</t>
  </si>
  <si>
    <t>İBRAHİM</t>
  </si>
  <si>
    <t>KAMU PERSONEL</t>
  </si>
  <si>
    <t>edogru10@hotmail.com</t>
  </si>
  <si>
    <t>ANAFARTALAR MAH 232 SOK NO1 K1 DENİZLİ</t>
  </si>
  <si>
    <t>İŞ BANKASI
TR90 0006 4000 0013 2002 5235 21</t>
  </si>
  <si>
    <t>gokhanmenemen@windowslive.com</t>
  </si>
  <si>
    <t>can.gunduz2015@gmail.com</t>
  </si>
  <si>
    <t>muhsin20.20@hotmail.com</t>
  </si>
  <si>
    <t>MURAT CAN ERDiL</t>
  </si>
  <si>
    <t>esmaolqn12345@gmail.com</t>
  </si>
  <si>
    <t>yesim.krks09@gmail.com</t>
  </si>
  <si>
    <t>ANTALYA</t>
  </si>
  <si>
    <t>BÜNYAMİN</t>
  </si>
  <si>
    <t>mrnaemre@hotmail.com</t>
  </si>
  <si>
    <t>AB RH +</t>
  </si>
  <si>
    <t>HACİ KAPLANLAR MAH 736 SOK NO18 DENİZLİ</t>
  </si>
  <si>
    <t>İŞ BANKASI
TR12 0006 4000 0013 2001 9463 99</t>
  </si>
  <si>
    <t>CUMHURİYET MAH. 7 SOK. NO 1 PAMUKKALE DENİZLİ</t>
  </si>
  <si>
    <t>ŞEYDA ALTİNBAŞ</t>
  </si>
  <si>
    <t>MUSTAFA KÜÇÜK (ISPARTA)</t>
  </si>
  <si>
    <t>VAKIF BANK
TR02 0001 5001 5800 7302 6531 51</t>
  </si>
  <si>
    <t>NAZİLLİ</t>
  </si>
  <si>
    <t>MUSTAFA AKYOL</t>
  </si>
  <si>
    <t>ACIPAYAM</t>
  </si>
  <si>
    <t>RECEP</t>
  </si>
  <si>
    <t>SUBAY</t>
  </si>
  <si>
    <t>makyol1180@gmail.com</t>
  </si>
  <si>
    <t>FATİH MAH 1956 SOK NO 52 DENİZLİ</t>
  </si>
  <si>
    <t>HALKBANK
TR45 0001 2009 8980 0001 0091 36</t>
  </si>
  <si>
    <t>İŞ BANKASI
TR91 0006 4000 0013 2060 0710 81</t>
  </si>
  <si>
    <t>İŞ BANKASI
TR83 0006 4000 0013 2060 0785 00</t>
  </si>
  <si>
    <t>FATMA SELÇUK</t>
  </si>
  <si>
    <t>FATİH MAH. 1931/3 NO20</t>
  </si>
  <si>
    <t>ABDURRAHİM ITRİ SAĞ</t>
  </si>
  <si>
    <t>GERGEN</t>
  </si>
  <si>
    <t>itrisag@hotmail.com</t>
  </si>
  <si>
    <t>0 RH -</t>
  </si>
  <si>
    <t>BAĞBAŞI CAMLICA SİT. F BLOK KAT5</t>
  </si>
  <si>
    <t>BÜŞRA KARAGÖNLÜ</t>
  </si>
  <si>
    <t>SELAHATTİN</t>
  </si>
  <si>
    <t>ANAFARTALAR MAH 2155 SOK NO10</t>
  </si>
  <si>
    <t>MESUT ÖZTÜRK</t>
  </si>
  <si>
    <t>mesut2300@windowslive.com</t>
  </si>
  <si>
    <t>DÜNDAR SOK. PAMUKKALE MAH. PAMUKKALE</t>
  </si>
  <si>
    <t>ECE BAKAY</t>
  </si>
  <si>
    <t>BORNOVA</t>
  </si>
  <si>
    <t>ENGİN</t>
  </si>
  <si>
    <t>İNGİLİZCE-BULGARCA</t>
  </si>
  <si>
    <t>ecebakay@hotmail.com</t>
  </si>
  <si>
    <t>ÜNV APRT. NO 17 BAĞBAŞI</t>
  </si>
  <si>
    <t>NECATCAN GÜNDÜZ</t>
  </si>
  <si>
    <t>Ali-tan413@hotmail.com</t>
  </si>
  <si>
    <t>MURAT CAN ERDİL</t>
  </si>
  <si>
    <t>X</t>
  </si>
  <si>
    <t xml:space="preserve">            Ömer ARAS                                    Müslüm AKSAKAL</t>
  </si>
  <si>
    <r>
      <t xml:space="preserve">AYBÜKE YILDIRIM  </t>
    </r>
    <r>
      <rPr>
        <b/>
        <i/>
        <sz val="8"/>
        <color indexed="8"/>
        <rFont val="Cambria"/>
        <family val="1"/>
        <charset val="162"/>
      </rPr>
      <t xml:space="preserve">            (AYDIN)</t>
    </r>
  </si>
  <si>
    <r>
      <t xml:space="preserve">ESMA OLGUN                       </t>
    </r>
    <r>
      <rPr>
        <b/>
        <i/>
        <sz val="8"/>
        <color indexed="8"/>
        <rFont val="Cambria"/>
        <family val="1"/>
        <charset val="162"/>
      </rPr>
      <t xml:space="preserve"> (AYDIN)</t>
    </r>
  </si>
  <si>
    <r>
      <t xml:space="preserve">RIDVAN ÇAKIR                      </t>
    </r>
    <r>
      <rPr>
        <b/>
        <i/>
        <sz val="8"/>
        <color indexed="8"/>
        <rFont val="Cambria"/>
        <family val="1"/>
        <charset val="162"/>
      </rPr>
      <t>(AYDIN)</t>
    </r>
  </si>
  <si>
    <r>
      <t xml:space="preserve">YEŞİM KARAKUŞ           </t>
    </r>
    <r>
      <rPr>
        <b/>
        <i/>
        <sz val="8"/>
        <color indexed="8"/>
        <rFont val="Cambria"/>
        <family val="1"/>
        <charset val="162"/>
      </rPr>
      <t xml:space="preserve">      (AYDIN)</t>
    </r>
  </si>
  <si>
    <t>DENİZLİ  ATLETİZM İL TEMSİLCİLİĞİ İL HAKEMLİĞİNDEN ULUSAL HAKEMLİĞE TERFİ EDEN HAKEMLERE AİT SEMİNER TAKİP VE SINAV SONUÇ LİSTESİ</t>
  </si>
  <si>
    <t>DENİZLİ İLİ ATLETİZM HAKEM KURS LİSTESİ</t>
  </si>
  <si>
    <t>DENİZLİ İLİNDE AÇILAN ATLETİZM  HAKEM KURSU TAKİP VE SINAV SONUÇ LİSTESİ</t>
  </si>
</sst>
</file>

<file path=xl/styles.xml><?xml version="1.0" encoding="utf-8"?>
<styleSheet xmlns="http://schemas.openxmlformats.org/spreadsheetml/2006/main">
  <numFmts count="4">
    <numFmt numFmtId="164" formatCode="#,##0\ &quot;TL&quot;;[Red]\-#,##0\ &quot;TL&quot;"/>
    <numFmt numFmtId="165" formatCode="[$-41F]d\ mmmm\ yyyy;@"/>
    <numFmt numFmtId="166" formatCode="0;0;;@"/>
    <numFmt numFmtId="167" formatCode="[$-F800]dddd\,\ mmmm\ dd\,\ yyyy"/>
  </numFmts>
  <fonts count="126">
    <font>
      <sz val="11"/>
      <color theme="1"/>
      <name val="Calibri"/>
      <family val="2"/>
      <charset val="162"/>
      <scheme val="minor"/>
    </font>
    <font>
      <sz val="10"/>
      <name val="Arial Tur"/>
      <family val="2"/>
      <charset val="162"/>
    </font>
    <font>
      <sz val="14"/>
      <name val="Arial Tur"/>
      <charset val="162"/>
    </font>
    <font>
      <sz val="16"/>
      <name val="Arial Tur"/>
      <charset val="162"/>
    </font>
    <font>
      <u/>
      <sz val="10"/>
      <color indexed="12"/>
      <name val="Arial Tur"/>
      <charset val="162"/>
    </font>
    <font>
      <b/>
      <sz val="11"/>
      <color indexed="8"/>
      <name val="Cambria"/>
      <family val="1"/>
      <charset val="162"/>
    </font>
    <font>
      <b/>
      <i/>
      <sz val="11"/>
      <name val="Cambria"/>
      <family val="1"/>
      <charset val="162"/>
    </font>
    <font>
      <i/>
      <sz val="11"/>
      <name val="Cambria"/>
      <family val="1"/>
      <charset val="162"/>
    </font>
    <font>
      <i/>
      <sz val="7"/>
      <name val="Cambria"/>
      <family val="1"/>
      <charset val="162"/>
    </font>
    <font>
      <i/>
      <sz val="7"/>
      <color indexed="8"/>
      <name val="Cambria"/>
      <family val="1"/>
      <charset val="162"/>
    </font>
    <font>
      <sz val="10"/>
      <name val="Arial Tur"/>
      <charset val="162"/>
    </font>
    <font>
      <sz val="11"/>
      <name val="Cambria"/>
      <family val="1"/>
      <charset val="162"/>
    </font>
    <font>
      <sz val="11"/>
      <color indexed="8"/>
      <name val="Cambria"/>
      <family val="1"/>
      <charset val="162"/>
    </font>
    <font>
      <sz val="11"/>
      <color indexed="10"/>
      <name val="Cambria"/>
      <family val="1"/>
      <charset val="162"/>
    </font>
    <font>
      <i/>
      <sz val="9"/>
      <color indexed="8"/>
      <name val="Cambria"/>
      <family val="1"/>
      <charset val="162"/>
    </font>
    <font>
      <b/>
      <i/>
      <sz val="11"/>
      <color indexed="8"/>
      <name val="Cambria"/>
      <family val="1"/>
      <charset val="162"/>
    </font>
    <font>
      <i/>
      <sz val="11"/>
      <color indexed="8"/>
      <name val="Cambria"/>
      <family val="1"/>
      <charset val="162"/>
    </font>
    <font>
      <b/>
      <i/>
      <sz val="10"/>
      <name val="Cambria"/>
      <family val="1"/>
      <charset val="162"/>
    </font>
    <font>
      <b/>
      <sz val="11"/>
      <name val="Cambria"/>
      <family val="1"/>
      <charset val="162"/>
    </font>
    <font>
      <i/>
      <sz val="8"/>
      <name val="Cambria"/>
      <family val="1"/>
      <charset val="162"/>
    </font>
    <font>
      <b/>
      <i/>
      <sz val="14"/>
      <color indexed="8"/>
      <name val="Cambria"/>
      <family val="1"/>
      <charset val="162"/>
    </font>
    <font>
      <b/>
      <i/>
      <sz val="16"/>
      <color indexed="8"/>
      <name val="Cambria"/>
      <family val="1"/>
      <charset val="162"/>
    </font>
    <font>
      <i/>
      <sz val="10"/>
      <color indexed="8"/>
      <name val="Cambria"/>
      <family val="1"/>
      <charset val="162"/>
    </font>
    <font>
      <i/>
      <sz val="10"/>
      <name val="Cambria"/>
      <family val="1"/>
      <charset val="162"/>
    </font>
    <font>
      <b/>
      <i/>
      <sz val="12"/>
      <name val="Bookman Old Style"/>
      <family val="1"/>
      <charset val="162"/>
    </font>
    <font>
      <b/>
      <i/>
      <sz val="9"/>
      <name val="Cambria"/>
      <family val="1"/>
      <charset val="162"/>
    </font>
    <font>
      <i/>
      <sz val="8"/>
      <color indexed="8"/>
      <name val="Cambria"/>
      <family val="1"/>
      <charset val="162"/>
    </font>
    <font>
      <b/>
      <i/>
      <sz val="8"/>
      <name val="Cambria"/>
      <family val="1"/>
      <charset val="162"/>
    </font>
    <font>
      <i/>
      <sz val="6"/>
      <color indexed="12"/>
      <name val="Calibri"/>
      <family val="2"/>
      <charset val="162"/>
    </font>
    <font>
      <i/>
      <sz val="9.35"/>
      <color indexed="12"/>
      <name val="Calibri"/>
      <family val="2"/>
      <charset val="162"/>
    </font>
    <font>
      <b/>
      <i/>
      <sz val="6"/>
      <color indexed="12"/>
      <name val="Calibri"/>
      <family val="2"/>
      <charset val="162"/>
    </font>
    <font>
      <sz val="6"/>
      <color indexed="8"/>
      <name val="Cambria"/>
      <family val="1"/>
      <charset val="162"/>
    </font>
    <font>
      <i/>
      <sz val="12"/>
      <color indexed="8"/>
      <name val="Cambria"/>
      <family val="1"/>
      <charset val="162"/>
    </font>
    <font>
      <i/>
      <sz val="10"/>
      <color indexed="8"/>
      <name val="Cambria"/>
      <family val="1"/>
      <charset val="162"/>
    </font>
    <font>
      <i/>
      <sz val="9"/>
      <color indexed="8"/>
      <name val="Cambria"/>
      <family val="1"/>
      <charset val="162"/>
    </font>
    <font>
      <i/>
      <sz val="8"/>
      <color indexed="8"/>
      <name val="Cambria"/>
      <family val="1"/>
      <charset val="162"/>
    </font>
    <font>
      <b/>
      <sz val="10"/>
      <color indexed="10"/>
      <name val="Calibri"/>
      <family val="2"/>
      <charset val="162"/>
    </font>
    <font>
      <b/>
      <i/>
      <sz val="10"/>
      <color indexed="10"/>
      <name val="Calibri"/>
      <family val="2"/>
      <charset val="162"/>
    </font>
    <font>
      <b/>
      <i/>
      <sz val="11"/>
      <color indexed="8"/>
      <name val="Cambria"/>
      <family val="1"/>
      <charset val="162"/>
    </font>
    <font>
      <b/>
      <i/>
      <sz val="9"/>
      <color indexed="8"/>
      <name val="Cambria"/>
      <family val="1"/>
      <charset val="162"/>
    </font>
    <font>
      <b/>
      <i/>
      <sz val="8"/>
      <color indexed="8"/>
      <name val="Cambria"/>
      <family val="1"/>
      <charset val="162"/>
    </font>
    <font>
      <i/>
      <sz val="7"/>
      <color indexed="8"/>
      <name val="Cambria"/>
      <family val="1"/>
      <charset val="162"/>
    </font>
    <font>
      <b/>
      <i/>
      <sz val="9.35"/>
      <color indexed="10"/>
      <name val="Calibri"/>
      <family val="2"/>
      <charset val="162"/>
    </font>
    <font>
      <i/>
      <sz val="6"/>
      <color indexed="8"/>
      <name val="Cambria"/>
      <family val="1"/>
      <charset val="162"/>
    </font>
    <font>
      <b/>
      <i/>
      <sz val="10"/>
      <color indexed="8"/>
      <name val="Cambria"/>
      <family val="1"/>
      <charset val="162"/>
    </font>
    <font>
      <b/>
      <i/>
      <sz val="10"/>
      <color indexed="8"/>
      <name val="Cambria"/>
      <family val="1"/>
      <charset val="162"/>
    </font>
    <font>
      <b/>
      <i/>
      <sz val="9"/>
      <color indexed="8"/>
      <name val="Cambria"/>
      <family val="1"/>
      <charset val="162"/>
    </font>
    <font>
      <b/>
      <i/>
      <sz val="6"/>
      <color indexed="12"/>
      <name val="Calibri"/>
      <family val="2"/>
      <charset val="162"/>
    </font>
    <font>
      <i/>
      <sz val="6"/>
      <color indexed="12"/>
      <name val="Calibri"/>
      <family val="2"/>
      <charset val="162"/>
    </font>
    <font>
      <sz val="11"/>
      <color indexed="8"/>
      <name val="Cambria"/>
      <family val="1"/>
      <charset val="162"/>
    </font>
    <font>
      <b/>
      <sz val="10"/>
      <color indexed="8"/>
      <name val="Cambria"/>
      <family val="1"/>
      <charset val="162"/>
    </font>
    <font>
      <sz val="10"/>
      <color indexed="8"/>
      <name val="Cambria"/>
      <family val="1"/>
      <charset val="162"/>
    </font>
    <font>
      <b/>
      <sz val="12"/>
      <color indexed="8"/>
      <name val="Cambria"/>
      <family val="1"/>
      <charset val="162"/>
    </font>
    <font>
      <b/>
      <i/>
      <sz val="10"/>
      <name val="Cambria"/>
      <family val="1"/>
      <charset val="162"/>
    </font>
    <font>
      <sz val="12"/>
      <name val="Cambria"/>
      <family val="1"/>
      <charset val="162"/>
    </font>
    <font>
      <b/>
      <sz val="10"/>
      <color indexed="8"/>
      <name val="Cambria"/>
      <family val="1"/>
      <charset val="162"/>
    </font>
    <font>
      <b/>
      <i/>
      <sz val="12"/>
      <color indexed="8"/>
      <name val="Cambria"/>
      <family val="1"/>
      <charset val="162"/>
    </font>
    <font>
      <i/>
      <sz val="10"/>
      <name val="Cambria"/>
      <family val="1"/>
      <charset val="162"/>
    </font>
    <font>
      <b/>
      <i/>
      <sz val="11"/>
      <name val="Cambria"/>
      <family val="1"/>
      <charset val="162"/>
    </font>
    <font>
      <i/>
      <sz val="11"/>
      <name val="Cambria"/>
      <family val="1"/>
      <charset val="162"/>
    </font>
    <font>
      <b/>
      <i/>
      <sz val="11"/>
      <color indexed="12"/>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i/>
      <sz val="14"/>
      <color indexed="8"/>
      <name val="Cambria"/>
      <family val="1"/>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b/>
      <i/>
      <sz val="11"/>
      <color rgb="FFFF000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b/>
      <sz val="12"/>
      <color theme="0"/>
      <name val="Cambria"/>
      <family val="1"/>
      <charset val="162"/>
    </font>
    <font>
      <b/>
      <i/>
      <sz val="8"/>
      <color theme="0"/>
      <name val="Cambria"/>
      <family val="1"/>
      <charset val="162"/>
    </font>
    <font>
      <b/>
      <i/>
      <sz val="16"/>
      <color theme="1"/>
      <name val="Cambria"/>
      <family val="1"/>
      <charset val="162"/>
      <scheme val="major"/>
    </font>
    <font>
      <i/>
      <sz val="10"/>
      <name val="Cambria"/>
      <family val="1"/>
      <charset val="162"/>
      <scheme val="major"/>
    </font>
    <font>
      <b/>
      <i/>
      <sz val="14"/>
      <color theme="1"/>
      <name val="Cambria"/>
      <family val="1"/>
      <charset val="162"/>
      <scheme val="major"/>
    </font>
    <font>
      <i/>
      <sz val="14"/>
      <color theme="1"/>
      <name val="Cambria"/>
      <family val="1"/>
      <charset val="162"/>
      <scheme val="major"/>
    </font>
    <font>
      <b/>
      <i/>
      <sz val="11"/>
      <name val="Cambria"/>
      <family val="1"/>
      <charset val="162"/>
      <scheme val="major"/>
    </font>
    <font>
      <i/>
      <sz val="11"/>
      <name val="Cambria"/>
      <family val="1"/>
      <charset val="162"/>
      <scheme val="major"/>
    </font>
    <font>
      <b/>
      <i/>
      <sz val="11"/>
      <color indexed="10"/>
      <name val="Cambria"/>
      <family val="1"/>
      <charset val="162"/>
      <scheme val="major"/>
    </font>
    <font>
      <b/>
      <i/>
      <sz val="11"/>
      <color indexed="8"/>
      <name val="Cambria"/>
      <family val="1"/>
      <charset val="162"/>
      <scheme val="major"/>
    </font>
    <font>
      <b/>
      <i/>
      <sz val="18"/>
      <color indexed="12"/>
      <name val="Cambria"/>
      <family val="1"/>
      <charset val="162"/>
      <scheme val="major"/>
    </font>
    <font>
      <sz val="10"/>
      <color theme="1"/>
      <name val="Cambria"/>
      <family val="1"/>
      <charset val="162"/>
    </font>
    <font>
      <sz val="9.35"/>
      <color theme="1"/>
      <name val="Calibri"/>
      <family val="2"/>
      <charset val="162"/>
    </font>
    <font>
      <sz val="7"/>
      <color theme="1"/>
      <name val="Cambria"/>
      <family val="1"/>
      <charset val="162"/>
    </font>
    <font>
      <sz val="8"/>
      <color theme="1"/>
      <name val="Calibri"/>
      <family val="2"/>
      <charset val="162"/>
    </font>
    <font>
      <b/>
      <i/>
      <sz val="10"/>
      <color indexed="12"/>
      <name val="Cambria"/>
      <family val="1"/>
      <charset val="162"/>
      <scheme val="major"/>
    </font>
    <font>
      <sz val="11"/>
      <color theme="1"/>
      <name val="Cambria"/>
      <family val="1"/>
      <charset val="162"/>
    </font>
    <font>
      <sz val="9"/>
      <color theme="1"/>
      <name val="Cambria"/>
      <family val="1"/>
      <charset val="162"/>
    </font>
    <font>
      <sz val="9.35"/>
      <color theme="10"/>
      <name val="Calibri"/>
      <family val="2"/>
      <charset val="162"/>
    </font>
  </fonts>
  <fills count="2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
      <patternFill patternType="solid">
        <fgColor rgb="FFFFE0C1"/>
        <bgColor indexed="64"/>
      </patternFill>
    </fill>
    <fill>
      <patternFill patternType="solid">
        <fgColor rgb="FFD5FFFF"/>
        <bgColor indexed="64"/>
      </patternFill>
    </fill>
    <fill>
      <patternFill patternType="solid">
        <fgColor rgb="FFEFFFFF"/>
        <bgColor indexed="64"/>
      </patternFill>
    </fill>
  </fills>
  <borders count="71">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1">
    <xf numFmtId="0" fontId="0" fillId="0" borderId="0"/>
    <xf numFmtId="0" fontId="69"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xf numFmtId="0" fontId="1" fillId="0" borderId="0"/>
    <xf numFmtId="0" fontId="1" fillId="0" borderId="0"/>
    <xf numFmtId="0" fontId="1" fillId="0" borderId="0"/>
    <xf numFmtId="0" fontId="10" fillId="0" borderId="0"/>
    <xf numFmtId="0" fontId="61" fillId="0" borderId="0"/>
    <xf numFmtId="0" fontId="69" fillId="0" borderId="0" applyNumberFormat="0" applyFill="0" applyBorder="0" applyAlignment="0" applyProtection="0">
      <alignment vertical="top"/>
      <protection locked="0"/>
    </xf>
  </cellStyleXfs>
  <cellXfs count="477">
    <xf numFmtId="0" fontId="0" fillId="0" borderId="0" xfId="0"/>
    <xf numFmtId="0" fontId="32" fillId="0" borderId="0" xfId="0" applyFont="1" applyAlignment="1">
      <alignment vertical="center" wrapText="1"/>
    </xf>
    <xf numFmtId="0" fontId="33"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horizontal="center" vertical="center" wrapText="1"/>
    </xf>
    <xf numFmtId="0" fontId="34" fillId="0" borderId="0" xfId="0" applyFont="1" applyAlignment="1">
      <alignment vertical="center" wrapText="1"/>
    </xf>
    <xf numFmtId="0" fontId="35" fillId="0" borderId="0" xfId="0" applyFont="1" applyAlignment="1">
      <alignment vertical="center" wrapText="1"/>
    </xf>
    <xf numFmtId="0" fontId="5" fillId="2" borderId="1" xfId="8" applyFont="1" applyFill="1" applyBorder="1" applyAlignment="1" applyProtection="1">
      <alignment vertical="center"/>
      <protection hidden="1"/>
    </xf>
    <xf numFmtId="0" fontId="5" fillId="2" borderId="2" xfId="8" applyFont="1" applyFill="1" applyBorder="1" applyAlignment="1" applyProtection="1">
      <alignment vertical="center"/>
      <protection hidden="1"/>
    </xf>
    <xf numFmtId="0" fontId="23" fillId="2" borderId="3" xfId="8" applyFont="1" applyFill="1" applyBorder="1" applyAlignment="1" applyProtection="1">
      <alignment horizontal="left" vertical="center"/>
      <protection hidden="1"/>
    </xf>
    <xf numFmtId="14" fontId="23" fillId="2" borderId="4" xfId="8" applyNumberFormat="1" applyFont="1" applyFill="1" applyBorder="1" applyAlignment="1" applyProtection="1">
      <alignment horizontal="left" vertical="center"/>
      <protection hidden="1"/>
    </xf>
    <xf numFmtId="0" fontId="23" fillId="2" borderId="5" xfId="8" applyFont="1" applyFill="1" applyBorder="1" applyAlignment="1" applyProtection="1">
      <alignment horizontal="left" vertical="center"/>
      <protection hidden="1"/>
    </xf>
    <xf numFmtId="0" fontId="5" fillId="2" borderId="6" xfId="8" applyFont="1" applyFill="1" applyBorder="1" applyAlignment="1" applyProtection="1">
      <alignment vertical="center"/>
      <protection hidden="1"/>
    </xf>
    <xf numFmtId="0" fontId="19" fillId="2" borderId="7" xfId="8" applyFont="1" applyFill="1" applyBorder="1" applyAlignment="1" applyProtection="1">
      <alignment horizontal="left" vertical="center"/>
      <protection hidden="1"/>
    </xf>
    <xf numFmtId="0" fontId="5" fillId="3" borderId="8" xfId="8" applyFont="1" applyFill="1" applyBorder="1" applyAlignment="1" applyProtection="1">
      <alignment vertical="center"/>
      <protection hidden="1"/>
    </xf>
    <xf numFmtId="0" fontId="23" fillId="3" borderId="4" xfId="8" applyNumberFormat="1" applyFont="1" applyFill="1" applyBorder="1" applyAlignment="1" applyProtection="1">
      <alignment horizontal="left" vertical="center"/>
      <protection hidden="1"/>
    </xf>
    <xf numFmtId="0" fontId="23" fillId="3" borderId="4" xfId="8" applyFont="1" applyFill="1" applyBorder="1" applyAlignment="1" applyProtection="1">
      <alignment horizontal="left" vertical="center"/>
      <protection hidden="1"/>
    </xf>
    <xf numFmtId="0" fontId="23" fillId="3" borderId="5" xfId="8" applyFont="1" applyFill="1" applyBorder="1" applyAlignment="1" applyProtection="1">
      <alignment horizontal="left" vertical="center"/>
      <protection hidden="1"/>
    </xf>
    <xf numFmtId="0" fontId="36" fillId="4" borderId="9" xfId="1" applyNumberFormat="1" applyFont="1" applyFill="1" applyBorder="1" applyAlignment="1" applyProtection="1">
      <alignment horizontal="center" vertical="center" wrapText="1"/>
    </xf>
    <xf numFmtId="0" fontId="37" fillId="4" borderId="10" xfId="1" applyNumberFormat="1" applyFont="1" applyFill="1" applyBorder="1" applyAlignment="1" applyProtection="1">
      <alignment horizontal="center" vertical="center" wrapText="1"/>
    </xf>
    <xf numFmtId="0" fontId="11" fillId="0" borderId="0" xfId="8" applyFont="1" applyAlignment="1" applyProtection="1">
      <alignment vertical="center" wrapText="1"/>
      <protection hidden="1"/>
    </xf>
    <xf numFmtId="0" fontId="12" fillId="0" borderId="0" xfId="8" applyFont="1" applyAlignment="1" applyProtection="1">
      <alignment vertical="center" wrapText="1"/>
      <protection hidden="1"/>
    </xf>
    <xf numFmtId="0" fontId="11" fillId="5" borderId="11" xfId="8" applyFont="1" applyFill="1" applyBorder="1" applyAlignment="1" applyProtection="1">
      <alignment vertical="center" wrapText="1"/>
      <protection hidden="1"/>
    </xf>
    <xf numFmtId="0" fontId="11" fillId="5" borderId="12" xfId="8" applyFont="1" applyFill="1" applyBorder="1" applyAlignment="1" applyProtection="1">
      <alignment vertical="center" wrapText="1"/>
      <protection hidden="1"/>
    </xf>
    <xf numFmtId="0" fontId="12" fillId="5" borderId="12" xfId="8" applyFont="1" applyFill="1" applyBorder="1" applyAlignment="1" applyProtection="1">
      <alignment vertical="center" wrapText="1"/>
      <protection hidden="1"/>
    </xf>
    <xf numFmtId="0" fontId="12" fillId="5" borderId="13" xfId="8" applyFont="1" applyFill="1" applyBorder="1" applyAlignment="1" applyProtection="1">
      <alignment vertical="center" wrapText="1"/>
      <protection hidden="1"/>
    </xf>
    <xf numFmtId="0" fontId="11" fillId="0" borderId="0" xfId="8" applyFont="1" applyBorder="1" applyAlignment="1" applyProtection="1">
      <alignment vertical="center" wrapText="1"/>
      <protection hidden="1"/>
    </xf>
    <xf numFmtId="0" fontId="11" fillId="5" borderId="14" xfId="8" applyFont="1" applyFill="1" applyBorder="1" applyAlignment="1" applyProtection="1">
      <alignment vertical="center" wrapText="1"/>
      <protection hidden="1"/>
    </xf>
    <xf numFmtId="0" fontId="12" fillId="5" borderId="15" xfId="8" applyFont="1" applyFill="1" applyBorder="1" applyAlignment="1" applyProtection="1">
      <alignment vertical="center" wrapText="1"/>
      <protection hidden="1"/>
    </xf>
    <xf numFmtId="0" fontId="11" fillId="5" borderId="15" xfId="8" applyFont="1" applyFill="1" applyBorder="1" applyAlignment="1" applyProtection="1">
      <alignment vertical="center" wrapText="1"/>
      <protection hidden="1"/>
    </xf>
    <xf numFmtId="0" fontId="5" fillId="3" borderId="16" xfId="8" applyFont="1" applyFill="1" applyBorder="1" applyAlignment="1" applyProtection="1">
      <alignment vertical="center"/>
      <protection hidden="1"/>
    </xf>
    <xf numFmtId="0" fontId="11" fillId="5" borderId="0" xfId="8" applyFont="1" applyFill="1" applyAlignment="1" applyProtection="1">
      <alignment horizontal="center" vertical="center" wrapText="1"/>
      <protection hidden="1"/>
    </xf>
    <xf numFmtId="0" fontId="11" fillId="5" borderId="0" xfId="8" applyFont="1" applyFill="1" applyBorder="1" applyAlignment="1" applyProtection="1">
      <alignment horizontal="center"/>
      <protection hidden="1"/>
    </xf>
    <xf numFmtId="0" fontId="11" fillId="5" borderId="14" xfId="8" applyFont="1" applyFill="1" applyBorder="1" applyAlignment="1" applyProtection="1">
      <alignment horizontal="center" vertical="center" wrapText="1"/>
      <protection hidden="1"/>
    </xf>
    <xf numFmtId="1" fontId="6" fillId="3" borderId="17" xfId="8" applyNumberFormat="1" applyFont="1" applyFill="1" applyBorder="1" applyAlignment="1" applyProtection="1">
      <alignment horizontal="left" vertical="center"/>
      <protection hidden="1"/>
    </xf>
    <xf numFmtId="0" fontId="11" fillId="5" borderId="15" xfId="8" applyFont="1" applyFill="1" applyBorder="1" applyAlignment="1" applyProtection="1">
      <alignment horizontal="center" vertical="center" wrapText="1"/>
      <protection hidden="1"/>
    </xf>
    <xf numFmtId="0" fontId="11" fillId="0" borderId="0" xfId="8" applyFont="1" applyAlignment="1" applyProtection="1">
      <alignment horizontal="center" vertical="center" wrapText="1"/>
      <protection hidden="1"/>
    </xf>
    <xf numFmtId="0" fontId="5" fillId="5" borderId="0" xfId="8" applyFont="1" applyFill="1" applyBorder="1" applyAlignment="1" applyProtection="1">
      <alignment vertical="center"/>
      <protection hidden="1"/>
    </xf>
    <xf numFmtId="0" fontId="18" fillId="5" borderId="0" xfId="8" applyFont="1" applyFill="1" applyBorder="1" applyAlignment="1" applyProtection="1">
      <alignment horizontal="left"/>
      <protection hidden="1"/>
    </xf>
    <xf numFmtId="0" fontId="25" fillId="6" borderId="18" xfId="8" applyFont="1" applyFill="1" applyBorder="1" applyAlignment="1" applyProtection="1">
      <alignment horizontal="center" vertical="center"/>
      <protection hidden="1"/>
    </xf>
    <xf numFmtId="0" fontId="25" fillId="6" borderId="19" xfId="8" applyFont="1" applyFill="1" applyBorder="1" applyAlignment="1" applyProtection="1">
      <alignment horizontal="center" vertical="center"/>
      <protection hidden="1"/>
    </xf>
    <xf numFmtId="0" fontId="25" fillId="6" borderId="20" xfId="8" applyFont="1" applyFill="1" applyBorder="1" applyAlignment="1" applyProtection="1">
      <alignment horizontal="center" vertical="center"/>
      <protection hidden="1"/>
    </xf>
    <xf numFmtId="0" fontId="19" fillId="7" borderId="21" xfId="8" applyFont="1" applyFill="1" applyBorder="1" applyAlignment="1" applyProtection="1">
      <alignment horizontal="left" vertical="center"/>
      <protection hidden="1"/>
    </xf>
    <xf numFmtId="0" fontId="19" fillId="7" borderId="5" xfId="8" applyFont="1" applyFill="1" applyBorder="1" applyAlignment="1" applyProtection="1">
      <alignment horizontal="center" vertical="center"/>
      <protection hidden="1"/>
    </xf>
    <xf numFmtId="1" fontId="19" fillId="7" borderId="22" xfId="8" applyNumberFormat="1" applyFont="1" applyFill="1" applyBorder="1" applyAlignment="1" applyProtection="1">
      <alignment horizontal="left" vertical="center"/>
      <protection hidden="1"/>
    </xf>
    <xf numFmtId="0" fontId="19" fillId="7" borderId="4" xfId="8" applyFont="1" applyFill="1" applyBorder="1" applyAlignment="1" applyProtection="1">
      <alignment horizontal="center" vertical="center"/>
      <protection hidden="1"/>
    </xf>
    <xf numFmtId="0" fontId="19" fillId="7" borderId="22" xfId="8" applyFont="1" applyFill="1" applyBorder="1" applyAlignment="1" applyProtection="1">
      <alignment horizontal="left" vertical="center"/>
      <protection hidden="1"/>
    </xf>
    <xf numFmtId="0" fontId="5" fillId="6" borderId="20" xfId="8" applyFont="1" applyFill="1" applyBorder="1" applyAlignment="1" applyProtection="1">
      <alignment horizontal="center" vertical="center"/>
      <protection hidden="1"/>
    </xf>
    <xf numFmtId="0" fontId="5" fillId="6" borderId="23" xfId="8" applyFont="1" applyFill="1" applyBorder="1" applyAlignment="1" applyProtection="1">
      <alignment horizontal="center" vertical="center"/>
      <protection hidden="1"/>
    </xf>
    <xf numFmtId="0" fontId="16" fillId="7" borderId="2" xfId="8" applyFont="1" applyFill="1" applyBorder="1" applyAlignment="1" applyProtection="1">
      <alignment vertical="center"/>
      <protection hidden="1"/>
    </xf>
    <xf numFmtId="0" fontId="23" fillId="7" borderId="3" xfId="8" applyFont="1" applyFill="1" applyBorder="1" applyAlignment="1" applyProtection="1">
      <alignment horizontal="left" vertical="center"/>
      <protection hidden="1"/>
    </xf>
    <xf numFmtId="0" fontId="16" fillId="8" borderId="8" xfId="8" applyFont="1" applyFill="1" applyBorder="1" applyAlignment="1" applyProtection="1">
      <alignment vertical="center"/>
      <protection hidden="1"/>
    </xf>
    <xf numFmtId="0" fontId="23" fillId="8" borderId="4" xfId="8" applyFont="1" applyFill="1" applyBorder="1" applyAlignment="1" applyProtection="1">
      <alignment horizontal="left" vertical="center"/>
      <protection hidden="1"/>
    </xf>
    <xf numFmtId="0" fontId="16" fillId="7" borderId="8" xfId="8" applyFont="1" applyFill="1" applyBorder="1" applyAlignment="1" applyProtection="1">
      <alignment vertical="center"/>
      <protection hidden="1"/>
    </xf>
    <xf numFmtId="0" fontId="23" fillId="7" borderId="4" xfId="8" applyFont="1" applyFill="1" applyBorder="1" applyAlignment="1" applyProtection="1">
      <alignment horizontal="left" vertical="center"/>
      <protection hidden="1"/>
    </xf>
    <xf numFmtId="0" fontId="16" fillId="8" borderId="24" xfId="8" applyFont="1" applyFill="1" applyBorder="1" applyAlignment="1" applyProtection="1">
      <alignment vertical="center"/>
      <protection hidden="1"/>
    </xf>
    <xf numFmtId="0" fontId="23" fillId="8" borderId="25" xfId="8" applyFont="1" applyFill="1" applyBorder="1" applyAlignment="1" applyProtection="1">
      <alignment horizontal="left" vertical="center"/>
      <protection hidden="1"/>
    </xf>
    <xf numFmtId="0" fontId="58" fillId="5" borderId="16" xfId="0" applyFont="1" applyFill="1" applyBorder="1" applyAlignment="1" applyProtection="1">
      <alignment horizontal="center" vertical="center" wrapText="1"/>
      <protection locked="0"/>
    </xf>
    <xf numFmtId="0" fontId="15" fillId="0" borderId="20" xfId="8" applyFont="1" applyFill="1" applyBorder="1" applyAlignment="1" applyProtection="1">
      <alignment horizontal="left" vertical="center"/>
      <protection hidden="1"/>
    </xf>
    <xf numFmtId="0" fontId="23" fillId="0" borderId="19" xfId="8" applyFont="1" applyFill="1" applyBorder="1" applyAlignment="1" applyProtection="1">
      <alignment horizontal="left" vertical="center"/>
      <protection hidden="1"/>
    </xf>
    <xf numFmtId="0" fontId="19" fillId="7" borderId="8" xfId="8" applyFont="1" applyFill="1" applyBorder="1" applyAlignment="1" applyProtection="1">
      <alignment horizontal="left" vertical="center"/>
      <protection hidden="1"/>
    </xf>
    <xf numFmtId="0" fontId="14" fillId="8" borderId="1" xfId="8" applyFont="1" applyFill="1" applyBorder="1" applyAlignment="1" applyProtection="1">
      <alignment vertical="center"/>
      <protection hidden="1"/>
    </xf>
    <xf numFmtId="14" fontId="12" fillId="8" borderId="26" xfId="8" applyNumberFormat="1" applyFont="1" applyFill="1" applyBorder="1" applyAlignment="1" applyProtection="1">
      <alignment horizontal="center" vertical="center" wrapText="1"/>
      <protection hidden="1"/>
    </xf>
    <xf numFmtId="0" fontId="14" fillId="7" borderId="8" xfId="8" applyFont="1" applyFill="1" applyBorder="1" applyAlignment="1" applyProtection="1">
      <alignment vertical="center"/>
      <protection hidden="1"/>
    </xf>
    <xf numFmtId="14" fontId="12" fillId="7" borderId="17" xfId="8" applyNumberFormat="1" applyFont="1" applyFill="1" applyBorder="1" applyAlignment="1" applyProtection="1">
      <alignment horizontal="center" vertical="center" wrapText="1"/>
      <protection hidden="1"/>
    </xf>
    <xf numFmtId="0" fontId="14" fillId="8" borderId="8" xfId="8" applyFont="1" applyFill="1" applyBorder="1" applyAlignment="1" applyProtection="1">
      <alignment vertical="center"/>
      <protection hidden="1"/>
    </xf>
    <xf numFmtId="14" fontId="12" fillId="8" borderId="17" xfId="8" applyNumberFormat="1" applyFont="1" applyFill="1" applyBorder="1" applyAlignment="1" applyProtection="1">
      <alignment horizontal="center" vertical="center" wrapText="1"/>
      <protection hidden="1"/>
    </xf>
    <xf numFmtId="0" fontId="14" fillId="7" borderId="8" xfId="8" applyFont="1" applyFill="1" applyBorder="1" applyAlignment="1" applyProtection="1">
      <alignment vertical="center" wrapText="1"/>
      <protection hidden="1"/>
    </xf>
    <xf numFmtId="0" fontId="14" fillId="8" borderId="8" xfId="8" applyFont="1" applyFill="1" applyBorder="1" applyAlignment="1" applyProtection="1">
      <alignment vertical="center" wrapText="1"/>
      <protection hidden="1"/>
    </xf>
    <xf numFmtId="0" fontId="14" fillId="7" borderId="27" xfId="8" applyFont="1" applyFill="1" applyBorder="1" applyAlignment="1" applyProtection="1">
      <alignment vertical="center"/>
      <protection hidden="1"/>
    </xf>
    <xf numFmtId="14" fontId="12" fillId="7" borderId="28" xfId="8" applyNumberFormat="1" applyFont="1" applyFill="1" applyBorder="1" applyAlignment="1" applyProtection="1">
      <alignment horizontal="center" vertical="center" wrapText="1"/>
      <protection hidden="1"/>
    </xf>
    <xf numFmtId="0" fontId="11" fillId="5" borderId="29" xfId="8" applyFont="1" applyFill="1" applyBorder="1" applyAlignment="1" applyProtection="1">
      <alignment vertical="center" wrapText="1"/>
      <protection hidden="1"/>
    </xf>
    <xf numFmtId="0" fontId="11" fillId="5" borderId="30" xfId="8" applyFont="1" applyFill="1" applyBorder="1" applyAlignment="1" applyProtection="1">
      <alignment vertical="center" wrapText="1"/>
      <protection hidden="1"/>
    </xf>
    <xf numFmtId="0" fontId="11" fillId="5" borderId="31" xfId="8" applyFont="1" applyFill="1" applyBorder="1" applyAlignment="1" applyProtection="1">
      <alignment vertical="center" wrapText="1"/>
      <protection hidden="1"/>
    </xf>
    <xf numFmtId="0" fontId="11" fillId="0" borderId="0" xfId="8" applyFont="1" applyFill="1" applyAlignment="1" applyProtection="1">
      <alignment vertical="center" wrapText="1"/>
      <protection hidden="1"/>
    </xf>
    <xf numFmtId="0" fontId="12" fillId="0" borderId="0" xfId="8" applyFont="1" applyFill="1" applyAlignment="1" applyProtection="1">
      <alignment vertical="center" wrapText="1"/>
      <protection hidden="1"/>
    </xf>
    <xf numFmtId="0" fontId="12" fillId="0" borderId="0" xfId="8" applyFont="1" applyFill="1" applyBorder="1" applyAlignment="1" applyProtection="1">
      <alignment vertical="center" wrapText="1"/>
      <protection hidden="1"/>
    </xf>
    <xf numFmtId="0" fontId="13" fillId="0" borderId="0" xfId="8" applyFont="1" applyFill="1" applyBorder="1" applyAlignment="1" applyProtection="1">
      <alignment vertical="center" wrapText="1"/>
      <protection hidden="1"/>
    </xf>
    <xf numFmtId="0" fontId="38" fillId="5" borderId="0" xfId="0" applyFont="1" applyFill="1" applyBorder="1" applyAlignment="1">
      <alignment vertical="center" wrapText="1"/>
    </xf>
    <xf numFmtId="0" fontId="38" fillId="5" borderId="0" xfId="0" applyFont="1" applyFill="1" applyBorder="1" applyAlignment="1">
      <alignment horizontal="center" vertical="center" wrapText="1"/>
    </xf>
    <xf numFmtId="0" fontId="39" fillId="5" borderId="0" xfId="0" applyFont="1" applyFill="1" applyBorder="1" applyAlignment="1">
      <alignment vertical="center" wrapText="1"/>
    </xf>
    <xf numFmtId="0" fontId="19" fillId="7" borderId="22" xfId="8" applyFont="1" applyFill="1" applyBorder="1" applyAlignment="1" applyProtection="1">
      <alignment horizontal="center" vertical="center"/>
      <protection hidden="1"/>
    </xf>
    <xf numFmtId="0" fontId="19" fillId="3" borderId="5" xfId="8" applyFont="1" applyFill="1" applyBorder="1" applyAlignment="1" applyProtection="1">
      <alignment horizontal="left" vertical="center"/>
      <protection hidden="1"/>
    </xf>
    <xf numFmtId="0" fontId="42" fillId="4" borderId="10" xfId="1" applyNumberFormat="1" applyFont="1" applyFill="1" applyBorder="1" applyAlignment="1" applyProtection="1">
      <alignment horizontal="center" vertical="center" wrapText="1"/>
    </xf>
    <xf numFmtId="1" fontId="6" fillId="3" borderId="17" xfId="8" applyNumberFormat="1" applyFont="1" applyFill="1" applyBorder="1" applyAlignment="1" applyProtection="1">
      <alignment horizontal="left" vertical="center"/>
      <protection locked="0"/>
    </xf>
    <xf numFmtId="1" fontId="6" fillId="3" borderId="17" xfId="8" applyNumberFormat="1" applyFont="1" applyFill="1" applyBorder="1" applyAlignment="1" applyProtection="1">
      <alignment horizontal="left" vertical="center"/>
    </xf>
    <xf numFmtId="0" fontId="49" fillId="0" borderId="0" xfId="0" applyFont="1" applyFill="1" applyProtection="1">
      <protection locked="0"/>
    </xf>
    <xf numFmtId="0" fontId="50" fillId="0" borderId="0" xfId="0" applyFont="1" applyFill="1" applyAlignment="1" applyProtection="1">
      <alignment vertical="center"/>
      <protection locked="0"/>
    </xf>
    <xf numFmtId="0" fontId="50" fillId="9" borderId="16" xfId="0" applyFont="1" applyFill="1" applyBorder="1" applyAlignment="1" applyProtection="1">
      <alignment horizontal="center" vertical="center" wrapText="1"/>
      <protection locked="0"/>
    </xf>
    <xf numFmtId="0" fontId="51" fillId="0" borderId="0" xfId="0" applyFont="1" applyFill="1" applyProtection="1">
      <protection locked="0"/>
    </xf>
    <xf numFmtId="0" fontId="52" fillId="0" borderId="16" xfId="0" applyFont="1" applyFill="1" applyBorder="1" applyAlignment="1" applyProtection="1">
      <alignment horizontal="center" vertical="center"/>
      <protection locked="0"/>
    </xf>
    <xf numFmtId="0" fontId="53" fillId="0" borderId="16" xfId="0" applyFont="1" applyFill="1" applyBorder="1" applyAlignment="1" applyProtection="1">
      <alignment horizontal="left" vertical="center" wrapText="1"/>
      <protection locked="0"/>
    </xf>
    <xf numFmtId="0" fontId="54" fillId="0" borderId="16" xfId="0" applyFont="1" applyFill="1" applyBorder="1" applyAlignment="1" applyProtection="1">
      <alignment horizontal="center" vertical="center"/>
      <protection locked="0"/>
    </xf>
    <xf numFmtId="0" fontId="55" fillId="0" borderId="16" xfId="0" applyFont="1" applyFill="1" applyBorder="1" applyAlignment="1" applyProtection="1">
      <alignment horizontal="center" vertical="center" wrapText="1"/>
      <protection locked="0"/>
    </xf>
    <xf numFmtId="0" fontId="49" fillId="0" borderId="0" xfId="0" applyFont="1" applyFill="1" applyAlignment="1" applyProtection="1">
      <alignment horizontal="center"/>
      <protection locked="0"/>
    </xf>
    <xf numFmtId="0" fontId="57" fillId="0" borderId="0" xfId="0" applyFont="1" applyFill="1" applyProtection="1">
      <protection locked="0"/>
    </xf>
    <xf numFmtId="0" fontId="58" fillId="0" borderId="0" xfId="0" applyFont="1" applyFill="1" applyAlignment="1" applyProtection="1">
      <alignment vertical="center"/>
      <protection locked="0"/>
    </xf>
    <xf numFmtId="0" fontId="59" fillId="0" borderId="0" xfId="0" applyFont="1" applyFill="1" applyProtection="1">
      <protection locked="0"/>
    </xf>
    <xf numFmtId="0" fontId="58" fillId="0" borderId="16" xfId="0" applyFont="1" applyFill="1" applyBorder="1" applyAlignment="1" applyProtection="1">
      <alignment horizontal="center" vertical="center"/>
      <protection locked="0"/>
    </xf>
    <xf numFmtId="0" fontId="57" fillId="0" borderId="0" xfId="0" applyFont="1" applyFill="1" applyAlignment="1" applyProtection="1">
      <alignment horizontal="center"/>
      <protection locked="0"/>
    </xf>
    <xf numFmtId="0" fontId="62" fillId="12" borderId="36" xfId="9" applyFont="1" applyFill="1" applyBorder="1"/>
    <xf numFmtId="0" fontId="62" fillId="12" borderId="37" xfId="9" applyFont="1" applyFill="1" applyBorder="1"/>
    <xf numFmtId="0" fontId="62" fillId="12" borderId="38" xfId="9" applyFont="1" applyFill="1" applyBorder="1"/>
    <xf numFmtId="0" fontId="62" fillId="0" borderId="0" xfId="9" applyFont="1"/>
    <xf numFmtId="0" fontId="11" fillId="12" borderId="39" xfId="9" applyFont="1" applyFill="1" applyBorder="1"/>
    <xf numFmtId="0" fontId="11" fillId="12" borderId="0" xfId="9" applyFont="1" applyFill="1" applyBorder="1"/>
    <xf numFmtId="0" fontId="11" fillId="12" borderId="40" xfId="9" applyFont="1" applyFill="1" applyBorder="1"/>
    <xf numFmtId="0" fontId="62" fillId="12" borderId="39" xfId="9" applyFont="1" applyFill="1" applyBorder="1"/>
    <xf numFmtId="0" fontId="62" fillId="12" borderId="0" xfId="9" applyFont="1" applyFill="1" applyBorder="1"/>
    <xf numFmtId="0" fontId="62" fillId="12" borderId="40" xfId="9" applyFont="1" applyFill="1" applyBorder="1"/>
    <xf numFmtId="0" fontId="62" fillId="0" borderId="0" xfId="9" applyFont="1" applyAlignment="1">
      <alignment vertical="center"/>
    </xf>
    <xf numFmtId="0" fontId="62" fillId="12" borderId="26" xfId="9" applyFont="1" applyFill="1" applyBorder="1"/>
    <xf numFmtId="0" fontId="62" fillId="12" borderId="41" xfId="9" applyFont="1" applyFill="1" applyBorder="1"/>
    <xf numFmtId="0" fontId="62" fillId="12" borderId="21" xfId="9" applyFont="1" applyFill="1" applyBorder="1"/>
    <xf numFmtId="0" fontId="12" fillId="0" borderId="0" xfId="0" applyFont="1" applyFill="1" applyProtection="1">
      <protection locked="0"/>
    </xf>
    <xf numFmtId="166" fontId="55" fillId="0" borderId="16" xfId="0" applyNumberFormat="1" applyFont="1" applyFill="1" applyBorder="1" applyAlignment="1" applyProtection="1">
      <alignment horizontal="center" vertical="center" wrapText="1"/>
    </xf>
    <xf numFmtId="166" fontId="76" fillId="0" borderId="16" xfId="0" applyNumberFormat="1" applyFont="1" applyFill="1" applyBorder="1" applyAlignment="1" applyProtection="1">
      <alignment horizontal="center" vertical="center"/>
      <protection hidden="1"/>
    </xf>
    <xf numFmtId="0" fontId="23" fillId="0" borderId="0" xfId="0" applyFont="1" applyFill="1" applyAlignment="1" applyProtection="1">
      <alignment horizontal="center"/>
      <protection locked="0"/>
    </xf>
    <xf numFmtId="0" fontId="57" fillId="0" borderId="0" xfId="0" applyFont="1" applyFill="1" applyAlignment="1" applyProtection="1">
      <protection locked="0"/>
    </xf>
    <xf numFmtId="0" fontId="5" fillId="14" borderId="16" xfId="8" applyFont="1" applyFill="1" applyBorder="1" applyAlignment="1" applyProtection="1">
      <alignment vertical="center"/>
      <protection hidden="1"/>
    </xf>
    <xf numFmtId="1" fontId="18" fillId="14" borderId="16" xfId="8" applyNumberFormat="1" applyFont="1" applyFill="1" applyBorder="1" applyAlignment="1" applyProtection="1">
      <alignment horizontal="left" vertical="center"/>
      <protection locked="0"/>
    </xf>
    <xf numFmtId="0" fontId="11" fillId="14" borderId="17" xfId="8" applyFont="1" applyFill="1" applyBorder="1" applyAlignment="1" applyProtection="1">
      <alignment horizontal="center" vertical="center" wrapText="1"/>
      <protection hidden="1"/>
    </xf>
    <xf numFmtId="0" fontId="11" fillId="14" borderId="22" xfId="8" applyFont="1" applyFill="1" applyBorder="1" applyAlignment="1" applyProtection="1">
      <alignment horizontal="center"/>
      <protection hidden="1"/>
    </xf>
    <xf numFmtId="1" fontId="18" fillId="14" borderId="16" xfId="8" applyNumberFormat="1" applyFont="1" applyFill="1" applyBorder="1" applyAlignment="1" applyProtection="1">
      <alignment horizontal="left" vertical="center"/>
      <protection hidden="1"/>
    </xf>
    <xf numFmtId="0" fontId="11" fillId="14" borderId="36" xfId="8" applyFont="1" applyFill="1" applyBorder="1" applyAlignment="1" applyProtection="1">
      <alignment horizontal="center" vertical="center" wrapText="1"/>
      <protection hidden="1"/>
    </xf>
    <xf numFmtId="0" fontId="11" fillId="14" borderId="0" xfId="8" applyFont="1" applyFill="1" applyBorder="1" applyAlignment="1" applyProtection="1">
      <alignment horizontal="center"/>
      <protection hidden="1"/>
    </xf>
    <xf numFmtId="0" fontId="5" fillId="14" borderId="33" xfId="8" applyFont="1" applyFill="1" applyBorder="1" applyAlignment="1" applyProtection="1">
      <alignment vertical="center"/>
      <protection hidden="1"/>
    </xf>
    <xf numFmtId="0" fontId="62" fillId="14" borderId="16" xfId="8" applyFont="1" applyFill="1" applyBorder="1" applyAlignment="1" applyProtection="1">
      <alignment horizontal="left" vertical="center"/>
      <protection hidden="1"/>
    </xf>
    <xf numFmtId="0" fontId="84" fillId="14" borderId="16" xfId="8" applyFont="1" applyFill="1" applyBorder="1" applyAlignment="1" applyProtection="1">
      <alignment horizontal="center" vertical="center"/>
      <protection hidden="1"/>
    </xf>
    <xf numFmtId="0" fontId="62" fillId="14" borderId="16" xfId="8" applyNumberFormat="1" applyFont="1" applyFill="1" applyBorder="1" applyAlignment="1" applyProtection="1">
      <alignment horizontal="left" vertical="center"/>
      <protection hidden="1"/>
    </xf>
    <xf numFmtId="1" fontId="81" fillId="14" borderId="16" xfId="8" applyNumberFormat="1" applyFont="1" applyFill="1" applyBorder="1" applyAlignment="1" applyProtection="1">
      <alignment horizontal="left" vertical="center"/>
      <protection hidden="1"/>
    </xf>
    <xf numFmtId="0" fontId="81" fillId="14" borderId="16" xfId="8" applyFont="1" applyFill="1" applyBorder="1" applyAlignment="1" applyProtection="1">
      <alignment horizontal="center" vertical="center"/>
      <protection hidden="1"/>
    </xf>
    <xf numFmtId="0" fontId="81" fillId="14" borderId="16" xfId="8" applyFont="1" applyFill="1" applyBorder="1" applyAlignment="1" applyProtection="1">
      <alignment horizontal="left" vertical="center"/>
      <protection hidden="1"/>
    </xf>
    <xf numFmtId="0" fontId="5" fillId="14" borderId="33" xfId="8" applyFont="1" applyFill="1" applyBorder="1" applyAlignment="1" applyProtection="1">
      <alignment vertical="center" wrapText="1"/>
      <protection hidden="1"/>
    </xf>
    <xf numFmtId="14" fontId="62" fillId="14" borderId="16" xfId="8" applyNumberFormat="1" applyFont="1" applyFill="1" applyBorder="1" applyAlignment="1" applyProtection="1">
      <alignment horizontal="left" vertical="center"/>
      <protection hidden="1"/>
    </xf>
    <xf numFmtId="0" fontId="5" fillId="14" borderId="16" xfId="8" applyFont="1" applyFill="1" applyBorder="1" applyAlignment="1" applyProtection="1">
      <alignment horizontal="center" vertical="center"/>
      <protection hidden="1"/>
    </xf>
    <xf numFmtId="0" fontId="12" fillId="14" borderId="16" xfId="8" applyFont="1" applyFill="1" applyBorder="1" applyAlignment="1" applyProtection="1">
      <alignment vertical="center"/>
      <protection hidden="1"/>
    </xf>
    <xf numFmtId="0" fontId="51" fillId="14" borderId="16" xfId="8" applyFont="1" applyFill="1" applyBorder="1" applyAlignment="1" applyProtection="1">
      <alignment vertical="center"/>
      <protection hidden="1"/>
    </xf>
    <xf numFmtId="0" fontId="5" fillId="14" borderId="16" xfId="8" applyFont="1" applyFill="1" applyBorder="1" applyAlignment="1" applyProtection="1">
      <alignment horizontal="left" vertical="center"/>
      <protection hidden="1"/>
    </xf>
    <xf numFmtId="0" fontId="89" fillId="14" borderId="16" xfId="8" applyFont="1" applyFill="1" applyBorder="1" applyAlignment="1" applyProtection="1">
      <alignment vertical="center"/>
      <protection hidden="1"/>
    </xf>
    <xf numFmtId="14" fontId="12" fillId="14" borderId="16" xfId="8" applyNumberFormat="1" applyFont="1" applyFill="1" applyBorder="1" applyAlignment="1" applyProtection="1">
      <alignment horizontal="center" vertical="center" wrapText="1"/>
      <protection hidden="1"/>
    </xf>
    <xf numFmtId="0" fontId="81" fillId="14" borderId="49" xfId="8" applyFont="1" applyFill="1" applyBorder="1" applyAlignment="1" applyProtection="1">
      <alignment horizontal="left" vertical="center"/>
      <protection hidden="1"/>
    </xf>
    <xf numFmtId="0" fontId="81" fillId="14" borderId="49" xfId="8" applyFont="1" applyFill="1" applyBorder="1" applyAlignment="1" applyProtection="1">
      <alignment horizontal="center" vertical="center"/>
      <protection hidden="1"/>
    </xf>
    <xf numFmtId="14" fontId="12" fillId="14" borderId="17" xfId="8" applyNumberFormat="1" applyFont="1" applyFill="1" applyBorder="1" applyAlignment="1" applyProtection="1">
      <alignment horizontal="center" vertical="center" wrapText="1"/>
      <protection hidden="1"/>
    </xf>
    <xf numFmtId="0" fontId="89" fillId="14" borderId="16" xfId="8" applyFont="1" applyFill="1" applyBorder="1" applyAlignment="1" applyProtection="1">
      <alignment vertical="center" wrapText="1"/>
      <protection hidden="1"/>
    </xf>
    <xf numFmtId="0" fontId="92" fillId="14" borderId="0" xfId="0" applyFont="1" applyFill="1"/>
    <xf numFmtId="0" fontId="92" fillId="0" borderId="0" xfId="0" applyFont="1"/>
    <xf numFmtId="49" fontId="92" fillId="14" borderId="0" xfId="0" applyNumberFormat="1" applyFont="1" applyFill="1" applyAlignment="1">
      <alignment horizontal="center"/>
    </xf>
    <xf numFmtId="0" fontId="93" fillId="14" borderId="0" xfId="0" applyFont="1" applyFill="1" applyAlignment="1">
      <alignment horizontal="left"/>
    </xf>
    <xf numFmtId="0" fontId="93" fillId="0" borderId="0" xfId="0" applyFont="1" applyAlignment="1">
      <alignment horizontal="center"/>
    </xf>
    <xf numFmtId="0" fontId="93" fillId="14" borderId="0" xfId="0" applyFont="1" applyFill="1" applyAlignment="1">
      <alignment horizontal="justify"/>
    </xf>
    <xf numFmtId="0" fontId="93" fillId="14" borderId="0" xfId="0" applyFont="1" applyFill="1" applyAlignment="1">
      <alignment horizontal="right"/>
    </xf>
    <xf numFmtId="0" fontId="94" fillId="15" borderId="64" xfId="9" applyFont="1" applyFill="1" applyBorder="1" applyAlignment="1">
      <alignment vertical="center" wrapText="1"/>
    </xf>
    <xf numFmtId="0" fontId="0" fillId="0" borderId="0" xfId="0" applyFont="1"/>
    <xf numFmtId="0" fontId="97" fillId="0" borderId="0" xfId="0" applyFont="1" applyFill="1" applyAlignment="1">
      <alignment horizontal="center" vertical="center"/>
    </xf>
    <xf numFmtId="1" fontId="96" fillId="16" borderId="16" xfId="9" applyNumberFormat="1" applyFont="1" applyFill="1" applyBorder="1" applyAlignment="1">
      <alignment horizontal="center" vertical="center" wrapText="1"/>
    </xf>
    <xf numFmtId="0" fontId="96" fillId="16" borderId="16" xfId="9" applyFont="1" applyFill="1" applyBorder="1" applyAlignment="1">
      <alignment horizontal="center" vertical="center" wrapText="1"/>
    </xf>
    <xf numFmtId="0" fontId="98" fillId="16" borderId="16" xfId="9" applyFont="1" applyFill="1" applyBorder="1" applyAlignment="1">
      <alignment vertical="center" wrapText="1"/>
    </xf>
    <xf numFmtId="0" fontId="99" fillId="0" borderId="16" xfId="9" applyFont="1" applyFill="1" applyBorder="1" applyAlignment="1">
      <alignment horizontal="center" vertical="center" wrapText="1"/>
    </xf>
    <xf numFmtId="0" fontId="101" fillId="0" borderId="0" xfId="0" applyFont="1" applyAlignment="1">
      <alignment horizontal="right" vertical="top" wrapText="1"/>
    </xf>
    <xf numFmtId="0" fontId="102" fillId="0" borderId="0" xfId="0" applyFont="1" applyAlignment="1">
      <alignment horizontal="right" vertical="top" wrapText="1"/>
    </xf>
    <xf numFmtId="0" fontId="102" fillId="0" borderId="0" xfId="0" applyFont="1" applyAlignment="1">
      <alignment vertical="top" wrapText="1"/>
    </xf>
    <xf numFmtId="0" fontId="99" fillId="0" borderId="54" xfId="9" applyFont="1" applyFill="1" applyBorder="1" applyAlignment="1">
      <alignment horizontal="center" vertical="center" wrapText="1"/>
    </xf>
    <xf numFmtId="0" fontId="99" fillId="14" borderId="53" xfId="9" applyFont="1" applyFill="1" applyBorder="1" applyAlignment="1">
      <alignment horizontal="center" vertical="center" wrapText="1"/>
    </xf>
    <xf numFmtId="0" fontId="99" fillId="14" borderId="16" xfId="9" applyFont="1" applyFill="1" applyBorder="1" applyAlignment="1">
      <alignment horizontal="center" vertical="center" wrapText="1"/>
    </xf>
    <xf numFmtId="0" fontId="99" fillId="14" borderId="54" xfId="9" applyFont="1" applyFill="1" applyBorder="1" applyAlignment="1">
      <alignment horizontal="center" vertical="center" wrapText="1"/>
    </xf>
    <xf numFmtId="1" fontId="98" fillId="0" borderId="0" xfId="9" applyNumberFormat="1" applyFont="1" applyAlignment="1">
      <alignment horizontal="center" wrapText="1"/>
    </xf>
    <xf numFmtId="0" fontId="98" fillId="0" borderId="0" xfId="9" applyFont="1" applyAlignment="1">
      <alignment horizontal="center" wrapText="1"/>
    </xf>
    <xf numFmtId="0" fontId="98" fillId="0" borderId="0" xfId="9" applyFont="1" applyAlignment="1">
      <alignment wrapText="1"/>
    </xf>
    <xf numFmtId="1" fontId="98" fillId="0" borderId="0" xfId="9" applyNumberFormat="1" applyFont="1" applyAlignment="1">
      <alignment horizontal="center" vertical="center" wrapText="1"/>
    </xf>
    <xf numFmtId="0" fontId="98" fillId="0" borderId="0" xfId="9" applyFont="1" applyAlignment="1">
      <alignment horizontal="center" vertical="center" wrapText="1"/>
    </xf>
    <xf numFmtId="0" fontId="98" fillId="0" borderId="0" xfId="9" applyFont="1" applyAlignment="1">
      <alignment vertical="center" wrapText="1"/>
    </xf>
    <xf numFmtId="0" fontId="103" fillId="14" borderId="0" xfId="0" applyFont="1" applyFill="1" applyAlignment="1">
      <alignment horizontal="center" vertical="center" wrapText="1"/>
    </xf>
    <xf numFmtId="0" fontId="92" fillId="0" borderId="0" xfId="0" applyFont="1" applyAlignment="1">
      <alignment vertical="center" wrapText="1"/>
    </xf>
    <xf numFmtId="0" fontId="92" fillId="14" borderId="0" xfId="0" applyFont="1" applyFill="1" applyAlignment="1">
      <alignment vertical="center" wrapText="1"/>
    </xf>
    <xf numFmtId="0" fontId="104" fillId="14" borderId="0" xfId="0" applyFont="1" applyFill="1" applyAlignment="1">
      <alignment vertical="center" wrapText="1"/>
    </xf>
    <xf numFmtId="0" fontId="105" fillId="14" borderId="0" xfId="0" applyFont="1" applyFill="1" applyAlignment="1">
      <alignment vertical="center" wrapText="1"/>
    </xf>
    <xf numFmtId="0" fontId="100" fillId="0" borderId="0" xfId="0" applyFont="1" applyAlignment="1">
      <alignment vertical="top" wrapText="1"/>
    </xf>
    <xf numFmtId="0" fontId="99" fillId="0" borderId="16" xfId="9" applyFont="1" applyFill="1" applyBorder="1" applyAlignment="1">
      <alignment horizontal="left" vertical="center" wrapText="1"/>
    </xf>
    <xf numFmtId="0" fontId="99" fillId="0" borderId="17" xfId="9" applyFont="1" applyFill="1" applyBorder="1" applyAlignment="1">
      <alignment vertical="center" wrapText="1"/>
    </xf>
    <xf numFmtId="0" fontId="99" fillId="0" borderId="58" xfId="9" applyFont="1" applyFill="1" applyBorder="1" applyAlignment="1">
      <alignment vertical="center" wrapText="1"/>
    </xf>
    <xf numFmtId="0" fontId="99" fillId="14" borderId="17" xfId="9" applyFont="1" applyFill="1" applyBorder="1" applyAlignment="1">
      <alignment vertical="center" wrapText="1"/>
    </xf>
    <xf numFmtId="0" fontId="97" fillId="14" borderId="17" xfId="9" applyFont="1" applyFill="1" applyBorder="1" applyAlignment="1">
      <alignment vertical="center" wrapText="1"/>
    </xf>
    <xf numFmtId="0" fontId="106" fillId="14" borderId="17" xfId="9" applyFont="1" applyFill="1" applyBorder="1" applyAlignment="1">
      <alignment vertical="center" wrapText="1"/>
    </xf>
    <xf numFmtId="0" fontId="0" fillId="0" borderId="0" xfId="0" applyFont="1"/>
    <xf numFmtId="0" fontId="99" fillId="14" borderId="16" xfId="9" applyFont="1" applyFill="1" applyBorder="1" applyAlignment="1">
      <alignment horizontal="center" vertical="center" wrapText="1"/>
    </xf>
    <xf numFmtId="0" fontId="99" fillId="14" borderId="50" xfId="9" applyFont="1" applyFill="1" applyBorder="1" applyAlignment="1">
      <alignment horizontal="center" vertical="center" wrapText="1"/>
    </xf>
    <xf numFmtId="0" fontId="102" fillId="0" borderId="0" xfId="0" applyFont="1" applyAlignment="1">
      <alignment horizontal="right" vertical="top" wrapText="1"/>
    </xf>
    <xf numFmtId="0" fontId="0" fillId="0" borderId="0" xfId="0" applyFont="1"/>
    <xf numFmtId="0" fontId="102" fillId="0" borderId="0" xfId="0" applyFont="1" applyAlignment="1">
      <alignment vertical="top" wrapText="1"/>
    </xf>
    <xf numFmtId="0" fontId="99" fillId="14" borderId="16" xfId="9" applyFont="1" applyFill="1" applyBorder="1" applyAlignment="1">
      <alignment horizontal="center" vertical="center" wrapText="1"/>
    </xf>
    <xf numFmtId="0" fontId="99" fillId="14" borderId="50" xfId="9" applyFont="1" applyFill="1" applyBorder="1" applyAlignment="1">
      <alignment horizontal="center" vertical="center" wrapText="1"/>
    </xf>
    <xf numFmtId="0" fontId="6" fillId="0" borderId="0" xfId="0" applyFont="1" applyFill="1" applyAlignment="1" applyProtection="1">
      <alignment vertical="center"/>
      <protection locked="0"/>
    </xf>
    <xf numFmtId="0" fontId="99" fillId="14" borderId="17" xfId="9" applyFont="1" applyFill="1" applyBorder="1" applyAlignment="1">
      <alignment vertical="center" wrapText="1"/>
    </xf>
    <xf numFmtId="0" fontId="99" fillId="14" borderId="17" xfId="9" applyFont="1" applyFill="1" applyBorder="1" applyAlignment="1">
      <alignment vertical="center" wrapText="1"/>
    </xf>
    <xf numFmtId="0" fontId="26" fillId="14" borderId="16" xfId="0" applyNumberFormat="1" applyFont="1" applyFill="1" applyBorder="1" applyAlignment="1" applyProtection="1">
      <alignment horizontal="left" vertical="center" wrapText="1"/>
      <protection hidden="1"/>
    </xf>
    <xf numFmtId="0" fontId="6" fillId="14" borderId="16" xfId="0" applyFont="1" applyFill="1" applyBorder="1" applyAlignment="1" applyProtection="1">
      <alignment horizontal="center" vertical="center"/>
      <protection locked="0"/>
    </xf>
    <xf numFmtId="0" fontId="58" fillId="14" borderId="16" xfId="0" applyFont="1" applyFill="1" applyBorder="1" applyAlignment="1" applyProtection="1">
      <alignment horizontal="center" vertical="center"/>
      <protection locked="0"/>
    </xf>
    <xf numFmtId="166" fontId="60" fillId="14" borderId="16" xfId="0" applyNumberFormat="1" applyFont="1" applyFill="1" applyBorder="1" applyAlignment="1" applyProtection="1">
      <alignment horizontal="center" vertical="center"/>
      <protection hidden="1"/>
    </xf>
    <xf numFmtId="0" fontId="23" fillId="0" borderId="0" xfId="0" applyFont="1" applyFill="1" applyProtection="1">
      <protection locked="0"/>
    </xf>
    <xf numFmtId="0" fontId="17" fillId="0" borderId="16" xfId="0" applyFont="1" applyFill="1" applyBorder="1" applyAlignment="1" applyProtection="1">
      <alignment horizontal="left" vertical="center" wrapText="1"/>
      <protection locked="0"/>
    </xf>
    <xf numFmtId="0" fontId="50" fillId="0" borderId="16" xfId="0" applyFont="1" applyFill="1" applyBorder="1" applyAlignment="1" applyProtection="1">
      <alignment horizontal="center" vertical="center" wrapText="1"/>
      <protection locked="0"/>
    </xf>
    <xf numFmtId="0" fontId="32" fillId="14" borderId="16" xfId="0" applyNumberFormat="1" applyFont="1" applyFill="1" applyBorder="1" applyAlignment="1">
      <alignment horizontal="left" vertical="center" wrapText="1"/>
    </xf>
    <xf numFmtId="165" fontId="70" fillId="12" borderId="43" xfId="9" applyNumberFormat="1" applyFont="1" applyFill="1" applyBorder="1" applyAlignment="1">
      <alignment vertical="center" wrapText="1"/>
    </xf>
    <xf numFmtId="165" fontId="70" fillId="12" borderId="44" xfId="9" applyNumberFormat="1" applyFont="1" applyFill="1" applyBorder="1" applyAlignment="1">
      <alignment vertical="center" wrapText="1"/>
    </xf>
    <xf numFmtId="0" fontId="49" fillId="0" borderId="0" xfId="0" applyFont="1" applyFill="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76" fillId="5" borderId="0" xfId="0" applyFont="1" applyFill="1" applyBorder="1" applyAlignment="1">
      <alignment horizontal="center" vertical="center" wrapText="1"/>
    </xf>
    <xf numFmtId="0" fontId="108" fillId="14" borderId="16" xfId="1" applyNumberFormat="1" applyFont="1" applyFill="1" applyBorder="1" applyAlignment="1" applyProtection="1">
      <alignment horizontal="center" vertical="center" wrapText="1"/>
    </xf>
    <xf numFmtId="0" fontId="110" fillId="0" borderId="0" xfId="0" applyFont="1" applyFill="1" applyProtection="1">
      <protection locked="0"/>
    </xf>
    <xf numFmtId="0" fontId="109" fillId="17" borderId="0" xfId="0" applyFont="1" applyFill="1" applyBorder="1" applyAlignment="1" applyProtection="1">
      <alignment horizontal="left" vertical="center" wrapText="1"/>
      <protection locked="0"/>
    </xf>
    <xf numFmtId="0" fontId="111" fillId="17" borderId="0" xfId="0" applyFont="1" applyFill="1" applyBorder="1" applyAlignment="1" applyProtection="1">
      <alignment horizontal="left" vertical="center" wrapText="1"/>
      <protection locked="0"/>
    </xf>
    <xf numFmtId="0" fontId="110" fillId="0" borderId="0" xfId="0" applyFont="1" applyFill="1" applyAlignment="1" applyProtection="1">
      <alignment vertical="center"/>
      <protection locked="0"/>
    </xf>
    <xf numFmtId="0" fontId="113" fillId="0" borderId="0" xfId="0" applyFont="1" applyFill="1" applyAlignment="1" applyProtection="1">
      <alignment vertical="center"/>
      <protection locked="0"/>
    </xf>
    <xf numFmtId="0" fontId="114" fillId="0" borderId="0" xfId="0" applyFont="1" applyFill="1" applyProtection="1">
      <protection locked="0"/>
    </xf>
    <xf numFmtId="0" fontId="113" fillId="19" borderId="16" xfId="0" applyFont="1" applyFill="1" applyBorder="1" applyAlignment="1" applyProtection="1">
      <alignment horizontal="center" vertical="center"/>
      <protection locked="0"/>
    </xf>
    <xf numFmtId="0" fontId="115" fillId="19" borderId="16" xfId="1" applyNumberFormat="1" applyFont="1" applyFill="1" applyBorder="1" applyAlignment="1" applyProtection="1">
      <alignment horizontal="center" vertical="center" wrapText="1"/>
      <protection hidden="1"/>
    </xf>
    <xf numFmtId="0" fontId="116" fillId="19" borderId="16" xfId="0" applyNumberFormat="1" applyFont="1" applyFill="1" applyBorder="1" applyAlignment="1" applyProtection="1">
      <alignment horizontal="center" vertical="center" wrapText="1"/>
      <protection hidden="1"/>
    </xf>
    <xf numFmtId="0" fontId="116" fillId="19" borderId="16" xfId="0" applyNumberFormat="1" applyFont="1" applyFill="1" applyBorder="1" applyAlignment="1" applyProtection="1">
      <alignment horizontal="left" vertical="center" wrapText="1"/>
      <protection hidden="1"/>
    </xf>
    <xf numFmtId="0" fontId="113" fillId="0" borderId="16" xfId="0" applyFont="1" applyFill="1" applyBorder="1" applyAlignment="1" applyProtection="1">
      <alignment horizontal="center" vertical="center"/>
      <protection locked="0"/>
    </xf>
    <xf numFmtId="3" fontId="117" fillId="19" borderId="16" xfId="0" applyNumberFormat="1" applyFont="1" applyFill="1" applyBorder="1" applyAlignment="1" applyProtection="1">
      <alignment horizontal="center" vertical="center"/>
      <protection locked="0"/>
    </xf>
    <xf numFmtId="0" fontId="110" fillId="0" borderId="0" xfId="0" applyFont="1" applyFill="1" applyAlignment="1" applyProtection="1">
      <alignment horizontal="center"/>
      <protection locked="0"/>
    </xf>
    <xf numFmtId="164" fontId="113" fillId="0" borderId="16" xfId="0" applyNumberFormat="1" applyFont="1" applyFill="1" applyBorder="1" applyAlignment="1" applyProtection="1">
      <alignment horizontal="center" vertical="center"/>
      <protection locked="0"/>
    </xf>
    <xf numFmtId="0" fontId="118" fillId="0" borderId="0" xfId="0" applyFont="1" applyAlignment="1">
      <alignment horizontal="left" vertical="center" wrapText="1"/>
    </xf>
    <xf numFmtId="0" fontId="19" fillId="3" borderId="5" xfId="8" applyFont="1" applyFill="1" applyBorder="1" applyAlignment="1" applyProtection="1">
      <alignment horizontal="left" vertical="center" wrapText="1"/>
      <protection hidden="1"/>
    </xf>
    <xf numFmtId="0" fontId="23" fillId="0" borderId="0" xfId="0" applyFont="1" applyFill="1" applyAlignment="1" applyProtection="1">
      <alignment horizontal="center" vertical="center"/>
      <protection locked="0"/>
    </xf>
    <xf numFmtId="0" fontId="23" fillId="0" borderId="0" xfId="0" applyFont="1" applyFill="1" applyAlignment="1" applyProtection="1">
      <alignment horizontal="left" vertical="center"/>
      <protection locked="0"/>
    </xf>
    <xf numFmtId="0" fontId="26" fillId="0" borderId="0" xfId="0" applyFont="1" applyAlignment="1">
      <alignment vertical="center" wrapText="1"/>
    </xf>
    <xf numFmtId="3" fontId="122" fillId="19" borderId="16" xfId="0" applyNumberFormat="1" applyFont="1" applyFill="1" applyBorder="1" applyAlignment="1" applyProtection="1">
      <alignment horizontal="center" vertical="center" wrapText="1"/>
      <protection locked="0"/>
    </xf>
    <xf numFmtId="0" fontId="40" fillId="14" borderId="32" xfId="1" applyNumberFormat="1" applyFont="1" applyFill="1" applyBorder="1" applyAlignment="1" applyProtection="1">
      <alignment horizontal="center" vertical="center" wrapText="1"/>
    </xf>
    <xf numFmtId="0" fontId="26" fillId="14" borderId="33" xfId="0" applyNumberFormat="1" applyFont="1" applyFill="1" applyBorder="1" applyAlignment="1">
      <alignment horizontal="center" vertical="center" wrapText="1"/>
    </xf>
    <xf numFmtId="0" fontId="26" fillId="14" borderId="33" xfId="0" applyNumberFormat="1" applyFont="1" applyFill="1" applyBorder="1" applyAlignment="1" applyProtection="1">
      <alignment horizontal="left" vertical="center" wrapText="1"/>
      <protection hidden="1"/>
    </xf>
    <xf numFmtId="14" fontId="26" fillId="14" borderId="33" xfId="0" applyNumberFormat="1" applyFont="1" applyFill="1" applyBorder="1" applyAlignment="1">
      <alignment horizontal="center" vertical="center" wrapText="1"/>
    </xf>
    <xf numFmtId="0" fontId="119" fillId="14" borderId="33" xfId="1" applyNumberFormat="1" applyFont="1" applyFill="1" applyBorder="1" applyAlignment="1" applyProtection="1">
      <alignment horizontal="left" vertical="center" wrapText="1"/>
    </xf>
    <xf numFmtId="0" fontId="26" fillId="14" borderId="33" xfId="0" applyNumberFormat="1" applyFont="1" applyFill="1" applyBorder="1" applyAlignment="1">
      <alignment horizontal="left" vertical="center" wrapText="1"/>
    </xf>
    <xf numFmtId="0" fontId="9" fillId="14" borderId="35" xfId="0" applyNumberFormat="1" applyFont="1" applyFill="1" applyBorder="1" applyAlignment="1">
      <alignment horizontal="center" vertical="center" wrapText="1"/>
    </xf>
    <xf numFmtId="0" fontId="26" fillId="14" borderId="32" xfId="0" applyNumberFormat="1" applyFont="1" applyFill="1" applyBorder="1" applyAlignment="1">
      <alignment horizontal="center" vertical="center" wrapText="1"/>
    </xf>
    <xf numFmtId="0" fontId="9" fillId="14" borderId="34" xfId="0" applyNumberFormat="1" applyFont="1" applyFill="1" applyBorder="1" applyAlignment="1">
      <alignment horizontal="center" vertical="center" wrapText="1"/>
    </xf>
    <xf numFmtId="0" fontId="26" fillId="14" borderId="33" xfId="1" applyNumberFormat="1" applyFont="1" applyFill="1" applyBorder="1" applyAlignment="1" applyProtection="1">
      <alignment horizontal="center" vertical="center" wrapText="1"/>
    </xf>
    <xf numFmtId="0" fontId="35" fillId="14" borderId="33" xfId="0" applyNumberFormat="1" applyFont="1" applyFill="1" applyBorder="1" applyAlignment="1">
      <alignment horizontal="center" vertical="center" wrapText="1"/>
    </xf>
    <xf numFmtId="14" fontId="35" fillId="14" borderId="33" xfId="0" applyNumberFormat="1" applyFont="1" applyFill="1" applyBorder="1" applyAlignment="1">
      <alignment horizontal="center" vertical="center" wrapText="1"/>
    </xf>
    <xf numFmtId="0" fontId="26" fillId="14" borderId="33" xfId="0" applyNumberFormat="1" applyFont="1" applyFill="1" applyBorder="1" applyAlignment="1">
      <alignment vertical="center" wrapText="1"/>
    </xf>
    <xf numFmtId="0" fontId="9" fillId="14" borderId="33" xfId="0" applyNumberFormat="1" applyFont="1" applyFill="1" applyBorder="1" applyAlignment="1">
      <alignment horizontal="left" vertical="center" wrapText="1"/>
    </xf>
    <xf numFmtId="14" fontId="26" fillId="14" borderId="32" xfId="0" applyNumberFormat="1" applyFont="1" applyFill="1" applyBorder="1" applyAlignment="1">
      <alignment horizontal="center" vertical="center" wrapText="1"/>
    </xf>
    <xf numFmtId="0" fontId="26" fillId="14" borderId="32" xfId="0" applyNumberFormat="1" applyFont="1" applyFill="1" applyBorder="1" applyAlignment="1">
      <alignment horizontal="left" vertical="center" wrapText="1"/>
    </xf>
    <xf numFmtId="0" fontId="35" fillId="14" borderId="32" xfId="0" applyNumberFormat="1" applyFont="1" applyFill="1" applyBorder="1" applyAlignment="1">
      <alignment horizontal="center" vertical="center" wrapText="1"/>
    </xf>
    <xf numFmtId="14" fontId="35" fillId="14" borderId="32" xfId="0" applyNumberFormat="1" applyFont="1" applyFill="1" applyBorder="1" applyAlignment="1">
      <alignment horizontal="center" vertical="center" wrapText="1"/>
    </xf>
    <xf numFmtId="0" fontId="40" fillId="14" borderId="33" xfId="1" applyNumberFormat="1" applyFont="1" applyFill="1" applyBorder="1" applyAlignment="1" applyProtection="1">
      <alignment horizontal="center" vertical="center" wrapText="1"/>
    </xf>
    <xf numFmtId="0" fontId="120" fillId="14" borderId="33" xfId="0" applyNumberFormat="1" applyFont="1" applyFill="1" applyBorder="1" applyAlignment="1">
      <alignment horizontal="left" vertical="center" wrapText="1"/>
    </xf>
    <xf numFmtId="0" fontId="35" fillId="14" borderId="33" xfId="0" applyNumberFormat="1" applyFont="1" applyFill="1" applyBorder="1" applyAlignment="1">
      <alignment horizontal="left" vertical="center" wrapText="1"/>
    </xf>
    <xf numFmtId="0" fontId="9" fillId="14" borderId="32" xfId="0" applyNumberFormat="1" applyFont="1" applyFill="1" applyBorder="1" applyAlignment="1">
      <alignment horizontal="left" vertical="center" wrapText="1"/>
    </xf>
    <xf numFmtId="0" fontId="35" fillId="14" borderId="33" xfId="0" applyNumberFormat="1" applyFont="1" applyFill="1" applyBorder="1" applyAlignment="1">
      <alignment vertical="center" wrapText="1"/>
    </xf>
    <xf numFmtId="0" fontId="120" fillId="14" borderId="32" xfId="0" applyNumberFormat="1" applyFont="1" applyFill="1" applyBorder="1" applyAlignment="1">
      <alignment horizontal="left" vertical="center" wrapText="1"/>
    </xf>
    <xf numFmtId="0" fontId="121" fillId="14" borderId="32" xfId="1" applyNumberFormat="1" applyFont="1" applyFill="1" applyBorder="1" applyAlignment="1" applyProtection="1">
      <alignment horizontal="left" vertical="center" wrapText="1"/>
    </xf>
    <xf numFmtId="0" fontId="41" fillId="14" borderId="32" xfId="0" applyNumberFormat="1" applyFont="1" applyFill="1" applyBorder="1" applyAlignment="1">
      <alignment horizontal="left" vertical="center" wrapText="1"/>
    </xf>
    <xf numFmtId="0" fontId="41" fillId="14" borderId="34" xfId="0" applyNumberFormat="1" applyFont="1" applyFill="1" applyBorder="1" applyAlignment="1">
      <alignment horizontal="center" vertical="center" wrapText="1"/>
    </xf>
    <xf numFmtId="0" fontId="43" fillId="14" borderId="35" xfId="0" applyNumberFormat="1" applyFont="1" applyFill="1" applyBorder="1" applyAlignment="1">
      <alignment horizontal="center" vertical="center" wrapText="1"/>
    </xf>
    <xf numFmtId="0" fontId="41" fillId="14" borderId="32" xfId="0" applyNumberFormat="1" applyFont="1" applyFill="1" applyBorder="1" applyAlignment="1">
      <alignment horizontal="center" vertical="center" wrapText="1"/>
    </xf>
    <xf numFmtId="0" fontId="69" fillId="14" borderId="33" xfId="1" applyNumberFormat="1" applyFill="1" applyBorder="1" applyAlignment="1" applyProtection="1">
      <alignment horizontal="left" vertical="center" wrapText="1"/>
    </xf>
    <xf numFmtId="0" fontId="123" fillId="5" borderId="0" xfId="0" applyFont="1" applyFill="1" applyBorder="1" applyAlignment="1">
      <alignment horizontal="left" vertical="center" wrapText="1"/>
    </xf>
    <xf numFmtId="0" fontId="125" fillId="14" borderId="33" xfId="1" applyNumberFormat="1" applyFont="1" applyFill="1" applyBorder="1" applyAlignment="1" applyProtection="1">
      <alignment horizontal="left" vertical="center" wrapText="1"/>
    </xf>
    <xf numFmtId="0" fontId="8" fillId="2" borderId="7" xfId="8" applyFont="1" applyFill="1" applyBorder="1" applyAlignment="1" applyProtection="1">
      <alignment horizontal="left" vertical="center"/>
      <protection hidden="1"/>
    </xf>
    <xf numFmtId="0" fontId="27" fillId="14" borderId="16" xfId="1" applyNumberFormat="1" applyFont="1" applyFill="1" applyBorder="1" applyAlignment="1" applyProtection="1">
      <alignment horizontal="center" vertical="center" wrapText="1"/>
    </xf>
    <xf numFmtId="165" fontId="71" fillId="12" borderId="39" xfId="9" applyNumberFormat="1" applyFont="1" applyFill="1" applyBorder="1" applyAlignment="1">
      <alignment horizontal="right" vertical="center"/>
    </xf>
    <xf numFmtId="165" fontId="71" fillId="12" borderId="0" xfId="9" applyNumberFormat="1" applyFont="1" applyFill="1" applyBorder="1" applyAlignment="1">
      <alignment horizontal="right" vertical="center"/>
    </xf>
    <xf numFmtId="165" fontId="71" fillId="12" borderId="45" xfId="9" applyNumberFormat="1" applyFont="1" applyFill="1" applyBorder="1" applyAlignment="1">
      <alignment horizontal="right" vertical="center"/>
    </xf>
    <xf numFmtId="165" fontId="70" fillId="12" borderId="42" xfId="9" applyNumberFormat="1" applyFont="1" applyFill="1" applyBorder="1" applyAlignment="1">
      <alignment horizontal="left" vertical="center" wrapText="1"/>
    </xf>
    <xf numFmtId="165" fontId="70" fillId="12" borderId="43" xfId="9" applyNumberFormat="1" applyFont="1" applyFill="1" applyBorder="1" applyAlignment="1">
      <alignment horizontal="left" vertical="center" wrapText="1"/>
    </xf>
    <xf numFmtId="165" fontId="70" fillId="12" borderId="44" xfId="9" applyNumberFormat="1" applyFont="1" applyFill="1" applyBorder="1" applyAlignment="1">
      <alignment horizontal="left" vertical="center" wrapText="1"/>
    </xf>
    <xf numFmtId="165" fontId="63" fillId="12" borderId="39" xfId="9" applyNumberFormat="1" applyFont="1" applyFill="1" applyBorder="1" applyAlignment="1">
      <alignment horizontal="center"/>
    </xf>
    <xf numFmtId="165" fontId="63" fillId="12" borderId="0" xfId="9" applyNumberFormat="1" applyFont="1" applyFill="1" applyBorder="1" applyAlignment="1">
      <alignment horizontal="center"/>
    </xf>
    <xf numFmtId="165" fontId="63" fillId="12" borderId="40" xfId="9" applyNumberFormat="1" applyFont="1" applyFill="1" applyBorder="1" applyAlignment="1">
      <alignment horizontal="center"/>
    </xf>
    <xf numFmtId="0" fontId="71" fillId="12" borderId="39" xfId="9" applyFont="1" applyFill="1" applyBorder="1" applyAlignment="1">
      <alignment horizontal="center" vertical="center" wrapText="1"/>
    </xf>
    <xf numFmtId="0" fontId="71" fillId="12" borderId="0" xfId="9" applyFont="1" applyFill="1" applyBorder="1" applyAlignment="1">
      <alignment horizontal="center" vertical="center" wrapText="1"/>
    </xf>
    <xf numFmtId="0" fontId="71" fillId="12" borderId="40" xfId="9" applyFont="1" applyFill="1" applyBorder="1" applyAlignment="1">
      <alignment horizontal="center" vertical="center" wrapText="1"/>
    </xf>
    <xf numFmtId="0" fontId="63" fillId="12" borderId="39" xfId="9" applyFont="1" applyFill="1" applyBorder="1" applyAlignment="1">
      <alignment horizontal="center"/>
    </xf>
    <xf numFmtId="0" fontId="63" fillId="12" borderId="0" xfId="9" applyFont="1" applyFill="1" applyBorder="1" applyAlignment="1">
      <alignment horizontal="center"/>
    </xf>
    <xf numFmtId="0" fontId="63" fillId="12" borderId="40" xfId="9" applyFont="1" applyFill="1" applyBorder="1" applyAlignment="1">
      <alignment horizontal="center"/>
    </xf>
    <xf numFmtId="0" fontId="64" fillId="12" borderId="39" xfId="9" applyFont="1" applyFill="1" applyBorder="1" applyAlignment="1">
      <alignment horizontal="center" vertical="center" wrapText="1"/>
    </xf>
    <xf numFmtId="0" fontId="64" fillId="12" borderId="0" xfId="9" applyFont="1" applyFill="1" applyBorder="1" applyAlignment="1">
      <alignment horizontal="center" vertical="center" wrapText="1"/>
    </xf>
    <xf numFmtId="0" fontId="64" fillId="12" borderId="40" xfId="9" applyFont="1" applyFill="1" applyBorder="1" applyAlignment="1">
      <alignment horizontal="center" vertical="center" wrapText="1"/>
    </xf>
    <xf numFmtId="165" fontId="75" fillId="12" borderId="39" xfId="9" applyNumberFormat="1" applyFont="1" applyFill="1" applyBorder="1" applyAlignment="1">
      <alignment horizontal="center" vertical="center" wrapText="1"/>
    </xf>
    <xf numFmtId="0" fontId="75" fillId="12" borderId="0" xfId="9" applyFont="1" applyFill="1" applyBorder="1" applyAlignment="1">
      <alignment horizontal="center" vertical="center" wrapText="1"/>
    </xf>
    <xf numFmtId="0" fontId="75" fillId="12" borderId="40" xfId="9" applyFont="1" applyFill="1" applyBorder="1" applyAlignment="1">
      <alignment horizontal="center" vertical="center" wrapText="1"/>
    </xf>
    <xf numFmtId="165" fontId="65" fillId="12" borderId="39" xfId="9" applyNumberFormat="1" applyFont="1" applyFill="1" applyBorder="1" applyAlignment="1">
      <alignment horizontal="center" vertical="center" wrapText="1"/>
    </xf>
    <xf numFmtId="165" fontId="65" fillId="12" borderId="0" xfId="9" applyNumberFormat="1" applyFont="1" applyFill="1" applyBorder="1" applyAlignment="1">
      <alignment horizontal="center" vertical="center"/>
    </xf>
    <xf numFmtId="165" fontId="65" fillId="12" borderId="40" xfId="9" applyNumberFormat="1" applyFont="1" applyFill="1" applyBorder="1" applyAlignment="1">
      <alignment horizontal="center" vertical="center"/>
    </xf>
    <xf numFmtId="165" fontId="73" fillId="13" borderId="46" xfId="9" applyNumberFormat="1" applyFont="1" applyFill="1" applyBorder="1" applyAlignment="1">
      <alignment horizontal="center" vertical="center"/>
    </xf>
    <xf numFmtId="165" fontId="73" fillId="13" borderId="47" xfId="9" applyNumberFormat="1" applyFont="1" applyFill="1" applyBorder="1" applyAlignment="1">
      <alignment horizontal="center" vertical="center"/>
    </xf>
    <xf numFmtId="165" fontId="73" fillId="13" borderId="48" xfId="9" applyNumberFormat="1" applyFont="1" applyFill="1" applyBorder="1" applyAlignment="1">
      <alignment horizontal="center" vertical="center"/>
    </xf>
    <xf numFmtId="165" fontId="74" fillId="12" borderId="42" xfId="9" applyNumberFormat="1" applyFont="1" applyFill="1" applyBorder="1" applyAlignment="1">
      <alignment horizontal="left" vertical="center" wrapText="1"/>
    </xf>
    <xf numFmtId="165" fontId="74" fillId="12" borderId="43" xfId="9" applyNumberFormat="1" applyFont="1" applyFill="1" applyBorder="1" applyAlignment="1">
      <alignment horizontal="left" vertical="center" wrapText="1"/>
    </xf>
    <xf numFmtId="165" fontId="74" fillId="12" borderId="44" xfId="9" applyNumberFormat="1" applyFont="1" applyFill="1" applyBorder="1" applyAlignment="1">
      <alignment horizontal="left" vertical="center" wrapText="1"/>
    </xf>
    <xf numFmtId="165" fontId="66" fillId="12" borderId="39" xfId="9" applyNumberFormat="1" applyFont="1" applyFill="1" applyBorder="1" applyAlignment="1">
      <alignment horizontal="center"/>
    </xf>
    <xf numFmtId="165" fontId="66" fillId="12" borderId="0" xfId="9" applyNumberFormat="1" applyFont="1" applyFill="1" applyBorder="1" applyAlignment="1">
      <alignment horizontal="center"/>
    </xf>
    <xf numFmtId="165" fontId="66" fillId="12" borderId="40" xfId="9" applyNumberFormat="1" applyFont="1" applyFill="1" applyBorder="1" applyAlignment="1">
      <alignment horizontal="center"/>
    </xf>
    <xf numFmtId="165" fontId="72" fillId="12" borderId="39" xfId="9" applyNumberFormat="1" applyFont="1" applyFill="1" applyBorder="1" applyAlignment="1">
      <alignment horizontal="right"/>
    </xf>
    <xf numFmtId="165" fontId="72" fillId="12" borderId="0" xfId="9" applyNumberFormat="1" applyFont="1" applyFill="1" applyBorder="1" applyAlignment="1">
      <alignment horizontal="right"/>
    </xf>
    <xf numFmtId="0" fontId="107" fillId="12" borderId="0" xfId="9" applyNumberFormat="1" applyFont="1" applyFill="1" applyBorder="1" applyAlignment="1"/>
    <xf numFmtId="0" fontId="107" fillId="12" borderId="40" xfId="9" applyNumberFormat="1" applyFont="1" applyFill="1" applyBorder="1" applyAlignment="1"/>
    <xf numFmtId="165" fontId="70" fillId="12" borderId="43" xfId="9" applyNumberFormat="1" applyFont="1" applyFill="1" applyBorder="1" applyAlignment="1">
      <alignment horizontal="center" vertical="center" wrapText="1"/>
    </xf>
    <xf numFmtId="165" fontId="70" fillId="12" borderId="44" xfId="9" applyNumberFormat="1" applyFont="1" applyFill="1" applyBorder="1" applyAlignment="1">
      <alignment horizontal="center" vertical="center" wrapText="1"/>
    </xf>
    <xf numFmtId="0" fontId="77" fillId="14" borderId="0" xfId="8" applyFont="1" applyFill="1" applyBorder="1" applyAlignment="1" applyProtection="1">
      <alignment horizontal="center" wrapText="1"/>
      <protection hidden="1"/>
    </xf>
    <xf numFmtId="0" fontId="78" fillId="14" borderId="0" xfId="8" applyFont="1" applyFill="1" applyBorder="1" applyAlignment="1" applyProtection="1">
      <alignment horizontal="center"/>
      <protection hidden="1"/>
    </xf>
    <xf numFmtId="0" fontId="79" fillId="14" borderId="0" xfId="8" applyFont="1" applyFill="1" applyBorder="1" applyAlignment="1" applyProtection="1">
      <alignment horizontal="center" vertical="top" wrapText="1"/>
      <protection hidden="1"/>
    </xf>
    <xf numFmtId="0" fontId="80" fillId="14" borderId="0" xfId="8" applyFont="1" applyFill="1" applyBorder="1" applyAlignment="1" applyProtection="1">
      <alignment horizontal="center" vertical="top"/>
      <protection hidden="1"/>
    </xf>
    <xf numFmtId="0" fontId="81" fillId="14" borderId="16" xfId="8" applyFont="1" applyFill="1" applyBorder="1" applyAlignment="1" applyProtection="1">
      <alignment horizontal="center" vertical="center" wrapText="1"/>
      <protection hidden="1"/>
    </xf>
    <xf numFmtId="0" fontId="82" fillId="14" borderId="57" xfId="10" applyFont="1" applyFill="1" applyBorder="1" applyAlignment="1" applyProtection="1">
      <alignment horizontal="center" vertical="center" wrapText="1"/>
      <protection hidden="1"/>
    </xf>
    <xf numFmtId="0" fontId="0" fillId="0" borderId="57" xfId="0" applyBorder="1"/>
    <xf numFmtId="0" fontId="0" fillId="0" borderId="22" xfId="0" applyBorder="1"/>
    <xf numFmtId="0" fontId="5" fillId="14" borderId="16" xfId="8" applyFont="1" applyFill="1" applyBorder="1" applyAlignment="1" applyProtection="1">
      <alignment horizontal="center" vertical="center"/>
      <protection hidden="1"/>
    </xf>
    <xf numFmtId="0" fontId="83" fillId="14" borderId="16" xfId="8" applyFont="1" applyFill="1" applyBorder="1" applyAlignment="1" applyProtection="1">
      <alignment horizontal="center" vertical="center" wrapText="1"/>
      <protection hidden="1"/>
    </xf>
    <xf numFmtId="0" fontId="11" fillId="14" borderId="16" xfId="8" applyFont="1" applyFill="1" applyBorder="1" applyAlignment="1" applyProtection="1">
      <alignment horizontal="center" vertical="center" wrapText="1"/>
      <protection hidden="1"/>
    </xf>
    <xf numFmtId="0" fontId="90" fillId="14" borderId="36" xfId="8" applyFont="1" applyFill="1" applyBorder="1" applyAlignment="1" applyProtection="1">
      <alignment horizontal="center" vertical="center" wrapText="1"/>
      <protection hidden="1"/>
    </xf>
    <xf numFmtId="0" fontId="0" fillId="14" borderId="37" xfId="0" applyFont="1" applyFill="1" applyBorder="1"/>
    <xf numFmtId="0" fontId="0" fillId="14" borderId="38" xfId="0" applyFont="1" applyFill="1" applyBorder="1"/>
    <xf numFmtId="0" fontId="51" fillId="14" borderId="39" xfId="8" applyNumberFormat="1" applyFont="1" applyFill="1" applyBorder="1" applyAlignment="1" applyProtection="1">
      <alignment horizontal="center" vertical="center" wrapText="1"/>
      <protection hidden="1"/>
    </xf>
    <xf numFmtId="0" fontId="51" fillId="14" borderId="0" xfId="8" applyNumberFormat="1" applyFont="1" applyFill="1" applyBorder="1" applyAlignment="1" applyProtection="1">
      <alignment horizontal="center" vertical="center" wrapText="1"/>
      <protection hidden="1"/>
    </xf>
    <xf numFmtId="0" fontId="51" fillId="14" borderId="40" xfId="8" applyNumberFormat="1" applyFont="1" applyFill="1" applyBorder="1" applyAlignment="1" applyProtection="1">
      <alignment horizontal="center" vertical="center" wrapText="1"/>
      <protection hidden="1"/>
    </xf>
    <xf numFmtId="0" fontId="91" fillId="14" borderId="39" xfId="8" applyFont="1" applyFill="1" applyBorder="1" applyAlignment="1" applyProtection="1">
      <alignment horizontal="center" vertical="center" wrapText="1"/>
      <protection hidden="1"/>
    </xf>
    <xf numFmtId="0" fontId="91" fillId="14" borderId="0" xfId="8" applyFont="1" applyFill="1" applyBorder="1" applyAlignment="1" applyProtection="1">
      <alignment horizontal="center" vertical="center" wrapText="1"/>
      <protection hidden="1"/>
    </xf>
    <xf numFmtId="0" fontId="91" fillId="14" borderId="40" xfId="8" applyFont="1" applyFill="1" applyBorder="1" applyAlignment="1" applyProtection="1">
      <alignment horizontal="center" vertical="center" wrapText="1"/>
      <protection hidden="1"/>
    </xf>
    <xf numFmtId="0" fontId="11" fillId="14" borderId="26" xfId="8" applyFont="1" applyFill="1" applyBorder="1" applyAlignment="1" applyProtection="1">
      <alignment horizontal="center" vertical="center" wrapText="1"/>
      <protection hidden="1"/>
    </xf>
    <xf numFmtId="0" fontId="11" fillId="14" borderId="41" xfId="8" applyFont="1" applyFill="1" applyBorder="1" applyAlignment="1" applyProtection="1">
      <alignment horizontal="center" vertical="center" wrapText="1"/>
      <protection hidden="1"/>
    </xf>
    <xf numFmtId="0" fontId="11" fillId="14" borderId="21" xfId="8" applyFont="1" applyFill="1" applyBorder="1" applyAlignment="1" applyProtection="1">
      <alignment horizontal="center" vertical="center" wrapText="1"/>
      <protection hidden="1"/>
    </xf>
    <xf numFmtId="0" fontId="92" fillId="14" borderId="0" xfId="0" applyFont="1" applyFill="1" applyAlignment="1">
      <alignment horizontal="left" vertical="center"/>
    </xf>
    <xf numFmtId="0" fontId="93" fillId="14" borderId="0" xfId="0" applyFont="1" applyFill="1" applyAlignment="1">
      <alignment horizontal="center" vertical="center"/>
    </xf>
    <xf numFmtId="0" fontId="93" fillId="14" borderId="0" xfId="0" applyFont="1" applyFill="1" applyAlignment="1">
      <alignment horizontal="left" vertical="center" wrapText="1"/>
    </xf>
    <xf numFmtId="0" fontId="100" fillId="0" borderId="0" xfId="0" applyFont="1" applyAlignment="1">
      <alignment vertical="top" wrapText="1"/>
    </xf>
    <xf numFmtId="0" fontId="99" fillId="0" borderId="16" xfId="9" applyFont="1" applyFill="1" applyBorder="1" applyAlignment="1">
      <alignment horizontal="left" vertical="center" wrapText="1"/>
    </xf>
    <xf numFmtId="0" fontId="102" fillId="0" borderId="0" xfId="0" applyFont="1" applyAlignment="1">
      <alignment vertical="top" wrapText="1"/>
    </xf>
    <xf numFmtId="0" fontId="95" fillId="15" borderId="64" xfId="9" applyFont="1" applyFill="1" applyBorder="1" applyAlignment="1">
      <alignment horizontal="left" vertical="center" wrapText="1"/>
    </xf>
    <xf numFmtId="0" fontId="96" fillId="15" borderId="64" xfId="9" applyFont="1" applyFill="1" applyBorder="1" applyAlignment="1">
      <alignment horizontal="left" vertical="center" wrapText="1"/>
    </xf>
    <xf numFmtId="0" fontId="94" fillId="15" borderId="65" xfId="9" applyFont="1" applyFill="1" applyBorder="1" applyAlignment="1">
      <alignment horizontal="center" vertical="center" wrapText="1"/>
    </xf>
    <xf numFmtId="0" fontId="99" fillId="0" borderId="17" xfId="9" applyFont="1" applyFill="1" applyBorder="1" applyAlignment="1">
      <alignment horizontal="left" vertical="center" wrapText="1"/>
    </xf>
    <xf numFmtId="0" fontId="99" fillId="0" borderId="22" xfId="9" applyFont="1" applyFill="1" applyBorder="1" applyAlignment="1">
      <alignment horizontal="left" vertical="center" wrapText="1"/>
    </xf>
    <xf numFmtId="49" fontId="93" fillId="0" borderId="49" xfId="0" applyNumberFormat="1" applyFont="1" applyFill="1" applyBorder="1" applyAlignment="1">
      <alignment horizontal="center" vertical="center" wrapText="1"/>
    </xf>
    <xf numFmtId="49" fontId="93" fillId="0" borderId="66" xfId="0" applyNumberFormat="1" applyFont="1" applyFill="1" applyBorder="1" applyAlignment="1">
      <alignment horizontal="center" vertical="center" wrapText="1"/>
    </xf>
    <xf numFmtId="49" fontId="93" fillId="0" borderId="50" xfId="0" applyNumberFormat="1" applyFont="1" applyFill="1" applyBorder="1" applyAlignment="1">
      <alignment horizontal="center" vertical="center" wrapText="1"/>
    </xf>
    <xf numFmtId="0" fontId="99" fillId="0" borderId="54" xfId="9" applyFont="1" applyFill="1" applyBorder="1" applyAlignment="1">
      <alignment horizontal="left" vertical="center" wrapText="1"/>
    </xf>
    <xf numFmtId="0" fontId="99" fillId="0" borderId="67" xfId="9" applyFont="1" applyFill="1" applyBorder="1" applyAlignment="1">
      <alignment horizontal="left" vertical="center" wrapText="1"/>
    </xf>
    <xf numFmtId="14" fontId="99" fillId="0" borderId="1" xfId="9" applyNumberFormat="1" applyFont="1" applyFill="1" applyBorder="1" applyAlignment="1">
      <alignment horizontal="center" vertical="center" wrapText="1"/>
    </xf>
    <xf numFmtId="14" fontId="99" fillId="0" borderId="8" xfId="9" applyNumberFormat="1" applyFont="1" applyFill="1" applyBorder="1" applyAlignment="1">
      <alignment horizontal="center" vertical="center" wrapText="1"/>
    </xf>
    <xf numFmtId="14" fontId="99" fillId="0" borderId="24" xfId="9" applyNumberFormat="1" applyFont="1" applyFill="1" applyBorder="1" applyAlignment="1">
      <alignment horizontal="center" vertical="center" wrapText="1"/>
    </xf>
    <xf numFmtId="0" fontId="99" fillId="0" borderId="4" xfId="9" applyFont="1" applyFill="1" applyBorder="1" applyAlignment="1">
      <alignment horizontal="left" vertical="center" wrapText="1"/>
    </xf>
    <xf numFmtId="14" fontId="99" fillId="0" borderId="2" xfId="9" applyNumberFormat="1" applyFont="1" applyFill="1" applyBorder="1" applyAlignment="1">
      <alignment horizontal="center" vertical="center" wrapText="1"/>
    </xf>
    <xf numFmtId="0" fontId="99" fillId="0" borderId="52" xfId="9" applyFont="1" applyFill="1" applyBorder="1" applyAlignment="1">
      <alignment horizontal="left" vertical="center" wrapText="1"/>
    </xf>
    <xf numFmtId="0" fontId="99" fillId="0" borderId="68" xfId="9" applyFont="1" applyFill="1" applyBorder="1" applyAlignment="1">
      <alignment horizontal="left" vertical="center" wrapText="1"/>
    </xf>
    <xf numFmtId="0" fontId="99" fillId="0" borderId="17" xfId="9" applyFont="1" applyFill="1" applyBorder="1" applyAlignment="1">
      <alignment vertical="center" wrapText="1"/>
    </xf>
    <xf numFmtId="0" fontId="99" fillId="0" borderId="58" xfId="9" applyFont="1" applyFill="1" applyBorder="1" applyAlignment="1">
      <alignment vertical="center" wrapText="1"/>
    </xf>
    <xf numFmtId="0" fontId="99" fillId="0" borderId="58" xfId="9" applyFont="1" applyFill="1" applyBorder="1" applyAlignment="1">
      <alignment horizontal="left" vertical="center" wrapText="1"/>
    </xf>
    <xf numFmtId="0" fontId="93" fillId="0" borderId="17" xfId="0" applyFont="1" applyFill="1" applyBorder="1" applyAlignment="1">
      <alignment horizontal="left" vertical="center"/>
    </xf>
    <xf numFmtId="0" fontId="93" fillId="0" borderId="58" xfId="0" applyFont="1" applyFill="1" applyBorder="1" applyAlignment="1">
      <alignment horizontal="left" vertical="center"/>
    </xf>
    <xf numFmtId="0" fontId="93" fillId="14" borderId="17" xfId="0" applyFont="1" applyFill="1" applyBorder="1" applyAlignment="1">
      <alignment horizontal="left" vertical="center"/>
    </xf>
    <xf numFmtId="0" fontId="93" fillId="14" borderId="58" xfId="0" applyFont="1" applyFill="1" applyBorder="1" applyAlignment="1">
      <alignment horizontal="left" vertical="center"/>
    </xf>
    <xf numFmtId="0" fontId="99" fillId="0" borderId="28" xfId="9" applyFont="1" applyFill="1" applyBorder="1" applyAlignment="1">
      <alignment horizontal="left" vertical="center" wrapText="1"/>
    </xf>
    <xf numFmtId="0" fontId="99" fillId="0" borderId="69" xfId="9" applyFont="1" applyFill="1" applyBorder="1" applyAlignment="1">
      <alignment horizontal="left" vertical="center" wrapText="1"/>
    </xf>
    <xf numFmtId="0" fontId="99" fillId="14" borderId="28" xfId="9" applyFont="1" applyFill="1" applyBorder="1" applyAlignment="1">
      <alignment horizontal="left" vertical="center" wrapText="1"/>
    </xf>
    <xf numFmtId="0" fontId="99" fillId="14" borderId="69" xfId="9" applyFont="1" applyFill="1" applyBorder="1" applyAlignment="1">
      <alignment horizontal="left" vertical="center" wrapText="1"/>
    </xf>
    <xf numFmtId="167" fontId="99" fillId="14" borderId="2" xfId="9" applyNumberFormat="1" applyFont="1" applyFill="1" applyBorder="1" applyAlignment="1">
      <alignment horizontal="center" vertical="center" wrapText="1"/>
    </xf>
    <xf numFmtId="167" fontId="99" fillId="14" borderId="8" xfId="9" applyNumberFormat="1" applyFont="1" applyFill="1" applyBorder="1" applyAlignment="1">
      <alignment horizontal="center" vertical="center" wrapText="1"/>
    </xf>
    <xf numFmtId="0" fontId="99" fillId="14" borderId="52" xfId="9" applyFont="1" applyFill="1" applyBorder="1" applyAlignment="1">
      <alignment horizontal="left" vertical="center" wrapText="1"/>
    </xf>
    <xf numFmtId="0" fontId="99" fillId="14" borderId="68" xfId="9" applyFont="1" applyFill="1" applyBorder="1" applyAlignment="1">
      <alignment horizontal="left" vertical="center" wrapText="1"/>
    </xf>
    <xf numFmtId="0" fontId="99" fillId="14" borderId="17" xfId="9" applyFont="1" applyFill="1" applyBorder="1" applyAlignment="1">
      <alignment vertical="center" wrapText="1"/>
    </xf>
    <xf numFmtId="0" fontId="99" fillId="14" borderId="58" xfId="9" applyFont="1" applyFill="1" applyBorder="1" applyAlignment="1">
      <alignment vertical="center" wrapText="1"/>
    </xf>
    <xf numFmtId="0" fontId="99" fillId="14" borderId="17" xfId="9" applyFont="1" applyFill="1" applyBorder="1" applyAlignment="1">
      <alignment horizontal="left" vertical="center" wrapText="1"/>
    </xf>
    <xf numFmtId="0" fontId="99" fillId="14" borderId="58" xfId="9" applyFont="1" applyFill="1" applyBorder="1" applyAlignment="1">
      <alignment horizontal="left" vertical="center" wrapText="1"/>
    </xf>
    <xf numFmtId="0" fontId="113" fillId="18" borderId="16" xfId="0" applyFont="1" applyFill="1" applyBorder="1" applyAlignment="1" applyProtection="1">
      <alignment horizontal="center" vertical="center" wrapText="1"/>
      <protection locked="0"/>
    </xf>
    <xf numFmtId="0" fontId="109" fillId="17" borderId="64" xfId="0" applyFont="1" applyFill="1" applyBorder="1" applyAlignment="1" applyProtection="1">
      <alignment horizontal="center" vertical="center" wrapText="1"/>
      <protection locked="0"/>
    </xf>
    <xf numFmtId="0" fontId="111" fillId="17" borderId="0" xfId="0" applyFont="1" applyFill="1" applyBorder="1" applyAlignment="1" applyProtection="1">
      <alignment horizontal="center" vertical="center" wrapText="1"/>
      <protection locked="0"/>
    </xf>
    <xf numFmtId="0" fontId="112" fillId="17" borderId="0" xfId="0" applyFont="1" applyFill="1" applyBorder="1" applyAlignment="1" applyProtection="1">
      <alignment horizontal="left" vertical="center" wrapText="1"/>
      <protection locked="0"/>
    </xf>
    <xf numFmtId="0" fontId="112" fillId="17" borderId="0" xfId="0" applyFont="1" applyFill="1" applyBorder="1" applyAlignment="1" applyProtection="1">
      <alignment horizontal="center" vertical="center" wrapText="1"/>
      <protection locked="0"/>
    </xf>
    <xf numFmtId="0" fontId="113" fillId="18" borderId="16" xfId="0" applyFont="1" applyFill="1" applyBorder="1" applyAlignment="1" applyProtection="1">
      <alignment horizontal="center" vertical="center"/>
      <protection locked="0"/>
    </xf>
    <xf numFmtId="0" fontId="56" fillId="0" borderId="41" xfId="0" applyFont="1" applyFill="1" applyBorder="1" applyAlignment="1" applyProtection="1">
      <alignment horizontal="center" vertical="center" wrapText="1"/>
      <protection locked="0"/>
    </xf>
    <xf numFmtId="0" fontId="58" fillId="5" borderId="49" xfId="0" applyFont="1" applyFill="1" applyBorder="1" applyAlignment="1" applyProtection="1">
      <alignment horizontal="center" vertical="center" textRotation="90"/>
      <protection locked="0"/>
    </xf>
    <xf numFmtId="0" fontId="58" fillId="5" borderId="50" xfId="0" applyFont="1" applyFill="1" applyBorder="1" applyAlignment="1" applyProtection="1">
      <alignment horizontal="center" vertical="center" textRotation="90"/>
      <protection locked="0"/>
    </xf>
    <xf numFmtId="0" fontId="58" fillId="5" borderId="16" xfId="0" applyFont="1" applyFill="1" applyBorder="1" applyAlignment="1" applyProtection="1">
      <alignment horizontal="center" vertical="center"/>
      <protection locked="0"/>
    </xf>
    <xf numFmtId="0" fontId="58" fillId="5" borderId="49" xfId="0" applyFont="1" applyFill="1" applyBorder="1" applyAlignment="1" applyProtection="1">
      <alignment horizontal="center" vertical="center" wrapText="1"/>
      <protection locked="0"/>
    </xf>
    <xf numFmtId="0" fontId="58" fillId="5" borderId="50" xfId="0" applyFont="1" applyFill="1" applyBorder="1" applyAlignment="1" applyProtection="1">
      <alignment horizontal="center" vertical="center" wrapText="1"/>
      <protection locked="0"/>
    </xf>
    <xf numFmtId="0" fontId="6" fillId="5" borderId="49" xfId="0" applyFont="1" applyFill="1" applyBorder="1" applyAlignment="1" applyProtection="1">
      <alignment horizontal="center" vertical="center" wrapText="1"/>
      <protection locked="0"/>
    </xf>
    <xf numFmtId="0" fontId="6" fillId="5" borderId="50" xfId="0" applyFont="1" applyFill="1" applyBorder="1" applyAlignment="1" applyProtection="1">
      <alignment horizontal="center" vertical="center" wrapText="1"/>
      <protection locked="0"/>
    </xf>
    <xf numFmtId="0" fontId="49" fillId="0" borderId="0" xfId="0" applyFont="1" applyFill="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56" fillId="0" borderId="0" xfId="0" applyFont="1" applyFill="1" applyBorder="1" applyAlignment="1" applyProtection="1">
      <alignment horizontal="center" vertical="center" wrapText="1"/>
      <protection locked="0"/>
    </xf>
    <xf numFmtId="0" fontId="50" fillId="9" borderId="16" xfId="0" applyFont="1" applyFill="1" applyBorder="1" applyAlignment="1" applyProtection="1">
      <alignment horizontal="center" vertical="center" wrapText="1"/>
      <protection locked="0"/>
    </xf>
    <xf numFmtId="0" fontId="50" fillId="9" borderId="16" xfId="0" applyFont="1" applyFill="1" applyBorder="1" applyAlignment="1" applyProtection="1">
      <alignment horizontal="center" vertical="center"/>
      <protection locked="0"/>
    </xf>
    <xf numFmtId="0" fontId="50" fillId="9" borderId="16" xfId="0" applyFont="1" applyFill="1" applyBorder="1" applyAlignment="1" applyProtection="1">
      <alignment horizontal="center" textRotation="90" wrapText="1"/>
      <protection locked="0"/>
    </xf>
    <xf numFmtId="0" fontId="12" fillId="0" borderId="0" xfId="0" applyFont="1" applyFill="1" applyAlignment="1" applyProtection="1">
      <alignment horizontal="center"/>
      <protection locked="0"/>
    </xf>
    <xf numFmtId="0" fontId="23" fillId="0" borderId="0" xfId="0" applyFont="1" applyFill="1" applyAlignment="1" applyProtection="1">
      <alignment horizontal="center" vertical="center"/>
      <protection locked="0"/>
    </xf>
    <xf numFmtId="0" fontId="57" fillId="0" borderId="0" xfId="0" applyFont="1" applyFill="1" applyAlignment="1" applyProtection="1">
      <alignment horizontal="center" vertical="center"/>
      <protection locked="0"/>
    </xf>
    <xf numFmtId="0" fontId="23" fillId="0" borderId="0" xfId="0" applyFont="1" applyFill="1" applyAlignment="1" applyProtection="1">
      <alignment horizontal="left" vertical="center"/>
      <protection locked="0"/>
    </xf>
    <xf numFmtId="0" fontId="57" fillId="0" borderId="0" xfId="0" applyFont="1" applyFill="1" applyAlignment="1" applyProtection="1">
      <alignment horizontal="left" vertical="center"/>
      <protection locked="0"/>
    </xf>
    <xf numFmtId="0" fontId="58" fillId="5" borderId="16" xfId="0" applyFont="1" applyFill="1" applyBorder="1" applyAlignment="1" applyProtection="1">
      <alignment horizontal="center" vertical="center" wrapText="1"/>
      <protection locked="0"/>
    </xf>
    <xf numFmtId="0" fontId="57" fillId="0" borderId="0" xfId="0" applyFont="1" applyFill="1" applyAlignment="1" applyProtection="1">
      <alignment horizontal="left"/>
      <protection locked="0"/>
    </xf>
    <xf numFmtId="0" fontId="23" fillId="0" borderId="0" xfId="0" applyFont="1" applyFill="1" applyAlignment="1" applyProtection="1">
      <alignment horizontal="left"/>
      <protection locked="0"/>
    </xf>
    <xf numFmtId="0" fontId="24" fillId="5" borderId="14"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2" fillId="5" borderId="55" xfId="0" applyFont="1" applyFill="1" applyBorder="1" applyAlignment="1">
      <alignment horizontal="left" vertical="center" wrapText="1"/>
    </xf>
    <xf numFmtId="0" fontId="33" fillId="5" borderId="55" xfId="0" applyFont="1" applyFill="1" applyBorder="1" applyAlignment="1">
      <alignment horizontal="left" vertical="center" wrapText="1"/>
    </xf>
    <xf numFmtId="0" fontId="38" fillId="5" borderId="0" xfId="0" applyFont="1" applyFill="1" applyBorder="1" applyAlignment="1">
      <alignment horizontal="center" vertical="center" wrapText="1"/>
    </xf>
    <xf numFmtId="0" fontId="44" fillId="5" borderId="0" xfId="0" applyFont="1" applyFill="1" applyBorder="1" applyAlignment="1">
      <alignment horizontal="left" vertical="center" wrapText="1"/>
    </xf>
    <xf numFmtId="0" fontId="44" fillId="5" borderId="0" xfId="0" applyFont="1" applyFill="1" applyBorder="1" applyAlignment="1">
      <alignment horizontal="left" wrapText="1"/>
    </xf>
    <xf numFmtId="165" fontId="15" fillId="5" borderId="30" xfId="0" applyNumberFormat="1" applyFont="1" applyFill="1" applyBorder="1" applyAlignment="1">
      <alignment horizontal="left" wrapText="1"/>
    </xf>
    <xf numFmtId="165" fontId="39" fillId="5" borderId="30" xfId="0" applyNumberFormat="1" applyFont="1" applyFill="1" applyBorder="1" applyAlignment="1">
      <alignment horizontal="left" wrapText="1"/>
    </xf>
    <xf numFmtId="0" fontId="44" fillId="5" borderId="55" xfId="0" applyFont="1" applyFill="1" applyBorder="1" applyAlignment="1">
      <alignment horizontal="left" wrapText="1"/>
    </xf>
    <xf numFmtId="0" fontId="14" fillId="5" borderId="55" xfId="0" applyNumberFormat="1" applyFont="1" applyFill="1" applyBorder="1" applyAlignment="1">
      <alignment horizontal="left" vertical="center" wrapText="1"/>
    </xf>
    <xf numFmtId="0" fontId="44" fillId="5" borderId="0" xfId="0" applyFont="1" applyFill="1" applyBorder="1" applyAlignment="1">
      <alignment horizontal="center" vertical="center" wrapText="1"/>
    </xf>
    <xf numFmtId="0" fontId="39" fillId="5" borderId="52" xfId="0" applyNumberFormat="1" applyFont="1" applyFill="1" applyBorder="1" applyAlignment="1">
      <alignment horizontal="center" vertical="center" wrapText="1"/>
    </xf>
    <xf numFmtId="0" fontId="46" fillId="5" borderId="28" xfId="0" applyNumberFormat="1" applyFont="1" applyFill="1" applyBorder="1" applyAlignment="1">
      <alignment horizontal="center" vertical="center" wrapText="1"/>
    </xf>
    <xf numFmtId="0" fontId="46" fillId="5" borderId="53" xfId="0" applyNumberFormat="1" applyFont="1" applyFill="1" applyBorder="1" applyAlignment="1">
      <alignment horizontal="center" vertical="center" wrapText="1"/>
    </xf>
    <xf numFmtId="0" fontId="46" fillId="5" borderId="54" xfId="0" applyNumberFormat="1" applyFont="1" applyFill="1" applyBorder="1" applyAlignment="1">
      <alignment horizontal="center" vertical="center" wrapText="1"/>
    </xf>
    <xf numFmtId="0" fontId="124" fillId="5" borderId="62" xfId="0" applyNumberFormat="1" applyFont="1" applyFill="1" applyBorder="1" applyAlignment="1">
      <alignment horizontal="center" vertical="center" wrapText="1"/>
    </xf>
    <xf numFmtId="0" fontId="124" fillId="5" borderId="70" xfId="0" applyNumberFormat="1" applyFont="1" applyFill="1" applyBorder="1" applyAlignment="1">
      <alignment horizontal="center" vertical="center" wrapText="1"/>
    </xf>
    <xf numFmtId="0" fontId="39" fillId="5" borderId="53" xfId="0" applyNumberFormat="1" applyFont="1" applyFill="1" applyBorder="1" applyAlignment="1">
      <alignment horizontal="center" vertical="center" wrapText="1"/>
    </xf>
    <xf numFmtId="0" fontId="45" fillId="5" borderId="2" xfId="0" applyNumberFormat="1" applyFont="1" applyFill="1" applyBorder="1" applyAlignment="1">
      <alignment horizontal="center" vertical="center" wrapText="1"/>
    </xf>
    <xf numFmtId="0" fontId="45" fillId="5" borderId="27" xfId="0" applyNumberFormat="1" applyFont="1" applyFill="1" applyBorder="1" applyAlignment="1">
      <alignment horizontal="center" vertical="center" wrapText="1"/>
    </xf>
    <xf numFmtId="0" fontId="46" fillId="5" borderId="53" xfId="0" applyNumberFormat="1" applyFont="1" applyFill="1" applyBorder="1" applyAlignment="1">
      <alignment vertical="center" wrapText="1"/>
    </xf>
    <xf numFmtId="0" fontId="46" fillId="5" borderId="54" xfId="0" applyNumberFormat="1" applyFont="1" applyFill="1" applyBorder="1" applyAlignment="1">
      <alignment vertical="center" wrapText="1"/>
    </xf>
    <xf numFmtId="0" fontId="68" fillId="0" borderId="51" xfId="0" applyFont="1" applyBorder="1" applyAlignment="1">
      <alignment horizontal="center" vertical="center" wrapText="1"/>
    </xf>
    <xf numFmtId="0" fontId="68" fillId="0" borderId="0" xfId="0" applyFont="1" applyAlignment="1">
      <alignment horizontal="center" vertical="center" wrapText="1"/>
    </xf>
    <xf numFmtId="0" fontId="5" fillId="3" borderId="59" xfId="8" applyFont="1" applyFill="1" applyBorder="1" applyAlignment="1" applyProtection="1">
      <alignment horizontal="center" vertical="center"/>
      <protection hidden="1"/>
    </xf>
    <xf numFmtId="0" fontId="5" fillId="3" borderId="23" xfId="8" applyFont="1" applyFill="1" applyBorder="1" applyAlignment="1" applyProtection="1">
      <alignment horizontal="center" vertical="center"/>
      <protection hidden="1"/>
    </xf>
    <xf numFmtId="0" fontId="20" fillId="5" borderId="0" xfId="8" applyFont="1" applyFill="1" applyBorder="1" applyAlignment="1" applyProtection="1">
      <alignment horizontal="center" wrapText="1"/>
      <protection hidden="1"/>
    </xf>
    <xf numFmtId="0" fontId="2" fillId="5" borderId="0" xfId="8" applyFont="1" applyFill="1" applyAlignment="1" applyProtection="1">
      <alignment horizontal="center"/>
      <protection hidden="1"/>
    </xf>
    <xf numFmtId="0" fontId="21" fillId="5" borderId="0" xfId="8" applyFont="1" applyFill="1" applyBorder="1" applyAlignment="1" applyProtection="1">
      <alignment horizontal="center" vertical="top" wrapText="1"/>
      <protection hidden="1"/>
    </xf>
    <xf numFmtId="0" fontId="3" fillId="5" borderId="0" xfId="8" applyFont="1" applyFill="1" applyAlignment="1" applyProtection="1">
      <alignment horizontal="center" vertical="top"/>
      <protection hidden="1"/>
    </xf>
    <xf numFmtId="0" fontId="19" fillId="10" borderId="11" xfId="8" applyFont="1" applyFill="1" applyBorder="1" applyAlignment="1" applyProtection="1">
      <alignment horizontal="center" vertical="center" wrapText="1"/>
      <protection hidden="1"/>
    </xf>
    <xf numFmtId="0" fontId="19" fillId="10" borderId="12" xfId="8" applyFont="1" applyFill="1" applyBorder="1" applyAlignment="1" applyProtection="1">
      <alignment horizontal="center" vertical="center" wrapText="1"/>
      <protection hidden="1"/>
    </xf>
    <xf numFmtId="0" fontId="19" fillId="10" borderId="13" xfId="8" applyFont="1" applyFill="1" applyBorder="1" applyAlignment="1" applyProtection="1">
      <alignment horizontal="center" vertical="center" wrapText="1"/>
      <protection hidden="1"/>
    </xf>
    <xf numFmtId="0" fontId="19" fillId="10" borderId="14" xfId="8" applyFont="1" applyFill="1" applyBorder="1" applyAlignment="1" applyProtection="1">
      <alignment horizontal="center" vertical="center" wrapText="1"/>
      <protection hidden="1"/>
    </xf>
    <xf numFmtId="0" fontId="19" fillId="10" borderId="0" xfId="8" applyFont="1" applyFill="1" applyBorder="1" applyAlignment="1" applyProtection="1">
      <alignment horizontal="center" vertical="center" wrapText="1"/>
      <protection hidden="1"/>
    </xf>
    <xf numFmtId="0" fontId="19" fillId="10" borderId="15" xfId="8" applyFont="1" applyFill="1" applyBorder="1" applyAlignment="1" applyProtection="1">
      <alignment horizontal="center" vertical="center" wrapText="1"/>
      <protection hidden="1"/>
    </xf>
    <xf numFmtId="0" fontId="19" fillId="10" borderId="29" xfId="8" applyFont="1" applyFill="1" applyBorder="1" applyAlignment="1" applyProtection="1">
      <alignment horizontal="center" vertical="center" wrapText="1"/>
      <protection hidden="1"/>
    </xf>
    <xf numFmtId="0" fontId="19" fillId="10" borderId="30" xfId="8" applyFont="1" applyFill="1" applyBorder="1" applyAlignment="1" applyProtection="1">
      <alignment horizontal="center" vertical="center" wrapText="1"/>
      <protection hidden="1"/>
    </xf>
    <xf numFmtId="0" fontId="19" fillId="10" borderId="31" xfId="8" applyFont="1" applyFill="1" applyBorder="1" applyAlignment="1" applyProtection="1">
      <alignment horizontal="center" vertical="center" wrapText="1"/>
      <protection hidden="1"/>
    </xf>
    <xf numFmtId="0" fontId="28" fillId="11" borderId="59" xfId="1" applyFont="1" applyFill="1" applyBorder="1" applyAlignment="1" applyProtection="1">
      <alignment horizontal="center" vertical="center" wrapText="1"/>
      <protection hidden="1"/>
    </xf>
    <xf numFmtId="0" fontId="29" fillId="11" borderId="60" xfId="1" applyFont="1" applyFill="1" applyBorder="1" applyAlignment="1" applyProtection="1">
      <alignment horizontal="center" vertical="center" wrapText="1"/>
      <protection hidden="1"/>
    </xf>
    <xf numFmtId="0" fontId="29" fillId="11" borderId="23" xfId="1" applyFont="1" applyFill="1" applyBorder="1" applyAlignment="1" applyProtection="1">
      <alignment horizontal="center" vertical="center" wrapText="1"/>
      <protection hidden="1"/>
    </xf>
    <xf numFmtId="0" fontId="26" fillId="6" borderId="61" xfId="8" applyFont="1" applyFill="1" applyBorder="1" applyAlignment="1" applyProtection="1">
      <alignment horizontal="center" vertical="center" wrapText="1"/>
      <protection hidden="1"/>
    </xf>
    <xf numFmtId="0" fontId="26" fillId="6" borderId="62" xfId="8" applyFont="1" applyFill="1" applyBorder="1" applyAlignment="1" applyProtection="1">
      <alignment horizontal="center" vertical="center" wrapText="1"/>
      <protection hidden="1"/>
    </xf>
    <xf numFmtId="0" fontId="26" fillId="6" borderId="63" xfId="8" applyFont="1" applyFill="1" applyBorder="1" applyAlignment="1" applyProtection="1">
      <alignment horizontal="center" vertical="center" wrapText="1"/>
      <protection hidden="1"/>
    </xf>
    <xf numFmtId="0" fontId="11" fillId="7" borderId="29" xfId="8" applyFont="1" applyFill="1" applyBorder="1" applyAlignment="1" applyProtection="1">
      <alignment horizontal="center" vertical="center" wrapText="1"/>
      <protection hidden="1"/>
    </xf>
    <xf numFmtId="0" fontId="11" fillId="7" borderId="30" xfId="8" applyFont="1" applyFill="1" applyBorder="1" applyAlignment="1" applyProtection="1">
      <alignment horizontal="center" vertical="center" wrapText="1"/>
      <protection hidden="1"/>
    </xf>
    <xf numFmtId="0" fontId="11" fillId="7" borderId="31" xfId="8" applyFont="1" applyFill="1" applyBorder="1" applyAlignment="1" applyProtection="1">
      <alignment horizontal="center" vertical="center" wrapText="1"/>
      <protection hidden="1"/>
    </xf>
    <xf numFmtId="0" fontId="7" fillId="8" borderId="11" xfId="8" applyFont="1" applyFill="1" applyBorder="1" applyAlignment="1" applyProtection="1">
      <alignment horizontal="center" vertical="center" wrapText="1"/>
      <protection hidden="1"/>
    </xf>
    <xf numFmtId="0" fontId="7" fillId="8" borderId="12" xfId="8" applyFont="1" applyFill="1" applyBorder="1" applyAlignment="1" applyProtection="1">
      <alignment horizontal="center" vertical="center" wrapText="1"/>
      <protection hidden="1"/>
    </xf>
    <xf numFmtId="0" fontId="7" fillId="8" borderId="29" xfId="8" applyFont="1" applyFill="1" applyBorder="1" applyAlignment="1" applyProtection="1">
      <alignment horizontal="center" vertical="center" wrapText="1"/>
      <protection hidden="1"/>
    </xf>
    <xf numFmtId="0" fontId="7" fillId="8" borderId="30" xfId="8" applyFont="1" applyFill="1" applyBorder="1" applyAlignment="1" applyProtection="1">
      <alignment horizontal="center" vertical="center" wrapText="1"/>
      <protection hidden="1"/>
    </xf>
    <xf numFmtId="0" fontId="17" fillId="5" borderId="11" xfId="8" applyFont="1" applyFill="1" applyBorder="1" applyAlignment="1" applyProtection="1">
      <alignment horizontal="center" vertical="center" wrapText="1"/>
      <protection hidden="1"/>
    </xf>
    <xf numFmtId="0" fontId="0" fillId="0" borderId="12" xfId="0" applyBorder="1"/>
    <xf numFmtId="0" fontId="0" fillId="0" borderId="13" xfId="0" applyBorder="1"/>
    <xf numFmtId="0" fontId="27" fillId="8" borderId="56" xfId="8" applyFont="1" applyFill="1" applyBorder="1" applyAlignment="1" applyProtection="1">
      <alignment horizontal="center" vertical="center" wrapText="1"/>
      <protection hidden="1"/>
    </xf>
    <xf numFmtId="0" fontId="27" fillId="8" borderId="57" xfId="8" applyFont="1" applyFill="1" applyBorder="1" applyAlignment="1" applyProtection="1">
      <alignment horizontal="center" vertical="center" wrapText="1"/>
      <protection hidden="1"/>
    </xf>
    <xf numFmtId="0" fontId="27" fillId="8" borderId="58" xfId="8" applyFont="1" applyFill="1" applyBorder="1" applyAlignment="1" applyProtection="1">
      <alignment horizontal="center" vertical="center" wrapText="1"/>
      <protection hidden="1"/>
    </xf>
    <xf numFmtId="0" fontId="22" fillId="7" borderId="11" xfId="8" applyNumberFormat="1" applyFont="1" applyFill="1" applyBorder="1" applyAlignment="1" applyProtection="1">
      <alignment horizontal="center" vertical="center" wrapText="1"/>
      <protection hidden="1"/>
    </xf>
    <xf numFmtId="0" fontId="22" fillId="7" borderId="12" xfId="8" applyNumberFormat="1" applyFont="1" applyFill="1" applyBorder="1" applyAlignment="1" applyProtection="1">
      <alignment horizontal="center" vertical="center" wrapText="1"/>
      <protection hidden="1"/>
    </xf>
    <xf numFmtId="0" fontId="22" fillId="7" borderId="13" xfId="8" applyNumberFormat="1" applyFont="1" applyFill="1" applyBorder="1" applyAlignment="1" applyProtection="1">
      <alignment horizontal="center" vertical="center" wrapText="1"/>
      <protection hidden="1"/>
    </xf>
    <xf numFmtId="0" fontId="7" fillId="10" borderId="11" xfId="8" applyFont="1" applyFill="1" applyBorder="1" applyAlignment="1" applyProtection="1">
      <alignment horizontal="center" vertical="center" wrapText="1"/>
      <protection hidden="1"/>
    </xf>
    <xf numFmtId="0" fontId="7" fillId="10" borderId="12" xfId="8" applyFont="1" applyFill="1" applyBorder="1" applyAlignment="1" applyProtection="1">
      <alignment horizontal="center" vertical="center" wrapText="1"/>
      <protection hidden="1"/>
    </xf>
    <xf numFmtId="0" fontId="7" fillId="10" borderId="13" xfId="8" applyFont="1" applyFill="1" applyBorder="1" applyAlignment="1" applyProtection="1">
      <alignment horizontal="center" vertical="center" wrapText="1"/>
      <protection hidden="1"/>
    </xf>
    <xf numFmtId="0" fontId="7" fillId="10" borderId="14" xfId="8" applyFont="1" applyFill="1" applyBorder="1" applyAlignment="1" applyProtection="1">
      <alignment horizontal="center" vertical="center" wrapText="1"/>
      <protection hidden="1"/>
    </xf>
    <xf numFmtId="0" fontId="7" fillId="10" borderId="0" xfId="8" applyFont="1" applyFill="1" applyBorder="1" applyAlignment="1" applyProtection="1">
      <alignment horizontal="center" vertical="center" wrapText="1"/>
      <protection hidden="1"/>
    </xf>
    <xf numFmtId="0" fontId="7" fillId="10" borderId="15" xfId="8" applyFont="1" applyFill="1" applyBorder="1" applyAlignment="1" applyProtection="1">
      <alignment horizontal="center" vertical="center" wrapText="1"/>
      <protection hidden="1"/>
    </xf>
    <xf numFmtId="0" fontId="7" fillId="10" borderId="29" xfId="8" applyFont="1" applyFill="1" applyBorder="1" applyAlignment="1" applyProtection="1">
      <alignment horizontal="center" vertical="center" wrapText="1"/>
      <protection hidden="1"/>
    </xf>
    <xf numFmtId="0" fontId="7" fillId="10" borderId="30" xfId="8" applyFont="1" applyFill="1" applyBorder="1" applyAlignment="1" applyProtection="1">
      <alignment horizontal="center" vertical="center" wrapText="1"/>
      <protection hidden="1"/>
    </xf>
    <xf numFmtId="0" fontId="7" fillId="10" borderId="31" xfId="8" applyFont="1" applyFill="1" applyBorder="1" applyAlignment="1" applyProtection="1">
      <alignment horizontal="center" vertical="center" wrapText="1"/>
      <protection hidden="1"/>
    </xf>
    <xf numFmtId="0" fontId="47" fillId="11" borderId="59" xfId="1" applyFont="1" applyFill="1" applyBorder="1" applyAlignment="1" applyProtection="1">
      <alignment horizontal="center" vertical="center" wrapText="1"/>
      <protection hidden="1"/>
    </xf>
    <xf numFmtId="0" fontId="47" fillId="11" borderId="60" xfId="1" applyFont="1" applyFill="1" applyBorder="1" applyAlignment="1" applyProtection="1">
      <alignment horizontal="center" vertical="center" wrapText="1"/>
      <protection hidden="1"/>
    </xf>
    <xf numFmtId="0" fontId="47" fillId="11" borderId="23" xfId="1" applyFont="1" applyFill="1" applyBorder="1" applyAlignment="1" applyProtection="1">
      <alignment horizontal="center" vertical="center" wrapText="1"/>
      <protection hidden="1"/>
    </xf>
    <xf numFmtId="0" fontId="48" fillId="11" borderId="59" xfId="1" applyFont="1" applyFill="1" applyBorder="1" applyAlignment="1" applyProtection="1">
      <alignment horizontal="center" vertical="center" wrapText="1"/>
      <protection hidden="1"/>
    </xf>
    <xf numFmtId="0" fontId="48" fillId="11" borderId="60" xfId="1" applyFont="1" applyFill="1" applyBorder="1" applyAlignment="1" applyProtection="1">
      <alignment horizontal="center" vertical="center" wrapText="1"/>
      <protection hidden="1"/>
    </xf>
    <xf numFmtId="0" fontId="48" fillId="11" borderId="23" xfId="1" applyFont="1" applyFill="1" applyBorder="1" applyAlignment="1" applyProtection="1">
      <alignment horizontal="center" vertical="center" wrapText="1"/>
      <protection hidden="1"/>
    </xf>
    <xf numFmtId="0" fontId="28" fillId="11" borderId="60" xfId="1" applyFont="1" applyFill="1" applyBorder="1" applyAlignment="1" applyProtection="1">
      <alignment horizontal="center" vertical="center" wrapText="1"/>
      <protection hidden="1"/>
    </xf>
    <xf numFmtId="0" fontId="28" fillId="11" borderId="23" xfId="1" applyFont="1" applyFill="1" applyBorder="1" applyAlignment="1" applyProtection="1">
      <alignment horizontal="center" vertical="center" wrapText="1"/>
      <protection hidden="1"/>
    </xf>
    <xf numFmtId="0" fontId="30" fillId="11" borderId="59" xfId="1" applyFont="1" applyFill="1" applyBorder="1" applyAlignment="1" applyProtection="1">
      <alignment horizontal="center" vertical="center" wrapText="1"/>
      <protection hidden="1"/>
    </xf>
    <xf numFmtId="0" fontId="30" fillId="11" borderId="60" xfId="1" applyFont="1" applyFill="1" applyBorder="1" applyAlignment="1" applyProtection="1">
      <alignment horizontal="center" vertical="center" wrapText="1"/>
      <protection hidden="1"/>
    </xf>
    <xf numFmtId="0" fontId="30" fillId="11" borderId="23" xfId="1" applyFont="1" applyFill="1" applyBorder="1" applyAlignment="1" applyProtection="1">
      <alignment horizontal="center" vertical="center" wrapText="1"/>
      <protection hidden="1"/>
    </xf>
  </cellXfs>
  <cellStyles count="11">
    <cellStyle name="Köprü" xfId="1" builtinId="8"/>
    <cellStyle name="Köprü 2" xfId="2"/>
    <cellStyle name="Köprü 2 2" xfId="10"/>
    <cellStyle name="Köprü 3" xfId="3"/>
    <cellStyle name="Köprü 4" xfId="4"/>
    <cellStyle name="Normal" xfId="0" builtinId="0"/>
    <cellStyle name="Normal 2" xfId="5"/>
    <cellStyle name="Normal 2 2" xfId="6"/>
    <cellStyle name="Normal 3" xfId="7"/>
    <cellStyle name="Normal 4" xfId="8"/>
    <cellStyle name="Normal 5" xfId="9"/>
  </cellStyles>
  <dxfs count="11">
    <dxf>
      <font>
        <color rgb="FF9C0006"/>
      </font>
      <fill>
        <patternFill>
          <bgColor rgb="FFFFC7CE"/>
        </patternFill>
      </fill>
    </dxf>
    <dxf>
      <font>
        <condense val="0"/>
        <extend val="0"/>
        <color rgb="FF9C0006"/>
      </font>
      <fill>
        <patternFill>
          <bgColor rgb="FFFFC7CE"/>
        </patternFill>
      </fill>
    </dxf>
    <dxf>
      <fill>
        <patternFill>
          <bgColor theme="0" tint="-0.14996795556505021"/>
        </patternFill>
      </fill>
    </dxf>
    <dxf>
      <font>
        <condense val="0"/>
        <extend val="0"/>
        <color rgb="FF9C0006"/>
      </font>
      <fill>
        <patternFill>
          <bgColor rgb="FFFFC7CE"/>
        </patternFill>
      </fill>
    </dxf>
    <dxf>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0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0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7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8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9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423771" y="1785940"/>
          <a:ext cx="1505290" cy="15052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0241" name="3 Grup"/>
        <xdr:cNvGrpSpPr>
          <a:grpSpLocks/>
        </xdr:cNvGrpSpPr>
      </xdr:nvGrpSpPr>
      <xdr:grpSpPr bwMode="auto">
        <a:xfrm>
          <a:off x="356821" y="221273"/>
          <a:ext cx="666750" cy="703385"/>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56821" y="221273"/>
          <a:ext cx="666750" cy="703385"/>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10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0240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0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03425" name="3 Grup"/>
        <xdr:cNvGrpSpPr>
          <a:grpSpLocks/>
        </xdr:cNvGrpSpPr>
      </xdr:nvGrpSpPr>
      <xdr:grpSpPr bwMode="auto">
        <a:xfrm>
          <a:off x="356821" y="221273"/>
          <a:ext cx="666750" cy="703385"/>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1265"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2289"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3313"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4337"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5361"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6385"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9" name="Resim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7409"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8433"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9" name="Resim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9457" name="3 Grup"/>
        <xdr:cNvGrpSpPr>
          <a:grpSpLocks/>
        </xdr:cNvGrpSpPr>
      </xdr:nvGrpSpPr>
      <xdr:grpSpPr bwMode="auto">
        <a:xfrm>
          <a:off x="356821" y="221273"/>
          <a:ext cx="666750" cy="703385"/>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56821" y="221273"/>
          <a:ext cx="666750" cy="703385"/>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361293</xdr:colOff>
      <xdr:row>2</xdr:row>
      <xdr:rowOff>0</xdr:rowOff>
    </xdr:from>
    <xdr:to>
      <xdr:col>2</xdr:col>
      <xdr:colOff>1215259</xdr:colOff>
      <xdr:row>3</xdr:row>
      <xdr:rowOff>453259</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32086" y="170793"/>
          <a:ext cx="853966" cy="85396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0481"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1505"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9" name="Resim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2529"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3553"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4577"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9" name="Resim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5601"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6625"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7649"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8673"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29697"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073" name="3 Grup"/>
        <xdr:cNvGrpSpPr>
          <a:grpSpLocks/>
        </xdr:cNvGrpSpPr>
      </xdr:nvGrpSpPr>
      <xdr:grpSpPr bwMode="auto">
        <a:xfrm>
          <a:off x="356821" y="221273"/>
          <a:ext cx="666750" cy="703385"/>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65943</xdr:colOff>
      <xdr:row>2</xdr:row>
      <xdr:rowOff>0</xdr:rowOff>
    </xdr:from>
    <xdr:to>
      <xdr:col>2</xdr:col>
      <xdr:colOff>919909</xdr:colOff>
      <xdr:row>3</xdr:row>
      <xdr:rowOff>450985</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34462" y="175846"/>
          <a:ext cx="853966" cy="85396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0721" name="3 Grup"/>
        <xdr:cNvGrpSpPr>
          <a:grpSpLocks/>
        </xdr:cNvGrpSpPr>
      </xdr:nvGrpSpPr>
      <xdr:grpSpPr bwMode="auto">
        <a:xfrm>
          <a:off x="356821" y="221273"/>
          <a:ext cx="666750" cy="703385"/>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56821" y="221273"/>
          <a:ext cx="666750" cy="703385"/>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1745" name="3 Grup"/>
        <xdr:cNvGrpSpPr>
          <a:grpSpLocks/>
        </xdr:cNvGrpSpPr>
      </xdr:nvGrpSpPr>
      <xdr:grpSpPr bwMode="auto">
        <a:xfrm>
          <a:off x="356821" y="221273"/>
          <a:ext cx="666750" cy="703385"/>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56821" y="221273"/>
          <a:ext cx="666750" cy="703385"/>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9" name="Resim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2769"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3793"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9" name="Resim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4817"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71783" y="226483"/>
          <a:ext cx="697230" cy="709630"/>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11" name="3 Grup"/>
        <xdr:cNvGrpSpPr>
          <a:grpSpLocks/>
        </xdr:cNvGrpSpPr>
      </xdr:nvGrpSpPr>
      <xdr:grpSpPr bwMode="auto">
        <a:xfrm>
          <a:off x="371783" y="226483"/>
          <a:ext cx="697230" cy="709630"/>
          <a:chOff x="464525" y="161924"/>
          <a:chExt cx="890956" cy="863844"/>
        </a:xfrm>
      </xdr:grpSpPr>
      <xdr:sp macro="" textlink="">
        <xdr:nvSpPr>
          <xdr:cNvPr id="12"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3"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15" name="Resim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5841" name="3 Grup"/>
        <xdr:cNvGrpSpPr>
          <a:grpSpLocks/>
        </xdr:cNvGrpSpPr>
      </xdr:nvGrpSpPr>
      <xdr:grpSpPr bwMode="auto">
        <a:xfrm>
          <a:off x="356821" y="221273"/>
          <a:ext cx="666750" cy="703385"/>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56821" y="221273"/>
          <a:ext cx="666750" cy="703385"/>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56821" y="221273"/>
          <a:ext cx="666750" cy="703385"/>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11" name="Resim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6865" name="3 Grup"/>
        <xdr:cNvGrpSpPr>
          <a:grpSpLocks/>
        </xdr:cNvGrpSpPr>
      </xdr:nvGrpSpPr>
      <xdr:grpSpPr bwMode="auto">
        <a:xfrm>
          <a:off x="356821" y="221273"/>
          <a:ext cx="666750" cy="703385"/>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56821" y="221273"/>
          <a:ext cx="666750" cy="703385"/>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56821" y="221273"/>
          <a:ext cx="666750" cy="703385"/>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11" name="Resim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788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891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3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3993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097"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096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198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49494" y="232996"/>
          <a:ext cx="666750" cy="707781"/>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8" name="3 Grup"/>
        <xdr:cNvGrpSpPr>
          <a:grpSpLocks/>
        </xdr:cNvGrpSpPr>
      </xdr:nvGrpSpPr>
      <xdr:grpSpPr bwMode="auto">
        <a:xfrm>
          <a:off x="349494" y="232996"/>
          <a:ext cx="666750" cy="707781"/>
          <a:chOff x="464525" y="161924"/>
          <a:chExt cx="890956" cy="863844"/>
        </a:xfrm>
      </xdr:grpSpPr>
      <xdr:sp macro="" textlink="">
        <xdr:nvSpPr>
          <xdr:cNvPr id="9"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10"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300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403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505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608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710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812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4915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4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017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121"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120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222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324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427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529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632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734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836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5939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5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041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145"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144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246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348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451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553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656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758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860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6963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6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065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169"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168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270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372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475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577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680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782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884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7987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7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089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193"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192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294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396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499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601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704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806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8908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011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8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113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217" name="3 Grup"/>
        <xdr:cNvGrpSpPr>
          <a:grpSpLocks/>
        </xdr:cNvGrpSpPr>
      </xdr:nvGrpSpPr>
      <xdr:grpSpPr bwMode="auto">
        <a:xfrm>
          <a:off x="371783" y="226483"/>
          <a:ext cx="697230" cy="709630"/>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xdr:from>
      <xdr:col>2</xdr:col>
      <xdr:colOff>180975</xdr:colOff>
      <xdr:row>2</xdr:row>
      <xdr:rowOff>57150</xdr:rowOff>
    </xdr:from>
    <xdr:to>
      <xdr:col>2</xdr:col>
      <xdr:colOff>847725</xdr:colOff>
      <xdr:row>3</xdr:row>
      <xdr:rowOff>361950</xdr:rowOff>
    </xdr:to>
    <xdr:grpSp>
      <xdr:nvGrpSpPr>
        <xdr:cNvPr id="5" name="3 Grup"/>
        <xdr:cNvGrpSpPr>
          <a:grpSpLocks/>
        </xdr:cNvGrpSpPr>
      </xdr:nvGrpSpPr>
      <xdr:grpSpPr bwMode="auto">
        <a:xfrm>
          <a:off x="371783" y="226483"/>
          <a:ext cx="697230" cy="709630"/>
          <a:chOff x="464525" y="161924"/>
          <a:chExt cx="890956" cy="863844"/>
        </a:xfrm>
      </xdr:grpSpPr>
      <xdr:sp macro="" textlink="">
        <xdr:nvSpPr>
          <xdr:cNvPr id="6"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7"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twoCellAnchor editAs="oneCell">
    <xdr:from>
      <xdr:col>2</xdr:col>
      <xdr:colOff>0</xdr:colOff>
      <xdr:row>2</xdr:row>
      <xdr:rowOff>0</xdr:rowOff>
    </xdr:from>
    <xdr:to>
      <xdr:col>2</xdr:col>
      <xdr:colOff>853966</xdr:colOff>
      <xdr:row>3</xdr:row>
      <xdr:rowOff>450985</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68519" y="175846"/>
          <a:ext cx="853966" cy="853966"/>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216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1.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318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2.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420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3.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625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4.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523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5.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7281"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6.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8305"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7.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99329"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8.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00353"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drawings/drawing99.xml><?xml version="1.0" encoding="utf-8"?>
<xdr:wsDr xmlns:xdr="http://schemas.openxmlformats.org/drawingml/2006/spreadsheetDrawing" xmlns:a="http://schemas.openxmlformats.org/drawingml/2006/main">
  <xdr:twoCellAnchor>
    <xdr:from>
      <xdr:col>2</xdr:col>
      <xdr:colOff>180975</xdr:colOff>
      <xdr:row>2</xdr:row>
      <xdr:rowOff>57150</xdr:rowOff>
    </xdr:from>
    <xdr:to>
      <xdr:col>2</xdr:col>
      <xdr:colOff>847725</xdr:colOff>
      <xdr:row>3</xdr:row>
      <xdr:rowOff>361950</xdr:rowOff>
    </xdr:to>
    <xdr:grpSp>
      <xdr:nvGrpSpPr>
        <xdr:cNvPr id="101377" name="3 Grup"/>
        <xdr:cNvGrpSpPr>
          <a:grpSpLocks/>
        </xdr:cNvGrpSpPr>
      </xdr:nvGrpSpPr>
      <xdr:grpSpPr bwMode="auto">
        <a:xfrm>
          <a:off x="349494" y="232996"/>
          <a:ext cx="666750" cy="707781"/>
          <a:chOff x="464525" y="161924"/>
          <a:chExt cx="890956" cy="863844"/>
        </a:xfrm>
      </xdr:grpSpPr>
      <xdr:sp macro="" textlink="">
        <xdr:nvSpPr>
          <xdr:cNvPr id="3" name="16 32-Nokta Yıldız"/>
          <xdr:cNvSpPr/>
        </xdr:nvSpPr>
        <xdr:spPr>
          <a:xfrm>
            <a:off x="464525" y="161924"/>
            <a:ext cx="890956" cy="863844"/>
          </a:xfrm>
          <a:prstGeom prst="star32">
            <a:avLst/>
          </a:prstGeom>
          <a:solidFill>
            <a:schemeClr val="bg1"/>
          </a:solidFill>
          <a:ln w="0">
            <a:noFill/>
            <a:prstDash val="sysDot"/>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tr-TR"/>
          </a:p>
        </xdr:txBody>
      </xdr:sp>
      <xdr:pic>
        <xdr:nvPicPr>
          <xdr:cNvPr id="4" name="Picture 6" descr="tafbig2"/>
          <xdr:cNvPicPr>
            <a:picLocks noChangeAspect="1" noChangeArrowheads="1"/>
          </xdr:cNvPicPr>
        </xdr:nvPicPr>
        <xdr:blipFill>
          <a:blip xmlns:r="http://schemas.openxmlformats.org/officeDocument/2006/relationships" r:embed="rId1" cstate="print"/>
          <a:srcRect t="4545" b="4545"/>
          <a:stretch>
            <a:fillRect/>
          </a:stretch>
        </xdr:blipFill>
        <xdr:spPr bwMode="auto">
          <a:xfrm>
            <a:off x="598598" y="295366"/>
            <a:ext cx="624147" cy="599910"/>
          </a:xfrm>
          <a:prstGeom prst="ellipse">
            <a:avLst/>
          </a:prstGeom>
          <a:noFill/>
          <a:ln w="9525">
            <a:noFill/>
            <a:miter lim="800000"/>
            <a:headEnd/>
            <a:tailEnd/>
          </a:ln>
        </xdr:spPr>
      </xdr:pic>
    </xdr:grp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12.bin"/></Relationships>
</file>

<file path=xl/worksheets/_rels/sheet12.xml.rels><?xml version="1.0" encoding="UTF-8" standalone="yes"?>
<Relationships xmlns="http://schemas.openxmlformats.org/package/2006/relationships"><Relationship Id="rId8" Type="http://schemas.openxmlformats.org/officeDocument/2006/relationships/hyperlink" Target="mailto:betulbyr@hotmail.com" TargetMode="External"/><Relationship Id="rId13" Type="http://schemas.openxmlformats.org/officeDocument/2006/relationships/hyperlink" Target="mailto:serifeadan32@gmail.com" TargetMode="External"/><Relationship Id="rId18" Type="http://schemas.openxmlformats.org/officeDocument/2006/relationships/hyperlink" Target="mailto:uugursal@gmail.com" TargetMode="External"/><Relationship Id="rId26" Type="http://schemas.openxmlformats.org/officeDocument/2006/relationships/hyperlink" Target="mailto:ecebakay@hotmail.com" TargetMode="External"/><Relationship Id="rId3" Type="http://schemas.openxmlformats.org/officeDocument/2006/relationships/hyperlink" Target="mailto:sinem_okten@hotmail.com" TargetMode="External"/><Relationship Id="rId21" Type="http://schemas.openxmlformats.org/officeDocument/2006/relationships/hyperlink" Target="mailto:muhsin20.20@hotmail.com" TargetMode="External"/><Relationship Id="rId7" Type="http://schemas.openxmlformats.org/officeDocument/2006/relationships/hyperlink" Target="mailto:erksema13@gmail.com" TargetMode="External"/><Relationship Id="rId12" Type="http://schemas.openxmlformats.org/officeDocument/2006/relationships/hyperlink" Target="mailto:sallagelsin@hotmail.com" TargetMode="External"/><Relationship Id="rId17" Type="http://schemas.openxmlformats.org/officeDocument/2006/relationships/hyperlink" Target="mailto:etocapar@hotmail.com" TargetMode="External"/><Relationship Id="rId25" Type="http://schemas.openxmlformats.org/officeDocument/2006/relationships/hyperlink" Target="mailto:mesut2300@windowslive.com" TargetMode="External"/><Relationship Id="rId2" Type="http://schemas.openxmlformats.org/officeDocument/2006/relationships/hyperlink" Target="mailto:sevim.askim@gmail.com" TargetMode="External"/><Relationship Id="rId16" Type="http://schemas.openxmlformats.org/officeDocument/2006/relationships/hyperlink" Target="mailto:syhndemirel@gmail.com" TargetMode="External"/><Relationship Id="rId20" Type="http://schemas.openxmlformats.org/officeDocument/2006/relationships/hyperlink" Target="mailto:edogru10@hotmail.com" TargetMode="External"/><Relationship Id="rId1" Type="http://schemas.openxmlformats.org/officeDocument/2006/relationships/hyperlink" Target="mailto:gokhanmenemen@windowslive.com" TargetMode="External"/><Relationship Id="rId6" Type="http://schemas.openxmlformats.org/officeDocument/2006/relationships/hyperlink" Target="mailto:t.afat@hotmail.com" TargetMode="External"/><Relationship Id="rId11" Type="http://schemas.openxmlformats.org/officeDocument/2006/relationships/hyperlink" Target="mailto:r_kayan_1996@hotmail.com" TargetMode="External"/><Relationship Id="rId24" Type="http://schemas.openxmlformats.org/officeDocument/2006/relationships/hyperlink" Target="mailto:itrisag@hotmail.com" TargetMode="External"/><Relationship Id="rId5" Type="http://schemas.openxmlformats.org/officeDocument/2006/relationships/hyperlink" Target="mailto:can.gunduz2015@gmail.com" TargetMode="External"/><Relationship Id="rId15" Type="http://schemas.openxmlformats.org/officeDocument/2006/relationships/hyperlink" Target="mailto:esmaolqn12345@gmail.com" TargetMode="External"/><Relationship Id="rId23" Type="http://schemas.openxmlformats.org/officeDocument/2006/relationships/hyperlink" Target="mailto:makyol1180@gmail.com" TargetMode="External"/><Relationship Id="rId28" Type="http://schemas.openxmlformats.org/officeDocument/2006/relationships/printerSettings" Target="../printerSettings/printerSettings12.bin"/><Relationship Id="rId10" Type="http://schemas.openxmlformats.org/officeDocument/2006/relationships/hyperlink" Target="mailto:xc02@live.com" TargetMode="External"/><Relationship Id="rId19" Type="http://schemas.openxmlformats.org/officeDocument/2006/relationships/hyperlink" Target="mailto:pinarabas@hotmail.com" TargetMode="External"/><Relationship Id="rId4" Type="http://schemas.openxmlformats.org/officeDocument/2006/relationships/hyperlink" Target="mailto:altinbasseyda@hotmail.com" TargetMode="External"/><Relationship Id="rId9" Type="http://schemas.openxmlformats.org/officeDocument/2006/relationships/hyperlink" Target="mailto:kankardesi1@hotmail.com" TargetMode="External"/><Relationship Id="rId14" Type="http://schemas.openxmlformats.org/officeDocument/2006/relationships/hyperlink" Target="mailto:ridvancakir93@hotmail.com" TargetMode="External"/><Relationship Id="rId22" Type="http://schemas.openxmlformats.org/officeDocument/2006/relationships/hyperlink" Target="mailto:mrnaemre@hotmail.com" TargetMode="External"/><Relationship Id="rId27" Type="http://schemas.openxmlformats.org/officeDocument/2006/relationships/hyperlink" Target="mailto:Ali-tan413@hotmail.com"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sheetPr>
    <tabColor rgb="FFFFFF00"/>
  </sheetPr>
  <dimension ref="A1:K28"/>
  <sheetViews>
    <sheetView view="pageBreakPreview" topLeftCell="A10" zoomScale="112" zoomScaleSheetLayoutView="112" workbookViewId="0">
      <selection activeCell="F22" sqref="F22:H22"/>
    </sheetView>
  </sheetViews>
  <sheetFormatPr defaultColWidth="9.140625" defaultRowHeight="12.75"/>
  <cols>
    <col min="1" max="1" width="11.28515625" style="103" customWidth="1"/>
    <col min="2" max="10" width="8.28515625" style="103" customWidth="1"/>
    <col min="11" max="11" width="11.7109375" style="103" customWidth="1"/>
    <col min="12" max="12" width="3.5703125" style="103" customWidth="1"/>
    <col min="13" max="13" width="3.85546875" style="103" customWidth="1"/>
    <col min="14" max="16384" width="9.140625" style="103"/>
  </cols>
  <sheetData>
    <row r="1" spans="1:11">
      <c r="A1" s="100"/>
      <c r="B1" s="101"/>
      <c r="C1" s="101"/>
      <c r="D1" s="101"/>
      <c r="E1" s="101"/>
      <c r="F1" s="101"/>
      <c r="G1" s="101"/>
      <c r="H1" s="101"/>
      <c r="I1" s="101"/>
      <c r="J1" s="101"/>
      <c r="K1" s="102"/>
    </row>
    <row r="2" spans="1:11" ht="116.25" customHeight="1">
      <c r="A2" s="272" t="s">
        <v>158</v>
      </c>
      <c r="B2" s="273"/>
      <c r="C2" s="273"/>
      <c r="D2" s="273"/>
      <c r="E2" s="273"/>
      <c r="F2" s="273"/>
      <c r="G2" s="273"/>
      <c r="H2" s="273"/>
      <c r="I2" s="273"/>
      <c r="J2" s="273"/>
      <c r="K2" s="274"/>
    </row>
    <row r="3" spans="1:11" ht="14.25">
      <c r="A3" s="104"/>
      <c r="B3" s="105"/>
      <c r="C3" s="105"/>
      <c r="D3" s="105"/>
      <c r="E3" s="105"/>
      <c r="F3" s="105"/>
      <c r="G3" s="105"/>
      <c r="H3" s="105"/>
      <c r="I3" s="105"/>
      <c r="J3" s="105"/>
      <c r="K3" s="106"/>
    </row>
    <row r="4" spans="1:11">
      <c r="A4" s="107"/>
      <c r="B4" s="108"/>
      <c r="C4" s="108"/>
      <c r="D4" s="108"/>
      <c r="E4" s="108"/>
      <c r="F4" s="108"/>
      <c r="G4" s="108"/>
      <c r="H4" s="108"/>
      <c r="I4" s="108"/>
      <c r="J4" s="108"/>
      <c r="K4" s="109"/>
    </row>
    <row r="5" spans="1:11">
      <c r="A5" s="107"/>
      <c r="B5" s="108"/>
      <c r="C5" s="108"/>
      <c r="D5" s="108"/>
      <c r="E5" s="108"/>
      <c r="F5" s="108"/>
      <c r="G5" s="108"/>
      <c r="H5" s="108"/>
      <c r="I5" s="108"/>
      <c r="J5" s="108"/>
      <c r="K5" s="109"/>
    </row>
    <row r="6" spans="1:11">
      <c r="A6" s="107"/>
      <c r="B6" s="108"/>
      <c r="C6" s="108"/>
      <c r="D6" s="108"/>
      <c r="E6" s="108"/>
      <c r="F6" s="108"/>
      <c r="G6" s="108"/>
      <c r="H6" s="108"/>
      <c r="I6" s="108"/>
      <c r="J6" s="108"/>
      <c r="K6" s="109"/>
    </row>
    <row r="7" spans="1:11">
      <c r="A7" s="107"/>
      <c r="B7" s="108"/>
      <c r="C7" s="108"/>
      <c r="D7" s="108"/>
      <c r="E7" s="108"/>
      <c r="F7" s="108"/>
      <c r="G7" s="108"/>
      <c r="H7" s="108"/>
      <c r="I7" s="108"/>
      <c r="J7" s="108"/>
      <c r="K7" s="109"/>
    </row>
    <row r="8" spans="1:11">
      <c r="A8" s="107"/>
      <c r="B8" s="108"/>
      <c r="C8" s="108"/>
      <c r="D8" s="108"/>
      <c r="E8" s="108"/>
      <c r="F8" s="108"/>
      <c r="G8" s="108"/>
      <c r="H8" s="108"/>
      <c r="I8" s="108"/>
      <c r="J8" s="108"/>
      <c r="K8" s="109"/>
    </row>
    <row r="9" spans="1:11">
      <c r="A9" s="107"/>
      <c r="B9" s="108"/>
      <c r="C9" s="108"/>
      <c r="D9" s="108"/>
      <c r="E9" s="108"/>
      <c r="F9" s="108"/>
      <c r="G9" s="108"/>
      <c r="H9" s="108"/>
      <c r="I9" s="108"/>
      <c r="J9" s="108"/>
      <c r="K9" s="109"/>
    </row>
    <row r="10" spans="1:11">
      <c r="A10" s="107"/>
      <c r="B10" s="108"/>
      <c r="C10" s="108"/>
      <c r="D10" s="108"/>
      <c r="E10" s="108"/>
      <c r="F10" s="108"/>
      <c r="G10" s="108"/>
      <c r="H10" s="108"/>
      <c r="I10" s="108"/>
      <c r="J10" s="108"/>
      <c r="K10" s="109"/>
    </row>
    <row r="11" spans="1:11">
      <c r="A11" s="107"/>
      <c r="B11" s="108"/>
      <c r="C11" s="108"/>
      <c r="D11" s="108"/>
      <c r="E11" s="108"/>
      <c r="F11" s="108"/>
      <c r="G11" s="108"/>
      <c r="H11" s="108"/>
      <c r="I11" s="108"/>
      <c r="J11" s="108"/>
      <c r="K11" s="109"/>
    </row>
    <row r="12" spans="1:11" ht="51.75" customHeight="1">
      <c r="A12" s="275"/>
      <c r="B12" s="276"/>
      <c r="C12" s="276"/>
      <c r="D12" s="276"/>
      <c r="E12" s="276"/>
      <c r="F12" s="276"/>
      <c r="G12" s="276"/>
      <c r="H12" s="276"/>
      <c r="I12" s="276"/>
      <c r="J12" s="276"/>
      <c r="K12" s="277"/>
    </row>
    <row r="13" spans="1:11" ht="71.25" customHeight="1">
      <c r="A13" s="278" t="s">
        <v>152</v>
      </c>
      <c r="B13" s="279"/>
      <c r="C13" s="279"/>
      <c r="D13" s="279"/>
      <c r="E13" s="279"/>
      <c r="F13" s="279"/>
      <c r="G13" s="279"/>
      <c r="H13" s="279"/>
      <c r="I13" s="279"/>
      <c r="J13" s="279"/>
      <c r="K13" s="280"/>
    </row>
    <row r="14" spans="1:11" ht="72" customHeight="1">
      <c r="A14" s="281"/>
      <c r="B14" s="282"/>
      <c r="C14" s="282"/>
      <c r="D14" s="282"/>
      <c r="E14" s="282"/>
      <c r="F14" s="282"/>
      <c r="G14" s="282"/>
      <c r="H14" s="282"/>
      <c r="I14" s="282"/>
      <c r="J14" s="282"/>
      <c r="K14" s="283"/>
    </row>
    <row r="15" spans="1:11" ht="51.75" customHeight="1">
      <c r="A15" s="284"/>
      <c r="B15" s="285"/>
      <c r="C15" s="285"/>
      <c r="D15" s="285"/>
      <c r="E15" s="285"/>
      <c r="F15" s="285"/>
      <c r="G15" s="285"/>
      <c r="H15" s="285"/>
      <c r="I15" s="285"/>
      <c r="J15" s="285"/>
      <c r="K15" s="286"/>
    </row>
    <row r="16" spans="1:11">
      <c r="A16" s="107"/>
      <c r="B16" s="108"/>
      <c r="C16" s="108"/>
      <c r="D16" s="108"/>
      <c r="E16" s="108"/>
      <c r="F16" s="108"/>
      <c r="G16" s="108"/>
      <c r="H16" s="108"/>
      <c r="I16" s="108"/>
      <c r="J16" s="108"/>
      <c r="K16" s="109"/>
    </row>
    <row r="17" spans="1:11" ht="25.5">
      <c r="A17" s="269"/>
      <c r="B17" s="270"/>
      <c r="C17" s="270"/>
      <c r="D17" s="270"/>
      <c r="E17" s="270"/>
      <c r="F17" s="270"/>
      <c r="G17" s="270"/>
      <c r="H17" s="270"/>
      <c r="I17" s="270"/>
      <c r="J17" s="270"/>
      <c r="K17" s="271"/>
    </row>
    <row r="18" spans="1:11" ht="24.75" customHeight="1">
      <c r="A18" s="287" t="s">
        <v>62</v>
      </c>
      <c r="B18" s="288"/>
      <c r="C18" s="288"/>
      <c r="D18" s="288"/>
      <c r="E18" s="288"/>
      <c r="F18" s="288"/>
      <c r="G18" s="288"/>
      <c r="H18" s="288"/>
      <c r="I18" s="288"/>
      <c r="J18" s="288"/>
      <c r="K18" s="289"/>
    </row>
    <row r="19" spans="1:11" s="110" customFormat="1" ht="35.25" customHeight="1">
      <c r="A19" s="263" t="s">
        <v>63</v>
      </c>
      <c r="B19" s="264"/>
      <c r="C19" s="264"/>
      <c r="D19" s="264"/>
      <c r="E19" s="265"/>
      <c r="F19" s="290" t="s">
        <v>187</v>
      </c>
      <c r="G19" s="291"/>
      <c r="H19" s="291"/>
      <c r="I19" s="291"/>
      <c r="J19" s="291"/>
      <c r="K19" s="292"/>
    </row>
    <row r="20" spans="1:11" s="110" customFormat="1" ht="35.25" customHeight="1">
      <c r="A20" s="263" t="s">
        <v>61</v>
      </c>
      <c r="B20" s="264"/>
      <c r="C20" s="264"/>
      <c r="D20" s="264"/>
      <c r="E20" s="265"/>
      <c r="F20" s="266" t="s">
        <v>188</v>
      </c>
      <c r="G20" s="267"/>
      <c r="H20" s="267"/>
      <c r="I20" s="267"/>
      <c r="J20" s="267"/>
      <c r="K20" s="268"/>
    </row>
    <row r="21" spans="1:11" s="110" customFormat="1" ht="35.25" customHeight="1">
      <c r="A21" s="263" t="s">
        <v>64</v>
      </c>
      <c r="B21" s="264"/>
      <c r="C21" s="264"/>
      <c r="D21" s="264"/>
      <c r="E21" s="265"/>
      <c r="F21" s="266" t="s">
        <v>189</v>
      </c>
      <c r="G21" s="267"/>
      <c r="H21" s="267"/>
      <c r="I21" s="267"/>
      <c r="J21" s="267"/>
      <c r="K21" s="268"/>
    </row>
    <row r="22" spans="1:11" s="110" customFormat="1" ht="35.25" customHeight="1">
      <c r="A22" s="263" t="s">
        <v>65</v>
      </c>
      <c r="B22" s="264"/>
      <c r="C22" s="264"/>
      <c r="D22" s="264"/>
      <c r="E22" s="265"/>
      <c r="F22" s="266" t="s">
        <v>190</v>
      </c>
      <c r="G22" s="267"/>
      <c r="H22" s="267"/>
      <c r="I22" s="203"/>
      <c r="J22" s="203"/>
      <c r="K22" s="204"/>
    </row>
    <row r="23" spans="1:11" s="110" customFormat="1" ht="35.25" customHeight="1">
      <c r="A23" s="263" t="s">
        <v>65</v>
      </c>
      <c r="B23" s="264"/>
      <c r="C23" s="264"/>
      <c r="D23" s="264"/>
      <c r="E23" s="265"/>
      <c r="F23" s="266" t="s">
        <v>184</v>
      </c>
      <c r="G23" s="267"/>
      <c r="H23" s="267"/>
      <c r="I23" s="300"/>
      <c r="J23" s="300"/>
      <c r="K23" s="301"/>
    </row>
    <row r="24" spans="1:11" ht="15.75">
      <c r="A24" s="296"/>
      <c r="B24" s="297"/>
      <c r="C24" s="297"/>
      <c r="D24" s="297"/>
      <c r="E24" s="297"/>
      <c r="F24" s="298">
        <v>2016</v>
      </c>
      <c r="G24" s="298"/>
      <c r="H24" s="298"/>
      <c r="I24" s="298"/>
      <c r="J24" s="298"/>
      <c r="K24" s="299"/>
    </row>
    <row r="25" spans="1:11">
      <c r="A25" s="107"/>
      <c r="B25" s="108"/>
      <c r="C25" s="108"/>
      <c r="D25" s="108"/>
      <c r="E25" s="108"/>
      <c r="F25" s="108"/>
      <c r="G25" s="108"/>
      <c r="H25" s="108"/>
      <c r="I25" s="108"/>
      <c r="J25" s="108"/>
      <c r="K25" s="109"/>
    </row>
    <row r="26" spans="1:11" ht="20.25">
      <c r="A26" s="293"/>
      <c r="B26" s="294"/>
      <c r="C26" s="294"/>
      <c r="D26" s="294"/>
      <c r="E26" s="294"/>
      <c r="F26" s="294"/>
      <c r="G26" s="294"/>
      <c r="H26" s="294"/>
      <c r="I26" s="294"/>
      <c r="J26" s="294"/>
      <c r="K26" s="295"/>
    </row>
    <row r="27" spans="1:11">
      <c r="A27" s="107"/>
      <c r="B27" s="108"/>
      <c r="C27" s="108"/>
      <c r="D27" s="108"/>
      <c r="E27" s="108"/>
      <c r="F27" s="108"/>
      <c r="G27" s="108"/>
      <c r="H27" s="108"/>
      <c r="I27" s="108"/>
      <c r="J27" s="108"/>
      <c r="K27" s="109"/>
    </row>
    <row r="28" spans="1:11">
      <c r="A28" s="111"/>
      <c r="B28" s="112"/>
      <c r="C28" s="112"/>
      <c r="D28" s="112"/>
      <c r="E28" s="112"/>
      <c r="F28" s="112"/>
      <c r="G28" s="112"/>
      <c r="H28" s="112"/>
      <c r="I28" s="112"/>
      <c r="J28" s="112"/>
      <c r="K28" s="113"/>
    </row>
  </sheetData>
  <sheetProtection formatCells="0" formatColumns="0" formatRows="0" insertColumns="0" insertRows="0" insertHyperlinks="0" deleteColumns="0" deleteRows="0" sort="0" autoFilter="0" pivotTables="0"/>
  <mergeCells count="21">
    <mergeCell ref="A26:K26"/>
    <mergeCell ref="F21:K21"/>
    <mergeCell ref="A21:E21"/>
    <mergeCell ref="A22:E22"/>
    <mergeCell ref="A23:E23"/>
    <mergeCell ref="A24:E24"/>
    <mergeCell ref="F24:K24"/>
    <mergeCell ref="I23:K23"/>
    <mergeCell ref="F23:H23"/>
    <mergeCell ref="F22:H22"/>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tabColor theme="9" tint="-0.249977111117893"/>
    <pageSetUpPr fitToPage="1"/>
  </sheetPr>
  <dimension ref="A1:N51"/>
  <sheetViews>
    <sheetView tabSelected="1" view="pageBreakPreview" zoomScale="93" zoomScaleSheetLayoutView="93" workbookViewId="0">
      <selection activeCell="B8" sqref="B8"/>
    </sheetView>
  </sheetViews>
  <sheetFormatPr defaultColWidth="9.140625" defaultRowHeight="14.25"/>
  <cols>
    <col min="1" max="1" width="8.42578125" style="94" customWidth="1"/>
    <col min="2" max="2" width="30.7109375" style="86" customWidth="1"/>
    <col min="3" max="3" width="10.85546875" style="86" customWidth="1"/>
    <col min="4" max="7" width="5.5703125" style="86" customWidth="1"/>
    <col min="8" max="11" width="7" style="86" customWidth="1"/>
    <col min="12" max="12" width="9.140625" style="86"/>
    <col min="13" max="14" width="9.140625" style="86" hidden="1" customWidth="1"/>
    <col min="15" max="16384" width="9.140625" style="86"/>
  </cols>
  <sheetData>
    <row r="1" spans="1:14" ht="60" customHeight="1">
      <c r="A1" s="383" t="s">
        <v>382</v>
      </c>
      <c r="B1" s="383"/>
      <c r="C1" s="383"/>
      <c r="D1" s="383"/>
      <c r="E1" s="383"/>
      <c r="F1" s="383"/>
      <c r="G1" s="383"/>
      <c r="H1" s="383"/>
      <c r="I1" s="383"/>
      <c r="J1" s="383"/>
      <c r="K1" s="383"/>
    </row>
    <row r="2" spans="1:14" s="87" customFormat="1" ht="30.75" customHeight="1">
      <c r="A2" s="384" t="s">
        <v>49</v>
      </c>
      <c r="B2" s="385" t="s">
        <v>21</v>
      </c>
      <c r="C2" s="384" t="s">
        <v>50</v>
      </c>
      <c r="D2" s="384" t="s">
        <v>55</v>
      </c>
      <c r="E2" s="384"/>
      <c r="F2" s="384"/>
      <c r="G2" s="384"/>
      <c r="H2" s="386" t="s">
        <v>51</v>
      </c>
      <c r="I2" s="386" t="s">
        <v>52</v>
      </c>
      <c r="J2" s="386" t="s">
        <v>53</v>
      </c>
      <c r="K2" s="386" t="s">
        <v>54</v>
      </c>
    </row>
    <row r="3" spans="1:14" s="89" customFormat="1" ht="26.25" customHeight="1">
      <c r="A3" s="385"/>
      <c r="B3" s="385"/>
      <c r="C3" s="385"/>
      <c r="D3" s="88">
        <v>1</v>
      </c>
      <c r="E3" s="88">
        <v>2</v>
      </c>
      <c r="F3" s="88">
        <v>3</v>
      </c>
      <c r="G3" s="88">
        <v>4</v>
      </c>
      <c r="H3" s="386"/>
      <c r="I3" s="386"/>
      <c r="J3" s="386"/>
      <c r="K3" s="386"/>
    </row>
    <row r="4" spans="1:14" ht="19.5" customHeight="1">
      <c r="A4" s="90">
        <v>1</v>
      </c>
      <c r="B4" s="200" t="s">
        <v>342</v>
      </c>
      <c r="C4" s="92">
        <v>16075</v>
      </c>
      <c r="D4" s="201" t="s">
        <v>376</v>
      </c>
      <c r="E4" s="201" t="s">
        <v>376</v>
      </c>
      <c r="F4" s="201" t="s">
        <v>376</v>
      </c>
      <c r="G4" s="201" t="s">
        <v>376</v>
      </c>
      <c r="H4" s="93">
        <v>95</v>
      </c>
      <c r="I4" s="93">
        <v>100</v>
      </c>
      <c r="J4" s="93">
        <v>100</v>
      </c>
      <c r="K4" s="115">
        <v>98.333333333333329</v>
      </c>
      <c r="M4" s="86">
        <v>0</v>
      </c>
      <c r="N4" s="86">
        <v>84</v>
      </c>
    </row>
    <row r="5" spans="1:14" ht="19.5" customHeight="1">
      <c r="A5" s="90">
        <v>2</v>
      </c>
      <c r="B5" s="200"/>
      <c r="C5" s="92"/>
      <c r="D5" s="201"/>
      <c r="E5" s="201"/>
      <c r="F5" s="201"/>
      <c r="G5" s="201"/>
      <c r="H5" s="93"/>
      <c r="I5" s="93"/>
      <c r="J5" s="93"/>
      <c r="K5" s="115">
        <v>0</v>
      </c>
    </row>
    <row r="6" spans="1:14" ht="19.5" customHeight="1">
      <c r="A6" s="90">
        <v>3</v>
      </c>
      <c r="B6" s="91"/>
      <c r="C6" s="92"/>
      <c r="D6" s="93"/>
      <c r="E6" s="93"/>
      <c r="F6" s="93"/>
      <c r="G6" s="93"/>
      <c r="H6" s="93"/>
      <c r="I6" s="93"/>
      <c r="J6" s="93"/>
      <c r="K6" s="115">
        <v>0</v>
      </c>
    </row>
    <row r="7" spans="1:14" ht="19.5" customHeight="1">
      <c r="A7" s="90">
        <v>4</v>
      </c>
      <c r="B7" s="91"/>
      <c r="C7" s="92"/>
      <c r="D7" s="93"/>
      <c r="E7" s="93"/>
      <c r="F7" s="93"/>
      <c r="G7" s="93"/>
      <c r="H7" s="93"/>
      <c r="I7" s="93"/>
      <c r="J7" s="93"/>
      <c r="K7" s="115">
        <v>0</v>
      </c>
    </row>
    <row r="8" spans="1:14" ht="19.5" customHeight="1">
      <c r="A8" s="90">
        <v>5</v>
      </c>
      <c r="B8" s="91"/>
      <c r="C8" s="92"/>
      <c r="D8" s="93"/>
      <c r="E8" s="93"/>
      <c r="F8" s="93"/>
      <c r="G8" s="93"/>
      <c r="H8" s="93"/>
      <c r="I8" s="93"/>
      <c r="J8" s="93"/>
      <c r="K8" s="115">
        <v>0</v>
      </c>
    </row>
    <row r="9" spans="1:14" ht="19.5" customHeight="1">
      <c r="A9" s="90">
        <v>6</v>
      </c>
      <c r="B9" s="91"/>
      <c r="C9" s="92"/>
      <c r="D9" s="93"/>
      <c r="E9" s="93"/>
      <c r="F9" s="93"/>
      <c r="G9" s="93"/>
      <c r="H9" s="93"/>
      <c r="I9" s="93"/>
      <c r="J9" s="93"/>
      <c r="K9" s="115">
        <v>0</v>
      </c>
    </row>
    <row r="10" spans="1:14" ht="19.5" customHeight="1">
      <c r="A10" s="90">
        <v>7</v>
      </c>
      <c r="B10" s="91"/>
      <c r="C10" s="92"/>
      <c r="D10" s="93"/>
      <c r="E10" s="93"/>
      <c r="F10" s="93"/>
      <c r="G10" s="93"/>
      <c r="H10" s="93"/>
      <c r="I10" s="93"/>
      <c r="J10" s="93"/>
      <c r="K10" s="115">
        <v>0</v>
      </c>
    </row>
    <row r="11" spans="1:14" ht="19.5" customHeight="1">
      <c r="A11" s="90">
        <v>8</v>
      </c>
      <c r="B11" s="91"/>
      <c r="C11" s="92"/>
      <c r="D11" s="93"/>
      <c r="E11" s="93"/>
      <c r="F11" s="93"/>
      <c r="G11" s="93"/>
      <c r="H11" s="93"/>
      <c r="I11" s="93"/>
      <c r="J11" s="93"/>
      <c r="K11" s="115">
        <v>0</v>
      </c>
    </row>
    <row r="12" spans="1:14" ht="19.5" customHeight="1">
      <c r="A12" s="90">
        <v>9</v>
      </c>
      <c r="B12" s="91"/>
      <c r="C12" s="92"/>
      <c r="D12" s="93"/>
      <c r="E12" s="93"/>
      <c r="F12" s="93"/>
      <c r="G12" s="93"/>
      <c r="H12" s="93"/>
      <c r="I12" s="93"/>
      <c r="J12" s="93"/>
      <c r="K12" s="115">
        <v>0</v>
      </c>
    </row>
    <row r="13" spans="1:14" ht="19.5" customHeight="1">
      <c r="A13" s="90">
        <v>10</v>
      </c>
      <c r="B13" s="91"/>
      <c r="C13" s="92"/>
      <c r="D13" s="93"/>
      <c r="E13" s="93"/>
      <c r="F13" s="93"/>
      <c r="G13" s="93"/>
      <c r="H13" s="93"/>
      <c r="I13" s="93"/>
      <c r="J13" s="93"/>
      <c r="K13" s="115">
        <v>0</v>
      </c>
    </row>
    <row r="14" spans="1:14" ht="19.5" customHeight="1">
      <c r="A14" s="90">
        <v>11</v>
      </c>
      <c r="B14" s="91"/>
      <c r="C14" s="92"/>
      <c r="D14" s="93"/>
      <c r="E14" s="93"/>
      <c r="F14" s="93"/>
      <c r="G14" s="93"/>
      <c r="H14" s="93"/>
      <c r="I14" s="93"/>
      <c r="J14" s="93"/>
      <c r="K14" s="115">
        <v>0</v>
      </c>
    </row>
    <row r="15" spans="1:14" ht="19.5" customHeight="1">
      <c r="A15" s="90">
        <v>12</v>
      </c>
      <c r="B15" s="91"/>
      <c r="C15" s="92"/>
      <c r="D15" s="93"/>
      <c r="E15" s="93"/>
      <c r="F15" s="93"/>
      <c r="G15" s="93"/>
      <c r="H15" s="93"/>
      <c r="I15" s="93"/>
      <c r="J15" s="93"/>
      <c r="K15" s="115">
        <v>0</v>
      </c>
    </row>
    <row r="16" spans="1:14" ht="19.5" customHeight="1">
      <c r="A16" s="90">
        <v>13</v>
      </c>
      <c r="B16" s="91"/>
      <c r="C16" s="92"/>
      <c r="D16" s="93"/>
      <c r="E16" s="93"/>
      <c r="F16" s="93"/>
      <c r="G16" s="93"/>
      <c r="H16" s="93"/>
      <c r="I16" s="93"/>
      <c r="J16" s="93"/>
      <c r="K16" s="115">
        <v>0</v>
      </c>
    </row>
    <row r="17" spans="1:11" ht="19.5" customHeight="1">
      <c r="A17" s="90">
        <v>14</v>
      </c>
      <c r="B17" s="91"/>
      <c r="C17" s="92"/>
      <c r="D17" s="93"/>
      <c r="E17" s="93"/>
      <c r="F17" s="93"/>
      <c r="G17" s="93"/>
      <c r="H17" s="93"/>
      <c r="I17" s="93"/>
      <c r="J17" s="93"/>
      <c r="K17" s="115">
        <v>0</v>
      </c>
    </row>
    <row r="18" spans="1:11" ht="19.5" customHeight="1">
      <c r="A18" s="90">
        <v>15</v>
      </c>
      <c r="B18" s="91"/>
      <c r="C18" s="92"/>
      <c r="D18" s="93"/>
      <c r="E18" s="93"/>
      <c r="F18" s="93"/>
      <c r="G18" s="93"/>
      <c r="H18" s="93"/>
      <c r="I18" s="93"/>
      <c r="J18" s="93"/>
      <c r="K18" s="115">
        <v>0</v>
      </c>
    </row>
    <row r="19" spans="1:11" ht="19.5" customHeight="1">
      <c r="A19" s="90">
        <v>16</v>
      </c>
      <c r="B19" s="91"/>
      <c r="C19" s="92"/>
      <c r="D19" s="93"/>
      <c r="E19" s="93"/>
      <c r="F19" s="93"/>
      <c r="G19" s="93"/>
      <c r="H19" s="93"/>
      <c r="I19" s="93"/>
      <c r="J19" s="93"/>
      <c r="K19" s="115">
        <v>0</v>
      </c>
    </row>
    <row r="20" spans="1:11" ht="19.5" customHeight="1">
      <c r="A20" s="90">
        <v>17</v>
      </c>
      <c r="B20" s="91"/>
      <c r="C20" s="92"/>
      <c r="D20" s="93"/>
      <c r="E20" s="93"/>
      <c r="F20" s="93"/>
      <c r="G20" s="93"/>
      <c r="H20" s="93"/>
      <c r="I20" s="93"/>
      <c r="J20" s="93"/>
      <c r="K20" s="115">
        <v>0</v>
      </c>
    </row>
    <row r="21" spans="1:11" ht="19.5" customHeight="1">
      <c r="A21" s="90">
        <v>18</v>
      </c>
      <c r="B21" s="91"/>
      <c r="C21" s="92"/>
      <c r="D21" s="93"/>
      <c r="E21" s="93"/>
      <c r="F21" s="93"/>
      <c r="G21" s="93"/>
      <c r="H21" s="93"/>
      <c r="I21" s="93"/>
      <c r="J21" s="93"/>
      <c r="K21" s="115">
        <v>0</v>
      </c>
    </row>
    <row r="22" spans="1:11" ht="19.5" customHeight="1">
      <c r="A22" s="90">
        <v>19</v>
      </c>
      <c r="B22" s="91"/>
      <c r="C22" s="92"/>
      <c r="D22" s="93"/>
      <c r="E22" s="93"/>
      <c r="F22" s="93"/>
      <c r="G22" s="93"/>
      <c r="H22" s="93"/>
      <c r="I22" s="93"/>
      <c r="J22" s="93"/>
      <c r="K22" s="115">
        <v>0</v>
      </c>
    </row>
    <row r="23" spans="1:11" ht="19.5" customHeight="1">
      <c r="A23" s="90">
        <v>20</v>
      </c>
      <c r="B23" s="91"/>
      <c r="C23" s="92"/>
      <c r="D23" s="93"/>
      <c r="E23" s="93"/>
      <c r="F23" s="93"/>
      <c r="G23" s="93"/>
      <c r="H23" s="93"/>
      <c r="I23" s="93"/>
      <c r="J23" s="93"/>
      <c r="K23" s="115">
        <v>0</v>
      </c>
    </row>
    <row r="24" spans="1:11" ht="19.5" customHeight="1">
      <c r="A24" s="90">
        <v>21</v>
      </c>
      <c r="B24" s="91"/>
      <c r="C24" s="92"/>
      <c r="D24" s="93"/>
      <c r="E24" s="93"/>
      <c r="F24" s="93"/>
      <c r="G24" s="93"/>
      <c r="H24" s="93"/>
      <c r="I24" s="93"/>
      <c r="J24" s="93"/>
      <c r="K24" s="115">
        <v>0</v>
      </c>
    </row>
    <row r="25" spans="1:11" ht="19.5" customHeight="1">
      <c r="A25" s="90">
        <v>22</v>
      </c>
      <c r="B25" s="91"/>
      <c r="C25" s="92"/>
      <c r="D25" s="93"/>
      <c r="E25" s="93"/>
      <c r="F25" s="93"/>
      <c r="G25" s="93"/>
      <c r="H25" s="93"/>
      <c r="I25" s="93"/>
      <c r="J25" s="93"/>
      <c r="K25" s="115">
        <v>0</v>
      </c>
    </row>
    <row r="26" spans="1:11" ht="19.5" customHeight="1">
      <c r="A26" s="90">
        <v>23</v>
      </c>
      <c r="B26" s="91"/>
      <c r="C26" s="92"/>
      <c r="D26" s="93"/>
      <c r="E26" s="93"/>
      <c r="F26" s="93"/>
      <c r="G26" s="93"/>
      <c r="H26" s="93"/>
      <c r="I26" s="93"/>
      <c r="J26" s="93"/>
      <c r="K26" s="115">
        <v>0</v>
      </c>
    </row>
    <row r="27" spans="1:11" ht="19.5" customHeight="1">
      <c r="A27" s="90">
        <v>24</v>
      </c>
      <c r="B27" s="91"/>
      <c r="C27" s="92"/>
      <c r="D27" s="93"/>
      <c r="E27" s="93"/>
      <c r="F27" s="93"/>
      <c r="G27" s="93"/>
      <c r="H27" s="93"/>
      <c r="I27" s="93"/>
      <c r="J27" s="93"/>
      <c r="K27" s="115">
        <v>0</v>
      </c>
    </row>
    <row r="28" spans="1:11" ht="19.5" customHeight="1">
      <c r="A28" s="90">
        <v>25</v>
      </c>
      <c r="B28" s="91"/>
      <c r="C28" s="92"/>
      <c r="D28" s="93"/>
      <c r="E28" s="93"/>
      <c r="F28" s="93"/>
      <c r="G28" s="93"/>
      <c r="H28" s="93"/>
      <c r="I28" s="93"/>
      <c r="J28" s="93"/>
      <c r="K28" s="115">
        <v>0</v>
      </c>
    </row>
    <row r="29" spans="1:11" ht="12.75" customHeight="1"/>
    <row r="30" spans="1:11" ht="12.75" customHeight="1">
      <c r="B30" s="206" t="s">
        <v>65</v>
      </c>
      <c r="C30" s="114"/>
      <c r="F30" s="387" t="s">
        <v>65</v>
      </c>
      <c r="G30" s="387"/>
      <c r="H30" s="387"/>
      <c r="I30" s="387"/>
      <c r="J30" s="387"/>
    </row>
    <row r="31" spans="1:11" ht="13.5" customHeight="1">
      <c r="B31" s="205" t="s">
        <v>190</v>
      </c>
      <c r="C31" s="114"/>
      <c r="F31" s="381" t="s">
        <v>184</v>
      </c>
      <c r="G31" s="381">
        <v>0</v>
      </c>
      <c r="H31" s="381">
        <v>0</v>
      </c>
      <c r="I31" s="381">
        <v>0</v>
      </c>
      <c r="J31" s="381">
        <v>0</v>
      </c>
    </row>
    <row r="32" spans="1:11" ht="12.75" customHeight="1"/>
    <row r="33" ht="12.75" customHeight="1"/>
    <row r="34" ht="12.75" customHeight="1"/>
    <row r="35" ht="13.5" customHeight="1"/>
    <row r="36" ht="12.75" customHeight="1"/>
    <row r="37" ht="12.75" customHeight="1"/>
    <row r="38" ht="12.75" customHeight="1"/>
    <row r="39" ht="13.5" customHeight="1"/>
    <row r="44" ht="12.75" customHeight="1"/>
    <row r="45" ht="12.75" customHeight="1"/>
    <row r="46" ht="12.75" customHeight="1"/>
    <row r="47" ht="13.5" customHeight="1"/>
    <row r="48" ht="12.75" customHeight="1"/>
    <row r="49" ht="12.75" customHeight="1"/>
    <row r="50" ht="12.75" customHeight="1"/>
    <row r="51" ht="13.5" customHeight="1"/>
  </sheetData>
  <sheetProtection formatCells="0" formatColumns="0" formatRows="0" insertColumns="0" insertRows="0" insertHyperlinks="0" deleteColumns="0" deleteRows="0" sort="0" autoFilter="0" pivotTables="0"/>
  <mergeCells count="11">
    <mergeCell ref="F31:J31"/>
    <mergeCell ref="A1:K1"/>
    <mergeCell ref="A2:A3"/>
    <mergeCell ref="B2:B3"/>
    <mergeCell ref="C2:C3"/>
    <mergeCell ref="D2:G2"/>
    <mergeCell ref="H2:H3"/>
    <mergeCell ref="I2:I3"/>
    <mergeCell ref="J2:J3"/>
    <mergeCell ref="K2:K3"/>
    <mergeCell ref="F30:J30"/>
  </mergeCells>
  <phoneticPr fontId="0" type="noConversion"/>
  <conditionalFormatting sqref="K4:K28">
    <cfRule type="cellIs" dxfId="4" priority="1" operator="between">
      <formula>$M$4</formula>
      <formula>$N$4</formula>
    </cfRule>
  </conditionalFormatting>
  <printOptions horizontalCentered="1"/>
  <pageMargins left="0.70866141732283472" right="0.70866141732283472" top="0.99" bottom="0.74803149606299213" header="0.31496062992125984" footer="0.31496062992125984"/>
  <pageSetup paperSize="9" scale="87" orientation="portrait" r:id="rId1"/>
</worksheet>
</file>

<file path=xl/worksheets/sheet100.xml><?xml version="1.0" encoding="utf-8"?>
<worksheet xmlns="http://schemas.openxmlformats.org/spreadsheetml/2006/main" xmlns:r="http://schemas.openxmlformats.org/officeDocument/2006/relationships">
  <sheetPr codeName="Sayfa91">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BİLGİLERİ'!B95</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1.xml><?xml version="1.0" encoding="utf-8"?>
<worksheet xmlns="http://schemas.openxmlformats.org/spreadsheetml/2006/main" xmlns:r="http://schemas.openxmlformats.org/officeDocument/2006/relationships">
  <sheetPr codeName="Sayfa92">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BİLGİLERİ'!B96</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2.xml><?xml version="1.0" encoding="utf-8"?>
<worksheet xmlns="http://schemas.openxmlformats.org/spreadsheetml/2006/main" xmlns:r="http://schemas.openxmlformats.org/officeDocument/2006/relationships">
  <sheetPr codeName="Sayfa93">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BİLGİLERİ'!B97</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3.xml><?xml version="1.0" encoding="utf-8"?>
<worksheet xmlns="http://schemas.openxmlformats.org/spreadsheetml/2006/main" xmlns:r="http://schemas.openxmlformats.org/officeDocument/2006/relationships">
  <sheetPr codeName="Sayfa94">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BİLGİLERİ'!B98</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8"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4.xml><?xml version="1.0" encoding="utf-8"?>
<worksheet xmlns="http://schemas.openxmlformats.org/spreadsheetml/2006/main" xmlns:r="http://schemas.openxmlformats.org/officeDocument/2006/relationships">
  <sheetPr codeName="Sayfa95">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BİLGİLERİ'!B99</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9"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5.xml><?xml version="1.0" encoding="utf-8"?>
<worksheet xmlns="http://schemas.openxmlformats.org/spreadsheetml/2006/main" xmlns:r="http://schemas.openxmlformats.org/officeDocument/2006/relationships">
  <sheetPr codeName="Sayfa96">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BİLGİLERİ'!B100</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6.xml><?xml version="1.0" encoding="utf-8"?>
<worksheet xmlns="http://schemas.openxmlformats.org/spreadsheetml/2006/main" xmlns:r="http://schemas.openxmlformats.org/officeDocument/2006/relationships">
  <sheetPr codeName="Sayfa97">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BİLGİLERİ'!B101</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1"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7.xml><?xml version="1.0" encoding="utf-8"?>
<worksheet xmlns="http://schemas.openxmlformats.org/spreadsheetml/2006/main" xmlns:r="http://schemas.openxmlformats.org/officeDocument/2006/relationships">
  <sheetPr codeName="Sayfa98">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BİLGİLERİ'!B102</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8.xml><?xml version="1.0" encoding="utf-8"?>
<worksheet xmlns="http://schemas.openxmlformats.org/spreadsheetml/2006/main" xmlns:r="http://schemas.openxmlformats.org/officeDocument/2006/relationships">
  <sheetPr codeName="Sayfa99">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BİLGİLERİ'!B103</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09.xml><?xml version="1.0" encoding="utf-8"?>
<worksheet xmlns="http://schemas.openxmlformats.org/spreadsheetml/2006/main" xmlns:r="http://schemas.openxmlformats.org/officeDocument/2006/relationships">
  <sheetPr codeName="Sayfa100">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BİLGİLERİ'!B104</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N103"/>
  <sheetViews>
    <sheetView view="pageBreakPreview" zoomScale="90" zoomScaleNormal="103" zoomScaleSheetLayoutView="90" workbookViewId="0">
      <pane ySplit="3" topLeftCell="A4" activePane="bottomLeft" state="frozen"/>
      <selection activeCell="B7" sqref="B7"/>
      <selection pane="bottomLeft" activeCell="D9" sqref="D9"/>
    </sheetView>
  </sheetViews>
  <sheetFormatPr defaultColWidth="9.140625" defaultRowHeight="12.75"/>
  <cols>
    <col min="1" max="1" width="5.140625" style="99" customWidth="1"/>
    <col min="2" max="2" width="23.7109375" style="95" customWidth="1"/>
    <col min="3" max="3" width="8.7109375" style="95" customWidth="1"/>
    <col min="4" max="11" width="9.5703125" style="95" customWidth="1"/>
    <col min="12" max="12" width="9.140625" style="95"/>
    <col min="13" max="14" width="9.140625" style="95" hidden="1" customWidth="1"/>
    <col min="15" max="16384" width="9.140625" style="95"/>
  </cols>
  <sheetData>
    <row r="1" spans="1:14" ht="46.5" customHeight="1">
      <c r="A1" s="373" t="s">
        <v>384</v>
      </c>
      <c r="B1" s="373"/>
      <c r="C1" s="373"/>
      <c r="D1" s="373"/>
      <c r="E1" s="373"/>
      <c r="F1" s="373"/>
      <c r="G1" s="373"/>
      <c r="H1" s="373"/>
      <c r="I1" s="373"/>
      <c r="J1" s="373"/>
      <c r="K1" s="373"/>
    </row>
    <row r="2" spans="1:14" s="96" customFormat="1" ht="30" customHeight="1">
      <c r="A2" s="374" t="s">
        <v>56</v>
      </c>
      <c r="B2" s="376" t="s">
        <v>21</v>
      </c>
      <c r="C2" s="377" t="s">
        <v>57</v>
      </c>
      <c r="D2" s="392" t="s">
        <v>58</v>
      </c>
      <c r="E2" s="376"/>
      <c r="F2" s="376"/>
      <c r="G2" s="376"/>
      <c r="H2" s="377" t="s">
        <v>59</v>
      </c>
      <c r="I2" s="377" t="s">
        <v>60</v>
      </c>
      <c r="J2" s="377" t="s">
        <v>53</v>
      </c>
      <c r="K2" s="377" t="s">
        <v>54</v>
      </c>
    </row>
    <row r="3" spans="1:14" s="97" customFormat="1" ht="18.75" customHeight="1">
      <c r="A3" s="375"/>
      <c r="B3" s="376"/>
      <c r="C3" s="378"/>
      <c r="D3" s="57">
        <v>1</v>
      </c>
      <c r="E3" s="57">
        <v>2</v>
      </c>
      <c r="F3" s="57">
        <v>3</v>
      </c>
      <c r="G3" s="57">
        <v>4</v>
      </c>
      <c r="H3" s="378"/>
      <c r="I3" s="378"/>
      <c r="J3" s="378"/>
      <c r="K3" s="378"/>
    </row>
    <row r="4" spans="1:14" s="96" customFormat="1" ht="18.75" customHeight="1">
      <c r="A4" s="197">
        <v>1</v>
      </c>
      <c r="B4" s="195" t="s">
        <v>356</v>
      </c>
      <c r="C4" s="262">
        <v>21122</v>
      </c>
      <c r="D4" s="196" t="s">
        <v>76</v>
      </c>
      <c r="E4" s="196" t="s">
        <v>376</v>
      </c>
      <c r="F4" s="196" t="s">
        <v>376</v>
      </c>
      <c r="G4" s="196" t="s">
        <v>376</v>
      </c>
      <c r="H4" s="197">
        <v>90</v>
      </c>
      <c r="I4" s="197">
        <v>80</v>
      </c>
      <c r="J4" s="197">
        <v>80</v>
      </c>
      <c r="K4" s="198">
        <v>83.333333333333329</v>
      </c>
      <c r="M4" s="96">
        <v>0</v>
      </c>
      <c r="N4" s="96">
        <v>79</v>
      </c>
    </row>
    <row r="5" spans="1:14" s="96" customFormat="1" ht="18.75" customHeight="1">
      <c r="A5" s="197">
        <v>2</v>
      </c>
      <c r="B5" s="195" t="s">
        <v>199</v>
      </c>
      <c r="C5" s="262">
        <v>21123</v>
      </c>
      <c r="D5" s="196" t="s">
        <v>376</v>
      </c>
      <c r="E5" s="196" t="s">
        <v>376</v>
      </c>
      <c r="F5" s="196" t="s">
        <v>376</v>
      </c>
      <c r="G5" s="196" t="s">
        <v>376</v>
      </c>
      <c r="H5" s="197">
        <v>95</v>
      </c>
      <c r="I5" s="197">
        <v>80</v>
      </c>
      <c r="J5" s="197">
        <v>85</v>
      </c>
      <c r="K5" s="198">
        <v>86.666666666666671</v>
      </c>
    </row>
    <row r="6" spans="1:14" s="96" customFormat="1" ht="18.75" customHeight="1">
      <c r="A6" s="197">
        <v>3</v>
      </c>
      <c r="B6" s="195" t="s">
        <v>378</v>
      </c>
      <c r="C6" s="262">
        <v>21124</v>
      </c>
      <c r="D6" s="196" t="s">
        <v>376</v>
      </c>
      <c r="E6" s="196" t="s">
        <v>76</v>
      </c>
      <c r="F6" s="196" t="s">
        <v>376</v>
      </c>
      <c r="G6" s="196" t="s">
        <v>376</v>
      </c>
      <c r="H6" s="197">
        <v>95</v>
      </c>
      <c r="I6" s="197">
        <v>85</v>
      </c>
      <c r="J6" s="197">
        <v>85</v>
      </c>
      <c r="K6" s="198">
        <v>88.333333333333329</v>
      </c>
    </row>
    <row r="7" spans="1:14" s="96" customFormat="1" ht="18.75" customHeight="1">
      <c r="A7" s="197">
        <v>4</v>
      </c>
      <c r="B7" s="195" t="s">
        <v>197</v>
      </c>
      <c r="C7" s="262">
        <v>21125</v>
      </c>
      <c r="D7" s="196" t="s">
        <v>376</v>
      </c>
      <c r="E7" s="196" t="s">
        <v>376</v>
      </c>
      <c r="F7" s="196" t="s">
        <v>376</v>
      </c>
      <c r="G7" s="196" t="s">
        <v>376</v>
      </c>
      <c r="H7" s="197">
        <v>98</v>
      </c>
      <c r="I7" s="197">
        <v>100</v>
      </c>
      <c r="J7" s="197">
        <v>100</v>
      </c>
      <c r="K7" s="198">
        <v>99.333333333333329</v>
      </c>
    </row>
    <row r="8" spans="1:14" s="96" customFormat="1" ht="18.75" customHeight="1">
      <c r="A8" s="197">
        <v>5</v>
      </c>
      <c r="B8" s="195" t="s">
        <v>361</v>
      </c>
      <c r="C8" s="262">
        <v>21126</v>
      </c>
      <c r="D8" s="196" t="s">
        <v>376</v>
      </c>
      <c r="E8" s="196" t="s">
        <v>376</v>
      </c>
      <c r="F8" s="196" t="s">
        <v>376</v>
      </c>
      <c r="G8" s="196" t="s">
        <v>376</v>
      </c>
      <c r="H8" s="197">
        <v>75</v>
      </c>
      <c r="I8" s="197">
        <v>80</v>
      </c>
      <c r="J8" s="197">
        <v>85</v>
      </c>
      <c r="K8" s="198">
        <v>80</v>
      </c>
    </row>
    <row r="9" spans="1:14" s="96" customFormat="1" ht="18.75" customHeight="1">
      <c r="A9" s="197">
        <v>6</v>
      </c>
      <c r="B9" s="195" t="s">
        <v>367</v>
      </c>
      <c r="C9" s="262">
        <v>21127</v>
      </c>
      <c r="D9" s="196" t="s">
        <v>376</v>
      </c>
      <c r="E9" s="196" t="s">
        <v>376</v>
      </c>
      <c r="F9" s="196" t="s">
        <v>376</v>
      </c>
      <c r="G9" s="196" t="s">
        <v>376</v>
      </c>
      <c r="H9" s="197">
        <v>85</v>
      </c>
      <c r="I9" s="197">
        <v>85</v>
      </c>
      <c r="J9" s="197">
        <v>85</v>
      </c>
      <c r="K9" s="198">
        <v>85</v>
      </c>
    </row>
    <row r="10" spans="1:14" s="96" customFormat="1" ht="18.75" customHeight="1">
      <c r="A10" s="197">
        <v>7</v>
      </c>
      <c r="B10" s="195" t="s">
        <v>217</v>
      </c>
      <c r="C10" s="262">
        <v>21128</v>
      </c>
      <c r="D10" s="196" t="s">
        <v>376</v>
      </c>
      <c r="E10" s="196" t="s">
        <v>376</v>
      </c>
      <c r="F10" s="196" t="s">
        <v>376</v>
      </c>
      <c r="G10" s="196" t="s">
        <v>376</v>
      </c>
      <c r="H10" s="197">
        <v>95</v>
      </c>
      <c r="I10" s="197">
        <v>80</v>
      </c>
      <c r="J10" s="197">
        <v>85</v>
      </c>
      <c r="K10" s="198">
        <v>86.666666666666671</v>
      </c>
    </row>
    <row r="11" spans="1:14" s="96" customFormat="1" ht="18.75" customHeight="1">
      <c r="A11" s="197">
        <v>8</v>
      </c>
      <c r="B11" s="195" t="s">
        <v>212</v>
      </c>
      <c r="C11" s="262">
        <v>21129</v>
      </c>
      <c r="D11" s="196" t="s">
        <v>376</v>
      </c>
      <c r="E11" s="196" t="s">
        <v>76</v>
      </c>
      <c r="F11" s="196" t="s">
        <v>376</v>
      </c>
      <c r="G11" s="196" t="s">
        <v>376</v>
      </c>
      <c r="H11" s="197">
        <v>100</v>
      </c>
      <c r="I11" s="197">
        <v>85</v>
      </c>
      <c r="J11" s="197">
        <v>95</v>
      </c>
      <c r="K11" s="198">
        <v>93.333333333333329</v>
      </c>
    </row>
    <row r="12" spans="1:14" s="96" customFormat="1" ht="18.75" customHeight="1">
      <c r="A12" s="197">
        <v>9</v>
      </c>
      <c r="B12" s="195" t="s">
        <v>379</v>
      </c>
      <c r="C12" s="262">
        <v>21130</v>
      </c>
      <c r="D12" s="196" t="s">
        <v>376</v>
      </c>
      <c r="E12" s="196" t="s">
        <v>376</v>
      </c>
      <c r="F12" s="196" t="s">
        <v>376</v>
      </c>
      <c r="G12" s="196" t="s">
        <v>376</v>
      </c>
      <c r="H12" s="197">
        <v>90</v>
      </c>
      <c r="I12" s="197">
        <v>100</v>
      </c>
      <c r="J12" s="197">
        <v>95</v>
      </c>
      <c r="K12" s="198">
        <v>95</v>
      </c>
    </row>
    <row r="13" spans="1:14" s="96" customFormat="1" ht="18.75" customHeight="1">
      <c r="A13" s="197">
        <v>10</v>
      </c>
      <c r="B13" s="195" t="s">
        <v>354</v>
      </c>
      <c r="C13" s="262">
        <v>21131</v>
      </c>
      <c r="D13" s="196" t="s">
        <v>376</v>
      </c>
      <c r="E13" s="196" t="s">
        <v>376</v>
      </c>
      <c r="F13" s="196" t="s">
        <v>376</v>
      </c>
      <c r="G13" s="196" t="s">
        <v>376</v>
      </c>
      <c r="H13" s="197">
        <v>75</v>
      </c>
      <c r="I13" s="197">
        <v>80</v>
      </c>
      <c r="J13" s="197">
        <v>85</v>
      </c>
      <c r="K13" s="198">
        <v>80</v>
      </c>
    </row>
    <row r="14" spans="1:14" s="96" customFormat="1" ht="18.75" customHeight="1">
      <c r="A14" s="197">
        <v>11</v>
      </c>
      <c r="B14" s="195" t="s">
        <v>200</v>
      </c>
      <c r="C14" s="262">
        <v>21132</v>
      </c>
      <c r="D14" s="196" t="s">
        <v>376</v>
      </c>
      <c r="E14" s="196" t="s">
        <v>376</v>
      </c>
      <c r="F14" s="196" t="s">
        <v>376</v>
      </c>
      <c r="G14" s="196" t="s">
        <v>376</v>
      </c>
      <c r="H14" s="197">
        <v>92</v>
      </c>
      <c r="I14" s="197">
        <v>85</v>
      </c>
      <c r="J14" s="197">
        <v>90</v>
      </c>
      <c r="K14" s="198">
        <v>89</v>
      </c>
    </row>
    <row r="15" spans="1:14" s="96" customFormat="1" ht="18.75" customHeight="1">
      <c r="A15" s="197">
        <v>12</v>
      </c>
      <c r="B15" s="195" t="s">
        <v>210</v>
      </c>
      <c r="C15" s="262">
        <v>21133</v>
      </c>
      <c r="D15" s="196" t="s">
        <v>376</v>
      </c>
      <c r="E15" s="196" t="s">
        <v>376</v>
      </c>
      <c r="F15" s="196" t="s">
        <v>376</v>
      </c>
      <c r="G15" s="196" t="s">
        <v>376</v>
      </c>
      <c r="H15" s="197">
        <v>100</v>
      </c>
      <c r="I15" s="197">
        <v>100</v>
      </c>
      <c r="J15" s="197">
        <v>100</v>
      </c>
      <c r="K15" s="198">
        <v>100</v>
      </c>
    </row>
    <row r="16" spans="1:14" s="96" customFormat="1" ht="18.75" customHeight="1">
      <c r="A16" s="197">
        <v>13</v>
      </c>
      <c r="B16" s="195" t="s">
        <v>219</v>
      </c>
      <c r="C16" s="262">
        <v>21134</v>
      </c>
      <c r="D16" s="196" t="s">
        <v>376</v>
      </c>
      <c r="E16" s="196" t="s">
        <v>376</v>
      </c>
      <c r="F16" s="196" t="s">
        <v>376</v>
      </c>
      <c r="G16" s="196" t="s">
        <v>376</v>
      </c>
      <c r="H16" s="197">
        <v>88</v>
      </c>
      <c r="I16" s="197">
        <v>100</v>
      </c>
      <c r="J16" s="197">
        <v>90</v>
      </c>
      <c r="K16" s="198">
        <v>92.666666666666671</v>
      </c>
    </row>
    <row r="17" spans="1:13" s="96" customFormat="1" ht="18.75" customHeight="1">
      <c r="A17" s="197">
        <v>14</v>
      </c>
      <c r="B17" s="195" t="s">
        <v>364</v>
      </c>
      <c r="C17" s="262">
        <v>21135</v>
      </c>
      <c r="D17" s="196" t="s">
        <v>76</v>
      </c>
      <c r="E17" s="196" t="s">
        <v>376</v>
      </c>
      <c r="F17" s="196" t="s">
        <v>376</v>
      </c>
      <c r="G17" s="196" t="s">
        <v>376</v>
      </c>
      <c r="H17" s="197">
        <v>95</v>
      </c>
      <c r="I17" s="197">
        <v>80</v>
      </c>
      <c r="J17" s="197">
        <v>85</v>
      </c>
      <c r="K17" s="198">
        <v>86.666666666666671</v>
      </c>
    </row>
    <row r="18" spans="1:13" s="96" customFormat="1" ht="18.75" customHeight="1">
      <c r="A18" s="197">
        <v>15</v>
      </c>
      <c r="B18" s="195" t="s">
        <v>202</v>
      </c>
      <c r="C18" s="262">
        <v>21136</v>
      </c>
      <c r="D18" s="196" t="s">
        <v>376</v>
      </c>
      <c r="E18" s="196" t="s">
        <v>376</v>
      </c>
      <c r="F18" s="196" t="s">
        <v>376</v>
      </c>
      <c r="G18" s="196" t="s">
        <v>376</v>
      </c>
      <c r="H18" s="197">
        <v>94</v>
      </c>
      <c r="I18" s="197">
        <v>90</v>
      </c>
      <c r="J18" s="197">
        <v>90</v>
      </c>
      <c r="K18" s="198">
        <v>91.333333333333329</v>
      </c>
    </row>
    <row r="19" spans="1:13" s="96" customFormat="1" ht="18.75" customHeight="1">
      <c r="A19" s="197">
        <v>16</v>
      </c>
      <c r="B19" s="195" t="s">
        <v>375</v>
      </c>
      <c r="C19" s="262">
        <v>21137</v>
      </c>
      <c r="D19" s="196" t="s">
        <v>376</v>
      </c>
      <c r="E19" s="196" t="s">
        <v>376</v>
      </c>
      <c r="F19" s="196" t="s">
        <v>376</v>
      </c>
      <c r="G19" s="196" t="s">
        <v>376</v>
      </c>
      <c r="H19" s="197">
        <v>95</v>
      </c>
      <c r="I19" s="197">
        <v>90</v>
      </c>
      <c r="J19" s="197">
        <v>95</v>
      </c>
      <c r="K19" s="198">
        <v>93.333333333333329</v>
      </c>
    </row>
    <row r="20" spans="1:13" s="96" customFormat="1" ht="18.75" customHeight="1">
      <c r="A20" s="197">
        <v>17</v>
      </c>
      <c r="B20" s="195" t="s">
        <v>345</v>
      </c>
      <c r="C20" s="262">
        <v>21138</v>
      </c>
      <c r="D20" s="196" t="s">
        <v>376</v>
      </c>
      <c r="E20" s="196" t="s">
        <v>376</v>
      </c>
      <c r="F20" s="196" t="s">
        <v>376</v>
      </c>
      <c r="G20" s="196" t="s">
        <v>376</v>
      </c>
      <c r="H20" s="197">
        <v>93</v>
      </c>
      <c r="I20" s="197">
        <v>100</v>
      </c>
      <c r="J20" s="197">
        <v>100</v>
      </c>
      <c r="K20" s="198">
        <v>97.666666666666671</v>
      </c>
    </row>
    <row r="21" spans="1:13" s="96" customFormat="1" ht="18.75" customHeight="1">
      <c r="A21" s="197">
        <v>18</v>
      </c>
      <c r="B21" s="195" t="s">
        <v>373</v>
      </c>
      <c r="C21" s="262">
        <v>21139</v>
      </c>
      <c r="D21" s="196" t="s">
        <v>376</v>
      </c>
      <c r="E21" s="196" t="s">
        <v>376</v>
      </c>
      <c r="F21" s="196" t="s">
        <v>376</v>
      </c>
      <c r="G21" s="196" t="s">
        <v>376</v>
      </c>
      <c r="H21" s="197">
        <v>100</v>
      </c>
      <c r="I21" s="197">
        <v>100</v>
      </c>
      <c r="J21" s="197">
        <v>100</v>
      </c>
      <c r="K21" s="198">
        <v>100</v>
      </c>
    </row>
    <row r="22" spans="1:13" s="96" customFormat="1" ht="18.75" customHeight="1">
      <c r="A22" s="197">
        <v>19</v>
      </c>
      <c r="B22" s="195" t="s">
        <v>218</v>
      </c>
      <c r="C22" s="262">
        <v>21140</v>
      </c>
      <c r="D22" s="196" t="s">
        <v>376</v>
      </c>
      <c r="E22" s="196" t="s">
        <v>376</v>
      </c>
      <c r="F22" s="196" t="s">
        <v>376</v>
      </c>
      <c r="G22" s="196" t="s">
        <v>376</v>
      </c>
      <c r="H22" s="197">
        <v>90</v>
      </c>
      <c r="I22" s="197">
        <v>95</v>
      </c>
      <c r="J22" s="197">
        <v>90</v>
      </c>
      <c r="K22" s="198">
        <v>91.666666666666671</v>
      </c>
    </row>
    <row r="23" spans="1:13" s="96" customFormat="1" ht="18.75" customHeight="1">
      <c r="A23" s="197">
        <v>20</v>
      </c>
      <c r="B23" s="195" t="s">
        <v>380</v>
      </c>
      <c r="C23" s="262">
        <v>21141</v>
      </c>
      <c r="D23" s="196" t="s">
        <v>376</v>
      </c>
      <c r="E23" s="196" t="s">
        <v>376</v>
      </c>
      <c r="F23" s="196" t="s">
        <v>376</v>
      </c>
      <c r="G23" s="196" t="s">
        <v>376</v>
      </c>
      <c r="H23" s="197">
        <v>90</v>
      </c>
      <c r="I23" s="197">
        <v>80</v>
      </c>
      <c r="J23" s="197">
        <v>85</v>
      </c>
      <c r="K23" s="198">
        <v>85</v>
      </c>
    </row>
    <row r="24" spans="1:13" s="96" customFormat="1" ht="18.75" customHeight="1">
      <c r="A24" s="197">
        <v>21</v>
      </c>
      <c r="B24" s="195" t="s">
        <v>201</v>
      </c>
      <c r="C24" s="262">
        <v>21142</v>
      </c>
      <c r="D24" s="196" t="s">
        <v>376</v>
      </c>
      <c r="E24" s="196" t="s">
        <v>376</v>
      </c>
      <c r="F24" s="196" t="s">
        <v>376</v>
      </c>
      <c r="G24" s="196" t="s">
        <v>376</v>
      </c>
      <c r="H24" s="197">
        <v>95</v>
      </c>
      <c r="I24" s="197">
        <v>85</v>
      </c>
      <c r="J24" s="197">
        <v>85</v>
      </c>
      <c r="K24" s="198">
        <v>88.333333333333329</v>
      </c>
      <c r="M24" s="192"/>
    </row>
    <row r="25" spans="1:13" s="96" customFormat="1" ht="18.75" customHeight="1">
      <c r="A25" s="197">
        <v>22</v>
      </c>
      <c r="B25" s="195" t="s">
        <v>205</v>
      </c>
      <c r="C25" s="262">
        <v>21143</v>
      </c>
      <c r="D25" s="196" t="s">
        <v>376</v>
      </c>
      <c r="E25" s="196" t="s">
        <v>376</v>
      </c>
      <c r="F25" s="196" t="s">
        <v>376</v>
      </c>
      <c r="G25" s="196" t="s">
        <v>376</v>
      </c>
      <c r="H25" s="197">
        <v>95</v>
      </c>
      <c r="I25" s="197">
        <v>100</v>
      </c>
      <c r="J25" s="197">
        <v>95</v>
      </c>
      <c r="K25" s="198">
        <v>96.666666666666671</v>
      </c>
    </row>
    <row r="26" spans="1:13" s="96" customFormat="1" ht="18.75" customHeight="1">
      <c r="A26" s="197">
        <v>23</v>
      </c>
      <c r="B26" s="195" t="s">
        <v>220</v>
      </c>
      <c r="C26" s="262">
        <v>21144</v>
      </c>
      <c r="D26" s="196" t="s">
        <v>376</v>
      </c>
      <c r="E26" s="196" t="s">
        <v>376</v>
      </c>
      <c r="F26" s="196" t="s">
        <v>376</v>
      </c>
      <c r="G26" s="196" t="s">
        <v>376</v>
      </c>
      <c r="H26" s="197">
        <v>95</v>
      </c>
      <c r="I26" s="197">
        <v>85</v>
      </c>
      <c r="J26" s="197">
        <v>85</v>
      </c>
      <c r="K26" s="198">
        <v>88.333333333333329</v>
      </c>
    </row>
    <row r="27" spans="1:13" s="96" customFormat="1" ht="18.75" customHeight="1">
      <c r="A27" s="197">
        <v>24</v>
      </c>
      <c r="B27" s="195" t="s">
        <v>207</v>
      </c>
      <c r="C27" s="262">
        <v>21145</v>
      </c>
      <c r="D27" s="196" t="s">
        <v>376</v>
      </c>
      <c r="E27" s="196" t="s">
        <v>376</v>
      </c>
      <c r="F27" s="196" t="s">
        <v>376</v>
      </c>
      <c r="G27" s="196" t="s">
        <v>376</v>
      </c>
      <c r="H27" s="197">
        <v>100</v>
      </c>
      <c r="I27" s="197">
        <v>100</v>
      </c>
      <c r="J27" s="197">
        <v>100</v>
      </c>
      <c r="K27" s="198">
        <v>100</v>
      </c>
    </row>
    <row r="28" spans="1:13" s="96" customFormat="1" ht="18.75" customHeight="1">
      <c r="A28" s="197">
        <v>25</v>
      </c>
      <c r="B28" s="195" t="s">
        <v>209</v>
      </c>
      <c r="C28" s="262">
        <v>21146</v>
      </c>
      <c r="D28" s="196" t="s">
        <v>376</v>
      </c>
      <c r="E28" s="196" t="s">
        <v>376</v>
      </c>
      <c r="F28" s="196" t="s">
        <v>376</v>
      </c>
      <c r="G28" s="196" t="s">
        <v>376</v>
      </c>
      <c r="H28" s="197">
        <v>94</v>
      </c>
      <c r="I28" s="197">
        <v>80</v>
      </c>
      <c r="J28" s="197">
        <v>85</v>
      </c>
      <c r="K28" s="198">
        <v>86.333333333333329</v>
      </c>
    </row>
    <row r="29" spans="1:13" s="96" customFormat="1" ht="18.75" customHeight="1">
      <c r="A29" s="197">
        <v>26</v>
      </c>
      <c r="B29" s="195" t="s">
        <v>221</v>
      </c>
      <c r="C29" s="262">
        <v>21147</v>
      </c>
      <c r="D29" s="196" t="s">
        <v>376</v>
      </c>
      <c r="E29" s="196" t="s">
        <v>376</v>
      </c>
      <c r="F29" s="196" t="s">
        <v>376</v>
      </c>
      <c r="G29" s="196" t="s">
        <v>376</v>
      </c>
      <c r="H29" s="197">
        <v>87</v>
      </c>
      <c r="I29" s="197">
        <v>80</v>
      </c>
      <c r="J29" s="197">
        <v>80</v>
      </c>
      <c r="K29" s="198">
        <v>82.333333333333329</v>
      </c>
    </row>
    <row r="30" spans="1:13" s="96" customFormat="1" ht="18.75" customHeight="1">
      <c r="A30" s="197">
        <v>27</v>
      </c>
      <c r="B30" s="195" t="s">
        <v>206</v>
      </c>
      <c r="C30" s="262">
        <v>21148</v>
      </c>
      <c r="D30" s="196" t="s">
        <v>376</v>
      </c>
      <c r="E30" s="196" t="s">
        <v>376</v>
      </c>
      <c r="F30" s="196" t="s">
        <v>376</v>
      </c>
      <c r="G30" s="196" t="s">
        <v>376</v>
      </c>
      <c r="H30" s="197">
        <v>72</v>
      </c>
      <c r="I30" s="197">
        <v>85</v>
      </c>
      <c r="J30" s="197">
        <v>85</v>
      </c>
      <c r="K30" s="198">
        <v>80.666666666666671</v>
      </c>
    </row>
    <row r="31" spans="1:13" s="96" customFormat="1" ht="18.75" customHeight="1">
      <c r="A31" s="197">
        <v>28</v>
      </c>
      <c r="B31" s="195" t="s">
        <v>208</v>
      </c>
      <c r="C31" s="262">
        <v>21149</v>
      </c>
      <c r="D31" s="196" t="s">
        <v>76</v>
      </c>
      <c r="E31" s="196" t="s">
        <v>376</v>
      </c>
      <c r="F31" s="196" t="s">
        <v>376</v>
      </c>
      <c r="G31" s="196" t="s">
        <v>376</v>
      </c>
      <c r="H31" s="197">
        <v>80</v>
      </c>
      <c r="I31" s="197">
        <v>92</v>
      </c>
      <c r="J31" s="197">
        <v>85</v>
      </c>
      <c r="K31" s="198">
        <v>85.666666666666671</v>
      </c>
    </row>
    <row r="32" spans="1:13" s="96" customFormat="1" ht="18.75" customHeight="1">
      <c r="A32" s="197">
        <v>29</v>
      </c>
      <c r="B32" s="195" t="s">
        <v>198</v>
      </c>
      <c r="C32" s="262">
        <v>21150</v>
      </c>
      <c r="D32" s="196" t="s">
        <v>376</v>
      </c>
      <c r="E32" s="196" t="s">
        <v>376</v>
      </c>
      <c r="F32" s="196" t="s">
        <v>376</v>
      </c>
      <c r="G32" s="196" t="s">
        <v>376</v>
      </c>
      <c r="H32" s="197">
        <v>95</v>
      </c>
      <c r="I32" s="197">
        <v>92</v>
      </c>
      <c r="J32" s="197">
        <v>95</v>
      </c>
      <c r="K32" s="198">
        <v>94</v>
      </c>
    </row>
    <row r="33" spans="1:11" s="96" customFormat="1" ht="18.75" customHeight="1">
      <c r="A33" s="197">
        <v>30</v>
      </c>
      <c r="B33" s="195" t="s">
        <v>211</v>
      </c>
      <c r="C33" s="262">
        <v>21151</v>
      </c>
      <c r="D33" s="196" t="s">
        <v>376</v>
      </c>
      <c r="E33" s="196" t="s">
        <v>376</v>
      </c>
      <c r="F33" s="196" t="s">
        <v>376</v>
      </c>
      <c r="G33" s="196" t="s">
        <v>376</v>
      </c>
      <c r="H33" s="197">
        <v>100</v>
      </c>
      <c r="I33" s="197">
        <v>90</v>
      </c>
      <c r="J33" s="197">
        <v>100</v>
      </c>
      <c r="K33" s="198">
        <v>96.666666666666671</v>
      </c>
    </row>
    <row r="34" spans="1:11" s="96" customFormat="1" ht="18.75" customHeight="1">
      <c r="A34" s="197">
        <v>31</v>
      </c>
      <c r="B34" s="195" t="s">
        <v>203</v>
      </c>
      <c r="C34" s="262">
        <v>21152</v>
      </c>
      <c r="D34" s="196" t="s">
        <v>376</v>
      </c>
      <c r="E34" s="196" t="s">
        <v>376</v>
      </c>
      <c r="F34" s="196" t="s">
        <v>76</v>
      </c>
      <c r="G34" s="196" t="s">
        <v>376</v>
      </c>
      <c r="H34" s="197">
        <v>82</v>
      </c>
      <c r="I34" s="197">
        <v>80</v>
      </c>
      <c r="J34" s="197">
        <v>85</v>
      </c>
      <c r="K34" s="198">
        <v>82.333333333333329</v>
      </c>
    </row>
    <row r="35" spans="1:11" s="96" customFormat="1" ht="18.75" customHeight="1">
      <c r="A35" s="197">
        <v>32</v>
      </c>
      <c r="B35" s="195" t="s">
        <v>381</v>
      </c>
      <c r="C35" s="262">
        <v>21153</v>
      </c>
      <c r="D35" s="196" t="s">
        <v>376</v>
      </c>
      <c r="E35" s="196" t="s">
        <v>376</v>
      </c>
      <c r="F35" s="196" t="s">
        <v>376</v>
      </c>
      <c r="G35" s="196" t="s">
        <v>376</v>
      </c>
      <c r="H35" s="197">
        <v>90</v>
      </c>
      <c r="I35" s="197">
        <v>80</v>
      </c>
      <c r="J35" s="197">
        <v>85</v>
      </c>
      <c r="K35" s="198">
        <v>85</v>
      </c>
    </row>
    <row r="36" spans="1:11" s="96" customFormat="1" ht="18.75" customHeight="1">
      <c r="A36" s="197">
        <v>33</v>
      </c>
      <c r="B36" s="195" t="s">
        <v>204</v>
      </c>
      <c r="C36" s="262" t="s">
        <v>76</v>
      </c>
      <c r="D36" s="196" t="s">
        <v>376</v>
      </c>
      <c r="E36" s="196" t="s">
        <v>376</v>
      </c>
      <c r="F36" s="196" t="s">
        <v>76</v>
      </c>
      <c r="G36" s="196" t="s">
        <v>376</v>
      </c>
      <c r="H36" s="197">
        <v>60</v>
      </c>
      <c r="I36" s="197">
        <v>70</v>
      </c>
      <c r="J36" s="197">
        <v>70</v>
      </c>
      <c r="K36" s="198">
        <v>66.666666666666671</v>
      </c>
    </row>
    <row r="37" spans="1:11" s="96" customFormat="1" ht="18.75" hidden="1" customHeight="1">
      <c r="A37" s="197">
        <v>34</v>
      </c>
      <c r="B37" s="195"/>
      <c r="C37" s="208"/>
      <c r="D37" s="196"/>
      <c r="E37" s="196"/>
      <c r="F37" s="196"/>
      <c r="G37" s="196"/>
      <c r="H37" s="197"/>
      <c r="I37" s="197"/>
      <c r="J37" s="197"/>
      <c r="K37" s="198">
        <v>0</v>
      </c>
    </row>
    <row r="38" spans="1:11" s="96" customFormat="1" ht="18.75" hidden="1" customHeight="1">
      <c r="A38" s="197">
        <v>35</v>
      </c>
      <c r="B38" s="195"/>
      <c r="C38" s="208">
        <v>35</v>
      </c>
      <c r="D38" s="196"/>
      <c r="E38" s="196"/>
      <c r="F38" s="196"/>
      <c r="G38" s="196"/>
      <c r="H38" s="197"/>
      <c r="I38" s="197"/>
      <c r="J38" s="197"/>
      <c r="K38" s="198">
        <v>0</v>
      </c>
    </row>
    <row r="39" spans="1:11" s="96" customFormat="1" ht="18.75" hidden="1" customHeight="1">
      <c r="A39" s="197">
        <v>36</v>
      </c>
      <c r="B39" s="195"/>
      <c r="C39" s="208">
        <v>36</v>
      </c>
      <c r="D39" s="196"/>
      <c r="E39" s="196"/>
      <c r="F39" s="196"/>
      <c r="G39" s="196"/>
      <c r="H39" s="197"/>
      <c r="I39" s="197"/>
      <c r="J39" s="197"/>
      <c r="K39" s="198">
        <v>0</v>
      </c>
    </row>
    <row r="40" spans="1:11" s="96" customFormat="1" ht="18.75" hidden="1" customHeight="1">
      <c r="A40" s="197">
        <v>37</v>
      </c>
      <c r="B40" s="195"/>
      <c r="C40" s="208">
        <v>37</v>
      </c>
      <c r="D40" s="196"/>
      <c r="E40" s="196"/>
      <c r="F40" s="196"/>
      <c r="G40" s="196"/>
      <c r="H40" s="197"/>
      <c r="I40" s="197"/>
      <c r="J40" s="197"/>
      <c r="K40" s="198">
        <v>0</v>
      </c>
    </row>
    <row r="41" spans="1:11" s="96" customFormat="1" ht="18.75" hidden="1" customHeight="1">
      <c r="A41" s="197">
        <v>38</v>
      </c>
      <c r="B41" s="195"/>
      <c r="C41" s="208">
        <v>38</v>
      </c>
      <c r="D41" s="196"/>
      <c r="E41" s="196"/>
      <c r="F41" s="196"/>
      <c r="G41" s="196"/>
      <c r="H41" s="197"/>
      <c r="I41" s="197"/>
      <c r="J41" s="197"/>
      <c r="K41" s="198">
        <v>0</v>
      </c>
    </row>
    <row r="42" spans="1:11" s="96" customFormat="1" ht="18.75" hidden="1" customHeight="1">
      <c r="A42" s="197">
        <v>39</v>
      </c>
      <c r="B42" s="195"/>
      <c r="C42" s="208">
        <v>39</v>
      </c>
      <c r="D42" s="196"/>
      <c r="E42" s="196"/>
      <c r="F42" s="196"/>
      <c r="G42" s="196"/>
      <c r="H42" s="197"/>
      <c r="I42" s="197"/>
      <c r="J42" s="197"/>
      <c r="K42" s="198">
        <v>0</v>
      </c>
    </row>
    <row r="43" spans="1:11" s="96" customFormat="1" ht="18.75" hidden="1" customHeight="1">
      <c r="A43" s="197">
        <v>40</v>
      </c>
      <c r="B43" s="195"/>
      <c r="C43" s="208">
        <v>40</v>
      </c>
      <c r="D43" s="196"/>
      <c r="E43" s="196"/>
      <c r="F43" s="196"/>
      <c r="G43" s="196"/>
      <c r="H43" s="197"/>
      <c r="I43" s="197"/>
      <c r="J43" s="197"/>
      <c r="K43" s="198">
        <v>0</v>
      </c>
    </row>
    <row r="44" spans="1:11" s="96" customFormat="1" ht="18.75" customHeight="1">
      <c r="A44" s="99"/>
      <c r="B44" s="95"/>
      <c r="C44" s="95"/>
      <c r="D44" s="95"/>
      <c r="E44" s="95"/>
      <c r="F44" s="95"/>
      <c r="G44" s="95"/>
      <c r="H44" s="95"/>
      <c r="I44" s="95"/>
      <c r="J44" s="95"/>
      <c r="K44" s="95"/>
    </row>
    <row r="45" spans="1:11" s="96" customFormat="1" ht="18.75" customHeight="1">
      <c r="A45" s="99"/>
      <c r="B45" s="394" t="s">
        <v>149</v>
      </c>
      <c r="C45" s="393"/>
      <c r="D45" s="95"/>
      <c r="E45" s="95"/>
      <c r="F45" s="95"/>
      <c r="G45" s="95"/>
      <c r="H45" s="95"/>
      <c r="I45" s="393" t="s">
        <v>65</v>
      </c>
      <c r="J45" s="393"/>
      <c r="K45" s="393"/>
    </row>
    <row r="46" spans="1:11" s="96" customFormat="1" ht="18.75" customHeight="1">
      <c r="A46" s="99"/>
      <c r="B46" s="388" t="s">
        <v>190</v>
      </c>
      <c r="C46" s="389"/>
      <c r="D46" s="95"/>
      <c r="E46" s="95"/>
      <c r="F46" s="95"/>
      <c r="G46" s="95"/>
      <c r="H46" s="95"/>
      <c r="I46" s="390" t="s">
        <v>184</v>
      </c>
      <c r="J46" s="391"/>
      <c r="K46" s="391"/>
    </row>
    <row r="47" spans="1:11" s="96" customFormat="1" ht="18.75" customHeight="1">
      <c r="A47" s="99"/>
      <c r="B47" s="95"/>
      <c r="C47" s="95"/>
      <c r="D47" s="95"/>
      <c r="E47" s="95"/>
      <c r="F47" s="95"/>
      <c r="G47" s="95"/>
      <c r="H47" s="95"/>
      <c r="I47" s="95"/>
      <c r="J47" s="95"/>
      <c r="K47" s="95"/>
    </row>
    <row r="48" spans="1:11" s="96" customFormat="1" ht="18.75" customHeight="1">
      <c r="A48" s="99"/>
      <c r="B48" s="95"/>
      <c r="C48" s="95"/>
      <c r="D48" s="95"/>
      <c r="E48" s="95"/>
      <c r="F48" s="95"/>
      <c r="G48" s="95"/>
      <c r="H48" s="95"/>
      <c r="I48" s="95"/>
      <c r="J48" s="95"/>
      <c r="K48" s="95"/>
    </row>
    <row r="49" spans="1:11" s="96" customFormat="1" ht="18.75" customHeight="1">
      <c r="A49" s="99"/>
      <c r="B49" s="95"/>
      <c r="C49" s="95"/>
      <c r="D49" s="95"/>
      <c r="E49" s="95"/>
      <c r="F49" s="95"/>
      <c r="G49" s="95"/>
      <c r="H49" s="95"/>
      <c r="I49" s="95"/>
      <c r="J49" s="95"/>
      <c r="K49" s="95"/>
    </row>
    <row r="50" spans="1:11" s="96" customFormat="1" ht="18.75" customHeight="1">
      <c r="A50" s="99"/>
      <c r="B50" s="95"/>
      <c r="C50" s="95"/>
      <c r="D50" s="95"/>
      <c r="E50" s="95"/>
      <c r="F50" s="95"/>
      <c r="G50" s="95"/>
      <c r="H50" s="95"/>
      <c r="I50" s="95"/>
      <c r="J50" s="95"/>
      <c r="K50" s="95"/>
    </row>
    <row r="51" spans="1:11" s="96" customFormat="1" ht="18.75" customHeight="1">
      <c r="A51" s="99"/>
      <c r="B51" s="95"/>
      <c r="C51" s="95"/>
      <c r="D51" s="95"/>
      <c r="E51" s="95"/>
      <c r="F51" s="95"/>
      <c r="G51" s="95"/>
      <c r="H51" s="95"/>
      <c r="I51" s="95"/>
      <c r="J51" s="95"/>
      <c r="K51" s="95"/>
    </row>
    <row r="52" spans="1:11" s="96" customFormat="1" ht="18.75" customHeight="1">
      <c r="A52" s="99"/>
      <c r="B52" s="95"/>
      <c r="C52" s="95"/>
      <c r="D52" s="95"/>
      <c r="E52" s="95"/>
      <c r="F52" s="95"/>
      <c r="G52" s="95"/>
      <c r="H52" s="95"/>
      <c r="I52" s="95"/>
      <c r="J52" s="95"/>
      <c r="K52" s="95"/>
    </row>
    <row r="53" spans="1:11" s="96" customFormat="1" ht="18.75" customHeight="1">
      <c r="A53" s="99"/>
      <c r="B53" s="95"/>
      <c r="C53" s="95"/>
      <c r="D53" s="95"/>
      <c r="E53" s="95"/>
      <c r="F53" s="95"/>
      <c r="G53" s="95"/>
      <c r="H53" s="95"/>
      <c r="I53" s="95"/>
      <c r="J53" s="95"/>
      <c r="K53" s="95"/>
    </row>
    <row r="54" spans="1:11" s="96" customFormat="1" ht="18.75" customHeight="1">
      <c r="A54" s="99"/>
      <c r="B54" s="95"/>
      <c r="C54" s="95"/>
      <c r="D54" s="95"/>
      <c r="E54" s="95"/>
      <c r="F54" s="95"/>
      <c r="G54" s="95"/>
      <c r="H54" s="95"/>
      <c r="I54" s="95"/>
      <c r="J54" s="95"/>
      <c r="K54" s="95"/>
    </row>
    <row r="55" spans="1:11" s="96" customFormat="1" ht="18.75" customHeight="1">
      <c r="A55" s="99"/>
      <c r="B55" s="95"/>
      <c r="C55" s="95"/>
      <c r="D55" s="95"/>
      <c r="E55" s="95"/>
      <c r="F55" s="95"/>
      <c r="G55" s="95"/>
      <c r="H55" s="95"/>
      <c r="I55" s="95"/>
      <c r="J55" s="95"/>
      <c r="K55" s="95"/>
    </row>
    <row r="56" spans="1:11" s="96" customFormat="1" ht="18.75" customHeight="1">
      <c r="A56" s="99"/>
      <c r="B56" s="95"/>
      <c r="C56" s="95"/>
      <c r="D56" s="95"/>
      <c r="E56" s="95"/>
      <c r="F56" s="95"/>
      <c r="G56" s="95"/>
      <c r="H56" s="95"/>
      <c r="I56" s="95"/>
      <c r="J56" s="95"/>
      <c r="K56" s="95"/>
    </row>
    <row r="57" spans="1:11" s="96" customFormat="1" ht="18.75" customHeight="1">
      <c r="A57" s="99"/>
      <c r="B57" s="95"/>
      <c r="C57" s="95"/>
      <c r="D57" s="95"/>
      <c r="E57" s="95"/>
      <c r="F57" s="95"/>
      <c r="G57" s="95"/>
      <c r="H57" s="95"/>
      <c r="I57" s="95"/>
      <c r="J57" s="95"/>
      <c r="K57" s="95"/>
    </row>
    <row r="58" spans="1:11" s="96" customFormat="1" ht="18.75" customHeight="1">
      <c r="A58" s="99"/>
      <c r="B58" s="95"/>
      <c r="C58" s="95"/>
      <c r="D58" s="95"/>
      <c r="E58" s="95"/>
      <c r="F58" s="95"/>
      <c r="G58" s="95"/>
      <c r="H58" s="95"/>
      <c r="I58" s="95"/>
      <c r="J58" s="95"/>
      <c r="K58" s="95"/>
    </row>
    <row r="59" spans="1:11" s="96" customFormat="1" ht="18.75" customHeight="1">
      <c r="A59" s="99"/>
      <c r="B59" s="95"/>
      <c r="C59" s="95"/>
      <c r="D59" s="95"/>
      <c r="E59" s="95"/>
      <c r="F59" s="95"/>
      <c r="G59" s="95"/>
      <c r="H59" s="95"/>
      <c r="I59" s="95"/>
      <c r="J59" s="95"/>
      <c r="K59" s="95"/>
    </row>
    <row r="60" spans="1:11" s="96" customFormat="1" ht="18.75" customHeight="1">
      <c r="A60" s="99"/>
      <c r="B60" s="95"/>
      <c r="C60" s="95"/>
      <c r="D60" s="95"/>
      <c r="E60" s="95"/>
      <c r="F60" s="95"/>
      <c r="G60" s="95"/>
      <c r="H60" s="95"/>
      <c r="I60" s="95"/>
      <c r="J60" s="95"/>
      <c r="K60" s="95"/>
    </row>
    <row r="61" spans="1:11" s="96" customFormat="1" ht="18.75" customHeight="1">
      <c r="A61" s="99"/>
      <c r="B61" s="95"/>
      <c r="C61" s="95"/>
      <c r="D61" s="95"/>
      <c r="E61" s="95"/>
      <c r="F61" s="95"/>
      <c r="G61" s="95"/>
      <c r="H61" s="95"/>
      <c r="I61" s="95"/>
      <c r="J61" s="95"/>
      <c r="K61" s="95"/>
    </row>
    <row r="62" spans="1:11" s="96" customFormat="1" ht="18.75" customHeight="1">
      <c r="A62" s="99"/>
      <c r="B62" s="95"/>
      <c r="C62" s="95"/>
      <c r="D62" s="95"/>
      <c r="E62" s="95"/>
      <c r="F62" s="95"/>
      <c r="G62" s="95"/>
      <c r="H62" s="95"/>
      <c r="I62" s="95"/>
      <c r="J62" s="95"/>
      <c r="K62" s="95"/>
    </row>
    <row r="63" spans="1:11" s="96" customFormat="1" ht="18.75" customHeight="1">
      <c r="A63" s="99"/>
      <c r="B63" s="95"/>
      <c r="C63" s="95"/>
      <c r="D63" s="95"/>
      <c r="E63" s="95"/>
      <c r="F63" s="95"/>
      <c r="G63" s="95"/>
      <c r="H63" s="95"/>
      <c r="I63" s="95"/>
      <c r="J63" s="95"/>
      <c r="K63" s="95"/>
    </row>
    <row r="64" spans="1:11" s="96" customFormat="1" ht="18.75" customHeight="1">
      <c r="A64" s="99"/>
      <c r="B64" s="95"/>
      <c r="C64" s="95"/>
      <c r="D64" s="95"/>
      <c r="E64" s="95"/>
      <c r="F64" s="95"/>
      <c r="G64" s="95"/>
      <c r="H64" s="95"/>
      <c r="I64" s="95"/>
      <c r="J64" s="95"/>
      <c r="K64" s="95"/>
    </row>
    <row r="65" spans="1:11" s="96" customFormat="1" ht="18.75" customHeight="1">
      <c r="A65" s="99"/>
      <c r="B65" s="95"/>
      <c r="C65" s="95"/>
      <c r="D65" s="95"/>
      <c r="E65" s="95"/>
      <c r="F65" s="95"/>
      <c r="G65" s="95"/>
      <c r="H65" s="95"/>
      <c r="I65" s="95"/>
      <c r="J65" s="95"/>
      <c r="K65" s="95"/>
    </row>
    <row r="66" spans="1:11" s="96" customFormat="1" ht="18.75" customHeight="1">
      <c r="A66" s="99"/>
      <c r="B66" s="95"/>
      <c r="C66" s="95"/>
      <c r="D66" s="95"/>
      <c r="E66" s="95"/>
      <c r="F66" s="95"/>
      <c r="G66" s="95"/>
      <c r="H66" s="95"/>
      <c r="I66" s="95"/>
      <c r="J66" s="95"/>
      <c r="K66" s="95"/>
    </row>
    <row r="67" spans="1:11" s="96" customFormat="1" ht="18.75" customHeight="1">
      <c r="A67" s="99"/>
      <c r="B67" s="95"/>
      <c r="C67" s="95"/>
      <c r="D67" s="95"/>
      <c r="E67" s="95"/>
      <c r="F67" s="95"/>
      <c r="G67" s="95"/>
      <c r="H67" s="95"/>
      <c r="I67" s="95"/>
      <c r="J67" s="95"/>
      <c r="K67" s="95"/>
    </row>
    <row r="68" spans="1:11" s="96" customFormat="1" ht="18.75" customHeight="1">
      <c r="A68" s="99"/>
      <c r="B68" s="95"/>
      <c r="C68" s="95"/>
      <c r="D68" s="95"/>
      <c r="E68" s="95"/>
      <c r="F68" s="95"/>
      <c r="G68" s="95"/>
      <c r="H68" s="95"/>
      <c r="I68" s="95"/>
      <c r="J68" s="95"/>
      <c r="K68" s="95"/>
    </row>
    <row r="69" spans="1:11" s="96" customFormat="1" ht="18.75" customHeight="1">
      <c r="A69" s="99"/>
      <c r="B69" s="95"/>
      <c r="C69" s="95"/>
      <c r="D69" s="95"/>
      <c r="E69" s="95"/>
      <c r="F69" s="95"/>
      <c r="G69" s="95"/>
      <c r="H69" s="95"/>
      <c r="I69" s="95"/>
      <c r="J69" s="95"/>
      <c r="K69" s="95"/>
    </row>
    <row r="70" spans="1:11" s="96" customFormat="1" ht="18.75" customHeight="1">
      <c r="A70" s="99"/>
      <c r="B70" s="95"/>
      <c r="C70" s="95"/>
      <c r="D70" s="95"/>
      <c r="E70" s="95"/>
      <c r="F70" s="95"/>
      <c r="G70" s="95"/>
      <c r="H70" s="95"/>
      <c r="I70" s="95"/>
      <c r="J70" s="95"/>
      <c r="K70" s="95"/>
    </row>
    <row r="71" spans="1:11" s="96" customFormat="1" ht="18.75" customHeight="1">
      <c r="A71" s="99"/>
      <c r="B71" s="95"/>
      <c r="C71" s="95"/>
      <c r="D71" s="95"/>
      <c r="E71" s="95"/>
      <c r="F71" s="95"/>
      <c r="G71" s="95"/>
      <c r="H71" s="95"/>
      <c r="I71" s="95"/>
      <c r="J71" s="95"/>
      <c r="K71" s="95"/>
    </row>
    <row r="72" spans="1:11" s="96" customFormat="1" ht="18.75" customHeight="1">
      <c r="A72" s="99"/>
      <c r="B72" s="95"/>
      <c r="C72" s="95"/>
      <c r="D72" s="95"/>
      <c r="E72" s="95"/>
      <c r="F72" s="95"/>
      <c r="G72" s="95"/>
      <c r="H72" s="95"/>
      <c r="I72" s="95"/>
      <c r="J72" s="95"/>
      <c r="K72" s="95"/>
    </row>
    <row r="73" spans="1:11" s="96" customFormat="1" ht="18.75" customHeight="1">
      <c r="A73" s="99"/>
      <c r="B73" s="95"/>
      <c r="C73" s="95"/>
      <c r="D73" s="95"/>
      <c r="E73" s="95"/>
      <c r="F73" s="95"/>
      <c r="G73" s="95"/>
      <c r="H73" s="95"/>
      <c r="I73" s="95"/>
      <c r="J73" s="95"/>
      <c r="K73" s="95"/>
    </row>
    <row r="74" spans="1:11" s="96" customFormat="1" ht="18.75" customHeight="1">
      <c r="A74" s="99"/>
      <c r="B74" s="95"/>
      <c r="C74" s="95"/>
      <c r="D74" s="95"/>
      <c r="E74" s="95"/>
      <c r="F74" s="95"/>
      <c r="G74" s="95"/>
      <c r="H74" s="95"/>
      <c r="I74" s="95"/>
      <c r="J74" s="95"/>
      <c r="K74" s="95"/>
    </row>
    <row r="75" spans="1:11" s="96" customFormat="1" ht="18.75" customHeight="1">
      <c r="A75" s="99"/>
      <c r="B75" s="95"/>
      <c r="C75" s="95"/>
      <c r="D75" s="95"/>
      <c r="E75" s="95"/>
      <c r="F75" s="95"/>
      <c r="G75" s="95"/>
      <c r="H75" s="95"/>
      <c r="I75" s="95"/>
      <c r="J75" s="95"/>
      <c r="K75" s="95"/>
    </row>
    <row r="76" spans="1:11" s="96" customFormat="1" ht="18.75" customHeight="1">
      <c r="A76" s="99"/>
      <c r="B76" s="95"/>
      <c r="C76" s="95"/>
      <c r="D76" s="95"/>
      <c r="E76" s="95"/>
      <c r="F76" s="95"/>
      <c r="G76" s="95"/>
      <c r="H76" s="95"/>
      <c r="I76" s="95"/>
      <c r="J76" s="95"/>
      <c r="K76" s="95"/>
    </row>
    <row r="77" spans="1:11" s="96" customFormat="1" ht="18.75" customHeight="1">
      <c r="A77" s="99"/>
      <c r="B77" s="95"/>
      <c r="C77" s="95"/>
      <c r="D77" s="95"/>
      <c r="E77" s="95"/>
      <c r="F77" s="95"/>
      <c r="G77" s="95"/>
      <c r="H77" s="95"/>
      <c r="I77" s="95"/>
      <c r="J77" s="95"/>
      <c r="K77" s="95"/>
    </row>
    <row r="78" spans="1:11" s="96" customFormat="1" ht="18.75" customHeight="1">
      <c r="A78" s="99"/>
      <c r="B78" s="95"/>
      <c r="C78" s="95"/>
      <c r="D78" s="95"/>
      <c r="E78" s="95"/>
      <c r="F78" s="95"/>
      <c r="G78" s="95"/>
      <c r="H78" s="95"/>
      <c r="I78" s="95"/>
      <c r="J78" s="95"/>
      <c r="K78" s="95"/>
    </row>
    <row r="79" spans="1:11" s="96" customFormat="1" ht="18.75" customHeight="1">
      <c r="A79" s="99"/>
      <c r="B79" s="95"/>
      <c r="C79" s="95"/>
      <c r="D79" s="95"/>
      <c r="E79" s="95"/>
      <c r="F79" s="95"/>
      <c r="G79" s="95"/>
      <c r="H79" s="95"/>
      <c r="I79" s="95"/>
      <c r="J79" s="95"/>
      <c r="K79" s="95"/>
    </row>
    <row r="80" spans="1:11" s="96" customFormat="1" ht="18.75" customHeight="1">
      <c r="A80" s="99"/>
      <c r="B80" s="95"/>
      <c r="C80" s="95"/>
      <c r="D80" s="95"/>
      <c r="E80" s="95"/>
      <c r="F80" s="95"/>
      <c r="G80" s="95"/>
      <c r="H80" s="95"/>
      <c r="I80" s="95"/>
      <c r="J80" s="95"/>
      <c r="K80" s="95"/>
    </row>
    <row r="81" spans="1:11" s="96" customFormat="1" ht="18.75" customHeight="1">
      <c r="A81" s="99"/>
      <c r="B81" s="95"/>
      <c r="C81" s="95"/>
      <c r="D81" s="95"/>
      <c r="E81" s="95"/>
      <c r="F81" s="95"/>
      <c r="G81" s="95"/>
      <c r="H81" s="95"/>
      <c r="I81" s="95"/>
      <c r="J81" s="95"/>
      <c r="K81" s="95"/>
    </row>
    <row r="82" spans="1:11" s="96" customFormat="1" ht="18.75" customHeight="1">
      <c r="A82" s="99"/>
      <c r="B82" s="95"/>
      <c r="C82" s="95"/>
      <c r="D82" s="95"/>
      <c r="E82" s="95"/>
      <c r="F82" s="95"/>
      <c r="G82" s="95"/>
      <c r="H82" s="95"/>
      <c r="I82" s="95"/>
      <c r="J82" s="95"/>
      <c r="K82" s="95"/>
    </row>
    <row r="83" spans="1:11" s="96" customFormat="1" ht="18.75" customHeight="1">
      <c r="A83" s="99"/>
      <c r="B83" s="95"/>
      <c r="C83" s="95"/>
      <c r="D83" s="95"/>
      <c r="E83" s="95"/>
      <c r="F83" s="95"/>
      <c r="G83" s="95"/>
      <c r="H83" s="95"/>
      <c r="I83" s="95"/>
      <c r="J83" s="95"/>
      <c r="K83" s="95"/>
    </row>
    <row r="84" spans="1:11" s="96" customFormat="1" ht="18.75" customHeight="1">
      <c r="A84" s="99"/>
      <c r="B84" s="95"/>
      <c r="C84" s="95"/>
      <c r="D84" s="95"/>
      <c r="E84" s="95"/>
      <c r="F84" s="95"/>
      <c r="G84" s="95"/>
      <c r="H84" s="95"/>
      <c r="I84" s="95"/>
      <c r="J84" s="95"/>
      <c r="K84" s="95"/>
    </row>
    <row r="85" spans="1:11" s="96" customFormat="1" ht="18.75" customHeight="1">
      <c r="A85" s="99"/>
      <c r="B85" s="95"/>
      <c r="C85" s="95"/>
      <c r="D85" s="95"/>
      <c r="E85" s="95"/>
      <c r="F85" s="95"/>
      <c r="G85" s="95"/>
      <c r="H85" s="95"/>
      <c r="I85" s="95"/>
      <c r="J85" s="95"/>
      <c r="K85" s="95"/>
    </row>
    <row r="86" spans="1:11" s="96" customFormat="1" ht="18.75" customHeight="1">
      <c r="A86" s="99"/>
      <c r="B86" s="95"/>
      <c r="C86" s="95"/>
      <c r="D86" s="95"/>
      <c r="E86" s="95"/>
      <c r="F86" s="95"/>
      <c r="G86" s="95"/>
      <c r="H86" s="95"/>
      <c r="I86" s="95"/>
      <c r="J86" s="95"/>
      <c r="K86" s="95"/>
    </row>
    <row r="87" spans="1:11" s="96" customFormat="1" ht="18.75" customHeight="1">
      <c r="A87" s="99"/>
      <c r="B87" s="95"/>
      <c r="C87" s="95"/>
      <c r="D87" s="95"/>
      <c r="E87" s="95"/>
      <c r="F87" s="95"/>
      <c r="G87" s="95"/>
      <c r="H87" s="95"/>
      <c r="I87" s="95"/>
      <c r="J87" s="95"/>
      <c r="K87" s="95"/>
    </row>
    <row r="88" spans="1:11" s="96" customFormat="1" ht="18.75" customHeight="1">
      <c r="A88" s="99"/>
      <c r="B88" s="95"/>
      <c r="C88" s="95"/>
      <c r="D88" s="95"/>
      <c r="E88" s="95"/>
      <c r="F88" s="95"/>
      <c r="G88" s="95"/>
      <c r="H88" s="95"/>
      <c r="I88" s="95"/>
      <c r="J88" s="95"/>
      <c r="K88" s="95"/>
    </row>
    <row r="89" spans="1:11" s="96" customFormat="1" ht="18.75" customHeight="1">
      <c r="A89" s="99"/>
      <c r="B89" s="95"/>
      <c r="C89" s="95"/>
      <c r="D89" s="95"/>
      <c r="E89" s="95"/>
      <c r="F89" s="95"/>
      <c r="G89" s="95"/>
      <c r="H89" s="95"/>
      <c r="I89" s="95"/>
      <c r="J89" s="95"/>
      <c r="K89" s="95"/>
    </row>
    <row r="90" spans="1:11" s="96" customFormat="1" ht="18.75" customHeight="1">
      <c r="A90" s="99"/>
      <c r="B90" s="95"/>
      <c r="C90" s="95"/>
      <c r="D90" s="95"/>
      <c r="E90" s="95"/>
      <c r="F90" s="95"/>
      <c r="G90" s="95"/>
      <c r="H90" s="95"/>
      <c r="I90" s="95"/>
      <c r="J90" s="95"/>
      <c r="K90" s="95"/>
    </row>
    <row r="91" spans="1:11" s="96" customFormat="1" ht="18.75" customHeight="1">
      <c r="A91" s="99"/>
      <c r="B91" s="95"/>
      <c r="C91" s="95"/>
      <c r="D91" s="95"/>
      <c r="E91" s="95"/>
      <c r="F91" s="95"/>
      <c r="G91" s="95"/>
      <c r="H91" s="95"/>
      <c r="I91" s="95"/>
      <c r="J91" s="95"/>
      <c r="K91" s="95"/>
    </row>
    <row r="92" spans="1:11" s="96" customFormat="1" ht="18.75" customHeight="1">
      <c r="A92" s="99"/>
      <c r="B92" s="95"/>
      <c r="C92" s="95"/>
      <c r="D92" s="95"/>
      <c r="E92" s="95"/>
      <c r="F92" s="95"/>
      <c r="G92" s="95"/>
      <c r="H92" s="95"/>
      <c r="I92" s="95"/>
      <c r="J92" s="95"/>
      <c r="K92" s="95"/>
    </row>
    <row r="93" spans="1:11" s="96" customFormat="1" ht="18.75" customHeight="1">
      <c r="A93" s="99"/>
      <c r="B93" s="95"/>
      <c r="C93" s="95"/>
      <c r="D93" s="95"/>
      <c r="E93" s="95"/>
      <c r="F93" s="95"/>
      <c r="G93" s="95"/>
      <c r="H93" s="95"/>
      <c r="I93" s="95"/>
      <c r="J93" s="95"/>
      <c r="K93" s="95"/>
    </row>
    <row r="94" spans="1:11" s="96" customFormat="1" ht="18.75" customHeight="1">
      <c r="A94" s="99"/>
      <c r="B94" s="95"/>
      <c r="C94" s="95"/>
      <c r="D94" s="95"/>
      <c r="E94" s="95"/>
      <c r="F94" s="95"/>
      <c r="G94" s="95"/>
      <c r="H94" s="95"/>
      <c r="I94" s="95"/>
      <c r="J94" s="95"/>
      <c r="K94" s="95"/>
    </row>
    <row r="95" spans="1:11" s="96" customFormat="1" ht="18.75" customHeight="1">
      <c r="A95" s="99"/>
      <c r="B95" s="95"/>
      <c r="C95" s="95"/>
      <c r="D95" s="95"/>
      <c r="E95" s="95"/>
      <c r="F95" s="95"/>
      <c r="G95" s="95"/>
      <c r="H95" s="95"/>
      <c r="I95" s="95"/>
      <c r="J95" s="95"/>
      <c r="K95" s="95"/>
    </row>
    <row r="96" spans="1:11" s="96" customFormat="1" ht="18.75" customHeight="1">
      <c r="A96" s="99"/>
      <c r="B96" s="95"/>
      <c r="C96" s="95"/>
      <c r="D96" s="95"/>
      <c r="E96" s="95"/>
      <c r="F96" s="95"/>
      <c r="G96" s="95"/>
      <c r="H96" s="95"/>
      <c r="I96" s="95"/>
      <c r="J96" s="95"/>
      <c r="K96" s="95"/>
    </row>
    <row r="97" spans="1:11" s="96" customFormat="1" ht="18.75" customHeight="1">
      <c r="A97" s="99"/>
      <c r="B97" s="95"/>
      <c r="C97" s="95"/>
      <c r="D97" s="95"/>
      <c r="E97" s="95"/>
      <c r="F97" s="95"/>
      <c r="G97" s="95"/>
      <c r="H97" s="95"/>
      <c r="I97" s="95"/>
      <c r="J97" s="95"/>
      <c r="K97" s="95"/>
    </row>
    <row r="98" spans="1:11" s="96" customFormat="1" ht="18.75" customHeight="1">
      <c r="A98" s="99"/>
      <c r="B98" s="95"/>
      <c r="C98" s="95"/>
      <c r="D98" s="95"/>
      <c r="E98" s="95"/>
      <c r="F98" s="95"/>
      <c r="G98" s="95"/>
      <c r="H98" s="95"/>
      <c r="I98" s="95"/>
      <c r="J98" s="95"/>
      <c r="K98" s="95"/>
    </row>
    <row r="99" spans="1:11" s="96" customFormat="1" ht="18.75" customHeight="1">
      <c r="A99" s="99"/>
      <c r="B99" s="95"/>
      <c r="C99" s="95"/>
      <c r="D99" s="95"/>
      <c r="E99" s="95"/>
      <c r="F99" s="95"/>
      <c r="G99" s="95"/>
      <c r="H99" s="95"/>
      <c r="I99" s="95"/>
      <c r="J99" s="95"/>
      <c r="K99" s="95"/>
    </row>
    <row r="100" spans="1:11" s="96" customFormat="1" ht="18.75" customHeight="1">
      <c r="A100" s="99"/>
      <c r="B100" s="95"/>
      <c r="C100" s="95"/>
      <c r="D100" s="95"/>
      <c r="E100" s="95"/>
      <c r="F100" s="95"/>
      <c r="G100" s="95"/>
      <c r="H100" s="95"/>
      <c r="I100" s="95"/>
      <c r="J100" s="95"/>
      <c r="K100" s="95"/>
    </row>
    <row r="102" spans="1:11" ht="18" customHeight="1"/>
    <row r="103" spans="1:11" ht="18" customHeight="1"/>
  </sheetData>
  <sheetProtection formatCells="0" formatColumns="0" formatRows="0" insertColumns="0" insertRows="0" insertHyperlinks="0" deleteColumns="0" deleteRows="0" sort="0" autoFilter="0" pivotTables="0"/>
  <mergeCells count="13">
    <mergeCell ref="B46:C46"/>
    <mergeCell ref="I46:K46"/>
    <mergeCell ref="A1:K1"/>
    <mergeCell ref="A2:A3"/>
    <mergeCell ref="B2:B3"/>
    <mergeCell ref="C2:C3"/>
    <mergeCell ref="D2:G2"/>
    <mergeCell ref="H2:H3"/>
    <mergeCell ref="I2:I3"/>
    <mergeCell ref="J2:J3"/>
    <mergeCell ref="K2:K3"/>
    <mergeCell ref="I45:K45"/>
    <mergeCell ref="B45:C45"/>
  </mergeCells>
  <phoneticPr fontId="0" type="noConversion"/>
  <conditionalFormatting sqref="B4:B43">
    <cfRule type="duplicateValues" dxfId="3" priority="5" stopIfTrue="1"/>
  </conditionalFormatting>
  <conditionalFormatting sqref="K4:K35 K37:K43">
    <cfRule type="cellIs" dxfId="2" priority="1" operator="between">
      <formula>$M$4</formula>
      <formula>$N$4</formula>
    </cfRule>
  </conditionalFormatting>
  <printOptions horizontalCentered="1"/>
  <pageMargins left="0.27" right="0.23622047244094491" top="0.4" bottom="0.59055118110236227" header="0.31496062992125984" footer="0.31496062992125984"/>
  <pageSetup paperSize="9" scale="86" orientation="portrait" r:id="rId1"/>
  <headerFooter>
    <oddFooter>&amp;C&amp;"Arial,Kalın"Sayfa &amp;P</oddFooter>
  </headerFooter>
</worksheet>
</file>

<file path=xl/worksheets/sheet110.xml><?xml version="1.0" encoding="utf-8"?>
<worksheet xmlns="http://schemas.openxmlformats.org/spreadsheetml/2006/main" xmlns:r="http://schemas.openxmlformats.org/officeDocument/2006/relationships">
  <sheetPr codeName="Sayfa101">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BİLGİLERİ'!B105</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11.xml><?xml version="1.0" encoding="utf-8"?>
<worksheet xmlns="http://schemas.openxmlformats.org/spreadsheetml/2006/main" xmlns:r="http://schemas.openxmlformats.org/officeDocument/2006/relationships">
  <sheetPr codeName="Sayfa102">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BİLGİLERİ'!B106</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12.xml><?xml version="1.0" encoding="utf-8"?>
<worksheet xmlns="http://schemas.openxmlformats.org/spreadsheetml/2006/main" xmlns:r="http://schemas.openxmlformats.org/officeDocument/2006/relationships">
  <sheetPr codeName="Sayfa103">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BİLGİLERİ'!B107</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sheetPr codeName="Sayfa51">
    <tabColor rgb="FF00FFFF"/>
    <pageSetUpPr fitToPage="1"/>
  </sheetPr>
  <dimension ref="A1:Q109"/>
  <sheetViews>
    <sheetView view="pageBreakPreview" zoomScale="110" zoomScaleNormal="115" zoomScaleSheetLayoutView="110" workbookViewId="0">
      <selection activeCell="B6" sqref="B6:B7"/>
    </sheetView>
  </sheetViews>
  <sheetFormatPr defaultColWidth="9.140625" defaultRowHeight="12.75"/>
  <cols>
    <col min="1" max="1" width="4.85546875" style="2" bestFit="1" customWidth="1"/>
    <col min="2" max="2" width="6.85546875" style="3" customWidth="1"/>
    <col min="3" max="3" width="10.5703125" style="3" customWidth="1"/>
    <col min="4" max="4" width="15.28515625" style="2" customWidth="1"/>
    <col min="5" max="5" width="9.7109375" style="4" bestFit="1" customWidth="1"/>
    <col min="6" max="6" width="10.7109375" style="2" customWidth="1"/>
    <col min="7" max="7" width="9.28515625" style="2" bestFit="1" customWidth="1"/>
    <col min="8" max="8" width="10.5703125" style="2" customWidth="1"/>
    <col min="9" max="9" width="11.42578125" style="2" customWidth="1"/>
    <col min="10" max="10" width="12.140625" style="2" customWidth="1"/>
    <col min="11" max="11" width="9.42578125" style="2" customWidth="1"/>
    <col min="12" max="12" width="27" style="223" bestFit="1" customWidth="1"/>
    <col min="13" max="13" width="9.85546875" style="2" customWidth="1"/>
    <col min="14" max="14" width="6.42578125" style="2" customWidth="1"/>
    <col min="15" max="15" width="17.28515625" style="2" customWidth="1"/>
    <col min="16" max="16" width="21.5703125" style="2" customWidth="1"/>
    <col min="17" max="16384" width="9.140625" style="2"/>
  </cols>
  <sheetData>
    <row r="1" spans="1:16" ht="1.5" customHeight="1"/>
    <row r="2" spans="1:16" s="1" customFormat="1" ht="21.75" customHeight="1">
      <c r="A2" s="395" t="s">
        <v>383</v>
      </c>
      <c r="B2" s="396"/>
      <c r="C2" s="396"/>
      <c r="D2" s="396"/>
      <c r="E2" s="396"/>
      <c r="F2" s="396"/>
      <c r="G2" s="396"/>
      <c r="H2" s="396"/>
      <c r="I2" s="396"/>
      <c r="J2" s="396"/>
      <c r="K2" s="396"/>
      <c r="L2" s="396"/>
      <c r="M2" s="396"/>
      <c r="N2" s="396"/>
      <c r="O2" s="396"/>
      <c r="P2" s="396"/>
    </row>
    <row r="3" spans="1:16" ht="13.5" customHeight="1">
      <c r="A3" s="401" t="s">
        <v>45</v>
      </c>
      <c r="B3" s="401"/>
      <c r="C3" s="401"/>
      <c r="D3" s="404" t="s">
        <v>187</v>
      </c>
      <c r="E3" s="404"/>
      <c r="F3" s="78"/>
      <c r="G3" s="78"/>
      <c r="H3" s="79"/>
      <c r="I3" s="79"/>
      <c r="J3" s="79"/>
      <c r="K3" s="79"/>
      <c r="L3" s="259"/>
      <c r="M3" s="399" t="s">
        <v>44</v>
      </c>
      <c r="N3" s="399"/>
      <c r="O3" s="399"/>
      <c r="P3" s="399"/>
    </row>
    <row r="4" spans="1:16" ht="15" customHeight="1">
      <c r="A4" s="401" t="s">
        <v>46</v>
      </c>
      <c r="B4" s="401"/>
      <c r="C4" s="401"/>
      <c r="D4" s="404" t="s">
        <v>188</v>
      </c>
      <c r="E4" s="404"/>
      <c r="F4" s="78"/>
      <c r="G4" s="78"/>
      <c r="H4" s="79"/>
      <c r="I4" s="79"/>
      <c r="J4" s="79"/>
      <c r="K4" s="79"/>
      <c r="L4" s="259"/>
      <c r="M4" s="406" t="s">
        <v>21</v>
      </c>
      <c r="N4" s="406"/>
      <c r="O4" s="405" t="s">
        <v>190</v>
      </c>
      <c r="P4" s="405"/>
    </row>
    <row r="5" spans="1:16" ht="15" customHeight="1" thickBot="1">
      <c r="A5" s="400" t="s">
        <v>47</v>
      </c>
      <c r="B5" s="400"/>
      <c r="C5" s="400"/>
      <c r="D5" s="402" t="s">
        <v>189</v>
      </c>
      <c r="E5" s="403"/>
      <c r="F5" s="80"/>
      <c r="G5" s="80"/>
      <c r="H5" s="79"/>
      <c r="I5" s="79"/>
      <c r="J5" s="207"/>
      <c r="K5" s="79"/>
      <c r="L5" s="259"/>
      <c r="M5" s="406" t="s">
        <v>21</v>
      </c>
      <c r="N5" s="406"/>
      <c r="O5" s="397" t="s">
        <v>184</v>
      </c>
      <c r="P5" s="398"/>
    </row>
    <row r="6" spans="1:16" ht="12.75" customHeight="1">
      <c r="A6" s="414" t="s">
        <v>22</v>
      </c>
      <c r="B6" s="409" t="s">
        <v>29</v>
      </c>
      <c r="C6" s="409" t="s">
        <v>31</v>
      </c>
      <c r="D6" s="416" t="s">
        <v>21</v>
      </c>
      <c r="E6" s="409" t="s">
        <v>27</v>
      </c>
      <c r="F6" s="409" t="s">
        <v>1</v>
      </c>
      <c r="G6" s="409" t="s">
        <v>30</v>
      </c>
      <c r="H6" s="409" t="s">
        <v>3</v>
      </c>
      <c r="I6" s="409" t="s">
        <v>15</v>
      </c>
      <c r="J6" s="409" t="s">
        <v>4</v>
      </c>
      <c r="K6" s="409" t="s">
        <v>48</v>
      </c>
      <c r="L6" s="411" t="s">
        <v>28</v>
      </c>
      <c r="M6" s="409" t="s">
        <v>38</v>
      </c>
      <c r="N6" s="413" t="s">
        <v>67</v>
      </c>
      <c r="O6" s="409" t="s">
        <v>5</v>
      </c>
      <c r="P6" s="407" t="s">
        <v>160</v>
      </c>
    </row>
    <row r="7" spans="1:16" s="5" customFormat="1" ht="35.25" customHeight="1" thickBot="1">
      <c r="A7" s="415"/>
      <c r="B7" s="410"/>
      <c r="C7" s="410"/>
      <c r="D7" s="417"/>
      <c r="E7" s="410"/>
      <c r="F7" s="410"/>
      <c r="G7" s="410"/>
      <c r="H7" s="410"/>
      <c r="I7" s="410"/>
      <c r="J7" s="410"/>
      <c r="K7" s="410"/>
      <c r="L7" s="412"/>
      <c r="M7" s="410"/>
      <c r="N7" s="410"/>
      <c r="O7" s="410"/>
      <c r="P7" s="408"/>
    </row>
    <row r="8" spans="1:16" s="6" customFormat="1" ht="21.75" customHeight="1">
      <c r="A8" s="18">
        <v>1</v>
      </c>
      <c r="B8" s="229">
        <v>21122</v>
      </c>
      <c r="C8" s="230" t="s">
        <v>24</v>
      </c>
      <c r="D8" s="231" t="s">
        <v>356</v>
      </c>
      <c r="E8" s="230">
        <v>11458538106</v>
      </c>
      <c r="F8" s="230" t="s">
        <v>357</v>
      </c>
      <c r="G8" s="232">
        <v>35221</v>
      </c>
      <c r="H8" s="230" t="s">
        <v>223</v>
      </c>
      <c r="I8" s="230" t="s">
        <v>257</v>
      </c>
      <c r="J8" s="230" t="s">
        <v>76</v>
      </c>
      <c r="K8" s="230" t="s">
        <v>76</v>
      </c>
      <c r="L8" s="258" t="s">
        <v>358</v>
      </c>
      <c r="M8" s="230">
        <v>5546462638</v>
      </c>
      <c r="N8" s="230" t="s">
        <v>359</v>
      </c>
      <c r="O8" s="234" t="s">
        <v>360</v>
      </c>
      <c r="P8" s="235" t="s">
        <v>76</v>
      </c>
    </row>
    <row r="9" spans="1:16" s="6" customFormat="1" ht="21.75" customHeight="1">
      <c r="A9" s="19">
        <v>2</v>
      </c>
      <c r="B9" s="229">
        <v>21123</v>
      </c>
      <c r="C9" s="236" t="s">
        <v>24</v>
      </c>
      <c r="D9" s="231" t="s">
        <v>199</v>
      </c>
      <c r="E9" s="230">
        <v>15122993888</v>
      </c>
      <c r="F9" s="230" t="s">
        <v>281</v>
      </c>
      <c r="G9" s="232">
        <v>34851</v>
      </c>
      <c r="H9" s="230" t="s">
        <v>223</v>
      </c>
      <c r="I9" s="230" t="s">
        <v>282</v>
      </c>
      <c r="J9" s="230" t="s">
        <v>225</v>
      </c>
      <c r="K9" s="230" t="s">
        <v>76</v>
      </c>
      <c r="L9" s="258" t="s">
        <v>374</v>
      </c>
      <c r="M9" s="230">
        <v>5386930150</v>
      </c>
      <c r="N9" s="230" t="s">
        <v>226</v>
      </c>
      <c r="O9" s="234" t="s">
        <v>283</v>
      </c>
      <c r="P9" s="237" t="s">
        <v>76</v>
      </c>
    </row>
    <row r="10" spans="1:16" s="6" customFormat="1" ht="21.75" customHeight="1">
      <c r="A10" s="19">
        <v>3</v>
      </c>
      <c r="B10" s="229">
        <v>21124</v>
      </c>
      <c r="C10" s="238" t="s">
        <v>24</v>
      </c>
      <c r="D10" s="231" t="s">
        <v>214</v>
      </c>
      <c r="E10" s="230">
        <v>10414527116</v>
      </c>
      <c r="F10" s="230" t="s">
        <v>276</v>
      </c>
      <c r="G10" s="232">
        <v>35224</v>
      </c>
      <c r="H10" s="230" t="s">
        <v>223</v>
      </c>
      <c r="I10" s="230" t="s">
        <v>277</v>
      </c>
      <c r="J10" s="230" t="s">
        <v>225</v>
      </c>
      <c r="K10" s="230" t="s">
        <v>76</v>
      </c>
      <c r="L10" s="258" t="s">
        <v>278</v>
      </c>
      <c r="M10" s="230">
        <v>5320670696</v>
      </c>
      <c r="N10" s="230" t="s">
        <v>238</v>
      </c>
      <c r="O10" s="234" t="s">
        <v>279</v>
      </c>
      <c r="P10" s="237" t="s">
        <v>343</v>
      </c>
    </row>
    <row r="11" spans="1:16" s="6" customFormat="1" ht="21.75" customHeight="1">
      <c r="A11" s="19">
        <v>4</v>
      </c>
      <c r="B11" s="229">
        <v>21125</v>
      </c>
      <c r="C11" s="230" t="s">
        <v>24</v>
      </c>
      <c r="D11" s="234" t="s">
        <v>197</v>
      </c>
      <c r="E11" s="230">
        <v>25795582418</v>
      </c>
      <c r="F11" s="230" t="s">
        <v>187</v>
      </c>
      <c r="G11" s="232">
        <v>31067</v>
      </c>
      <c r="H11" s="230" t="s">
        <v>265</v>
      </c>
      <c r="I11" s="230" t="s">
        <v>266</v>
      </c>
      <c r="J11" s="230" t="s">
        <v>267</v>
      </c>
      <c r="K11" s="230" t="s">
        <v>76</v>
      </c>
      <c r="L11" s="258" t="s">
        <v>268</v>
      </c>
      <c r="M11" s="230">
        <v>5547755554</v>
      </c>
      <c r="N11" s="230" t="s">
        <v>226</v>
      </c>
      <c r="O11" s="234" t="s">
        <v>269</v>
      </c>
      <c r="P11" s="237" t="s">
        <v>270</v>
      </c>
    </row>
    <row r="12" spans="1:16" s="6" customFormat="1" ht="21.75" customHeight="1">
      <c r="A12" s="19">
        <v>5</v>
      </c>
      <c r="B12" s="229">
        <v>21126</v>
      </c>
      <c r="C12" s="230" t="s">
        <v>24</v>
      </c>
      <c r="D12" s="231" t="s">
        <v>361</v>
      </c>
      <c r="E12" s="230">
        <v>17815847348</v>
      </c>
      <c r="F12" s="230" t="s">
        <v>187</v>
      </c>
      <c r="G12" s="232">
        <v>35600</v>
      </c>
      <c r="H12" s="230" t="s">
        <v>223</v>
      </c>
      <c r="I12" s="230" t="s">
        <v>362</v>
      </c>
      <c r="J12" s="230" t="s">
        <v>76</v>
      </c>
      <c r="K12" s="230" t="s">
        <v>76</v>
      </c>
      <c r="L12" s="260" t="s">
        <v>76</v>
      </c>
      <c r="M12" s="230">
        <v>5070054515</v>
      </c>
      <c r="N12" s="230" t="s">
        <v>230</v>
      </c>
      <c r="O12" s="234" t="s">
        <v>363</v>
      </c>
      <c r="P12" s="237" t="s">
        <v>76</v>
      </c>
    </row>
    <row r="13" spans="1:16" s="6" customFormat="1" ht="21.75" customHeight="1">
      <c r="A13" s="19">
        <v>6</v>
      </c>
      <c r="B13" s="229">
        <v>21127</v>
      </c>
      <c r="C13" s="230" t="s">
        <v>24</v>
      </c>
      <c r="D13" s="241" t="s">
        <v>367</v>
      </c>
      <c r="E13" s="230">
        <v>13882801696</v>
      </c>
      <c r="F13" s="230" t="s">
        <v>368</v>
      </c>
      <c r="G13" s="232">
        <v>35796</v>
      </c>
      <c r="H13" s="230" t="s">
        <v>223</v>
      </c>
      <c r="I13" s="230" t="s">
        <v>369</v>
      </c>
      <c r="J13" s="230" t="s">
        <v>225</v>
      </c>
      <c r="K13" s="230" t="s">
        <v>370</v>
      </c>
      <c r="L13" s="258" t="s">
        <v>371</v>
      </c>
      <c r="M13" s="230">
        <v>5306838022</v>
      </c>
      <c r="N13" s="230" t="s">
        <v>238</v>
      </c>
      <c r="O13" s="234" t="s">
        <v>372</v>
      </c>
      <c r="P13" s="237" t="s">
        <v>76</v>
      </c>
    </row>
    <row r="14" spans="1:16" s="6" customFormat="1" ht="21.75" customHeight="1">
      <c r="A14" s="19">
        <v>7</v>
      </c>
      <c r="B14" s="229">
        <v>21128</v>
      </c>
      <c r="C14" s="230" t="s">
        <v>24</v>
      </c>
      <c r="D14" s="234" t="s">
        <v>217</v>
      </c>
      <c r="E14" s="230">
        <v>34807265072</v>
      </c>
      <c r="F14" s="230" t="s">
        <v>187</v>
      </c>
      <c r="G14" s="232">
        <v>31413</v>
      </c>
      <c r="H14" s="230" t="s">
        <v>288</v>
      </c>
      <c r="I14" s="230" t="s">
        <v>323</v>
      </c>
      <c r="J14" s="230" t="s">
        <v>324</v>
      </c>
      <c r="K14" s="230" t="s">
        <v>76</v>
      </c>
      <c r="L14" s="258" t="s">
        <v>325</v>
      </c>
      <c r="M14" s="230">
        <v>5063461688</v>
      </c>
      <c r="N14" s="230" t="s">
        <v>226</v>
      </c>
      <c r="O14" s="234" t="s">
        <v>326</v>
      </c>
      <c r="P14" s="237" t="s">
        <v>327</v>
      </c>
    </row>
    <row r="15" spans="1:16" s="6" customFormat="1" ht="21.75" customHeight="1">
      <c r="A15" s="19">
        <v>8</v>
      </c>
      <c r="B15" s="229">
        <v>21129</v>
      </c>
      <c r="C15" s="230" t="s">
        <v>24</v>
      </c>
      <c r="D15" s="231" t="s">
        <v>212</v>
      </c>
      <c r="E15" s="230">
        <v>42773006582</v>
      </c>
      <c r="F15" s="230" t="s">
        <v>311</v>
      </c>
      <c r="G15" s="232">
        <v>35568</v>
      </c>
      <c r="H15" s="230" t="s">
        <v>223</v>
      </c>
      <c r="I15" s="230" t="s">
        <v>312</v>
      </c>
      <c r="J15" s="230" t="s">
        <v>225</v>
      </c>
      <c r="K15" s="230" t="s">
        <v>76</v>
      </c>
      <c r="L15" s="258" t="s">
        <v>313</v>
      </c>
      <c r="M15" s="230">
        <v>5348470565</v>
      </c>
      <c r="N15" s="230" t="s">
        <v>238</v>
      </c>
      <c r="O15" s="234" t="s">
        <v>314</v>
      </c>
      <c r="P15" s="237" t="s">
        <v>315</v>
      </c>
    </row>
    <row r="16" spans="1:16" s="6" customFormat="1" ht="21.75" customHeight="1">
      <c r="A16" s="19">
        <v>9</v>
      </c>
      <c r="B16" s="229">
        <v>21130</v>
      </c>
      <c r="C16" s="230" t="s">
        <v>24</v>
      </c>
      <c r="D16" s="241" t="s">
        <v>213</v>
      </c>
      <c r="E16" s="230">
        <v>18991211596</v>
      </c>
      <c r="F16" s="230" t="s">
        <v>301</v>
      </c>
      <c r="G16" s="232">
        <v>35043</v>
      </c>
      <c r="H16" s="230" t="s">
        <v>223</v>
      </c>
      <c r="I16" s="230" t="s">
        <v>305</v>
      </c>
      <c r="J16" s="230" t="s">
        <v>225</v>
      </c>
      <c r="K16" s="230" t="s">
        <v>76</v>
      </c>
      <c r="L16" s="258" t="s">
        <v>332</v>
      </c>
      <c r="M16" s="230">
        <v>5531524814</v>
      </c>
      <c r="N16" s="230" t="s">
        <v>76</v>
      </c>
      <c r="O16" s="234" t="s">
        <v>303</v>
      </c>
      <c r="P16" s="237" t="s">
        <v>306</v>
      </c>
    </row>
    <row r="17" spans="1:17" s="6" customFormat="1" ht="21.75" customHeight="1">
      <c r="A17" s="19">
        <v>10</v>
      </c>
      <c r="B17" s="229">
        <v>21131</v>
      </c>
      <c r="C17" s="230" t="s">
        <v>24</v>
      </c>
      <c r="D17" s="231" t="s">
        <v>354</v>
      </c>
      <c r="E17" s="230">
        <v>42067045402</v>
      </c>
      <c r="F17" s="230" t="s">
        <v>187</v>
      </c>
      <c r="G17" s="232">
        <v>35606</v>
      </c>
      <c r="H17" s="230" t="s">
        <v>223</v>
      </c>
      <c r="I17" s="230" t="s">
        <v>323</v>
      </c>
      <c r="J17" s="230" t="s">
        <v>76</v>
      </c>
      <c r="K17" s="230" t="s">
        <v>76</v>
      </c>
      <c r="L17" s="260" t="s">
        <v>76</v>
      </c>
      <c r="M17" s="230">
        <v>5442519071</v>
      </c>
      <c r="N17" s="230" t="s">
        <v>230</v>
      </c>
      <c r="O17" s="234" t="s">
        <v>355</v>
      </c>
      <c r="P17" s="237" t="s">
        <v>76</v>
      </c>
    </row>
    <row r="18" spans="1:17" s="6" customFormat="1" ht="21.75" customHeight="1">
      <c r="A18" s="19">
        <v>11</v>
      </c>
      <c r="B18" s="229">
        <v>21132</v>
      </c>
      <c r="C18" s="230" t="s">
        <v>24</v>
      </c>
      <c r="D18" s="241" t="s">
        <v>200</v>
      </c>
      <c r="E18" s="230">
        <v>19106179060</v>
      </c>
      <c r="F18" s="230" t="s">
        <v>222</v>
      </c>
      <c r="G18" s="232">
        <v>33867</v>
      </c>
      <c r="H18" s="230" t="s">
        <v>223</v>
      </c>
      <c r="I18" s="230" t="s">
        <v>224</v>
      </c>
      <c r="J18" s="230" t="s">
        <v>225</v>
      </c>
      <c r="K18" s="230" t="s">
        <v>76</v>
      </c>
      <c r="L18" s="258" t="s">
        <v>328</v>
      </c>
      <c r="M18" s="230">
        <v>5549262556</v>
      </c>
      <c r="N18" s="230" t="s">
        <v>226</v>
      </c>
      <c r="O18" s="234" t="s">
        <v>227</v>
      </c>
      <c r="P18" s="237" t="s">
        <v>228</v>
      </c>
    </row>
    <row r="19" spans="1:17" s="6" customFormat="1" ht="21.75" customHeight="1">
      <c r="A19" s="19">
        <v>12</v>
      </c>
      <c r="B19" s="229">
        <v>21133</v>
      </c>
      <c r="C19" s="230" t="s">
        <v>24</v>
      </c>
      <c r="D19" s="241" t="s">
        <v>210</v>
      </c>
      <c r="E19" s="239">
        <v>13120986796</v>
      </c>
      <c r="F19" s="230" t="s">
        <v>244</v>
      </c>
      <c r="G19" s="240">
        <v>35604</v>
      </c>
      <c r="H19" s="230" t="s">
        <v>223</v>
      </c>
      <c r="I19" s="230" t="s">
        <v>245</v>
      </c>
      <c r="J19" s="230" t="s">
        <v>225</v>
      </c>
      <c r="K19" s="230" t="s">
        <v>76</v>
      </c>
      <c r="L19" s="258" t="s">
        <v>246</v>
      </c>
      <c r="M19" s="239">
        <v>5077949651</v>
      </c>
      <c r="N19" s="230" t="s">
        <v>226</v>
      </c>
      <c r="O19" s="242" t="s">
        <v>247</v>
      </c>
      <c r="P19" s="237" t="s">
        <v>248</v>
      </c>
    </row>
    <row r="20" spans="1:17" s="6" customFormat="1" ht="21.75" customHeight="1">
      <c r="A20" s="19">
        <v>13</v>
      </c>
      <c r="B20" s="229">
        <v>21134</v>
      </c>
      <c r="C20" s="230" t="s">
        <v>24</v>
      </c>
      <c r="D20" s="241" t="s">
        <v>219</v>
      </c>
      <c r="E20" s="230">
        <v>35326091098</v>
      </c>
      <c r="F20" s="230" t="s">
        <v>334</v>
      </c>
      <c r="G20" s="232">
        <v>31071</v>
      </c>
      <c r="H20" s="230" t="s">
        <v>288</v>
      </c>
      <c r="I20" s="230" t="s">
        <v>335</v>
      </c>
      <c r="J20" s="230" t="s">
        <v>324</v>
      </c>
      <c r="K20" s="230" t="s">
        <v>76</v>
      </c>
      <c r="L20" s="258" t="s">
        <v>336</v>
      </c>
      <c r="M20" s="230">
        <v>5548268998</v>
      </c>
      <c r="N20" s="230" t="s">
        <v>337</v>
      </c>
      <c r="O20" s="234" t="s">
        <v>338</v>
      </c>
      <c r="P20" s="237" t="s">
        <v>339</v>
      </c>
    </row>
    <row r="21" spans="1:17" s="6" customFormat="1" ht="21.75" customHeight="1">
      <c r="A21" s="19">
        <v>14</v>
      </c>
      <c r="B21" s="229">
        <v>21135</v>
      </c>
      <c r="C21" s="230" t="s">
        <v>24</v>
      </c>
      <c r="D21" s="241" t="s">
        <v>364</v>
      </c>
      <c r="E21" s="239">
        <v>32236367428</v>
      </c>
      <c r="F21" s="230" t="s">
        <v>187</v>
      </c>
      <c r="G21" s="240">
        <v>35065</v>
      </c>
      <c r="H21" s="230" t="s">
        <v>223</v>
      </c>
      <c r="I21" s="230" t="s">
        <v>245</v>
      </c>
      <c r="J21" s="230" t="s">
        <v>76</v>
      </c>
      <c r="K21" s="230" t="s">
        <v>294</v>
      </c>
      <c r="L21" s="258" t="s">
        <v>365</v>
      </c>
      <c r="M21" s="239">
        <v>5435496055</v>
      </c>
      <c r="N21" s="230" t="s">
        <v>230</v>
      </c>
      <c r="O21" s="242" t="s">
        <v>366</v>
      </c>
      <c r="P21" s="237" t="s">
        <v>76</v>
      </c>
    </row>
    <row r="22" spans="1:17" s="6" customFormat="1" ht="21.75" customHeight="1">
      <c r="A22" s="19">
        <v>15</v>
      </c>
      <c r="B22" s="229">
        <v>21136</v>
      </c>
      <c r="C22" s="230" t="s">
        <v>24</v>
      </c>
      <c r="D22" s="231" t="s">
        <v>202</v>
      </c>
      <c r="E22" s="230">
        <v>24751596032</v>
      </c>
      <c r="F22" s="230" t="s">
        <v>187</v>
      </c>
      <c r="G22" s="232">
        <v>35593</v>
      </c>
      <c r="H22" s="230" t="s">
        <v>223</v>
      </c>
      <c r="I22" s="230" t="s">
        <v>229</v>
      </c>
      <c r="J22" s="230" t="s">
        <v>225</v>
      </c>
      <c r="K22" s="230" t="s">
        <v>76</v>
      </c>
      <c r="L22" s="258" t="s">
        <v>330</v>
      </c>
      <c r="M22" s="230">
        <v>5077232889</v>
      </c>
      <c r="N22" s="230" t="s">
        <v>230</v>
      </c>
      <c r="O22" s="234" t="s">
        <v>231</v>
      </c>
      <c r="P22" s="237" t="s">
        <v>76</v>
      </c>
      <c r="Q22" s="227"/>
    </row>
    <row r="23" spans="1:17" s="6" customFormat="1" ht="21.75" customHeight="1">
      <c r="A23" s="19">
        <v>16</v>
      </c>
      <c r="B23" s="229">
        <v>21137</v>
      </c>
      <c r="C23" s="230" t="s">
        <v>24</v>
      </c>
      <c r="D23" s="241" t="s">
        <v>331</v>
      </c>
      <c r="E23" s="230">
        <v>28051291468</v>
      </c>
      <c r="F23" s="230" t="s">
        <v>271</v>
      </c>
      <c r="G23" s="232">
        <v>35166</v>
      </c>
      <c r="H23" s="230" t="s">
        <v>223</v>
      </c>
      <c r="I23" s="230" t="s">
        <v>272</v>
      </c>
      <c r="J23" s="230" t="s">
        <v>225</v>
      </c>
      <c r="K23" s="230" t="s">
        <v>76</v>
      </c>
      <c r="L23" s="258" t="s">
        <v>273</v>
      </c>
      <c r="M23" s="230">
        <v>5455954885</v>
      </c>
      <c r="N23" s="230" t="s">
        <v>230</v>
      </c>
      <c r="O23" s="234" t="s">
        <v>274</v>
      </c>
      <c r="P23" s="237" t="s">
        <v>275</v>
      </c>
    </row>
    <row r="24" spans="1:17" s="6" customFormat="1" ht="21.75" customHeight="1">
      <c r="A24" s="19">
        <v>17</v>
      </c>
      <c r="B24" s="229">
        <v>21138</v>
      </c>
      <c r="C24" s="230" t="s">
        <v>24</v>
      </c>
      <c r="D24" s="234" t="s">
        <v>345</v>
      </c>
      <c r="E24" s="230">
        <v>26308544282</v>
      </c>
      <c r="F24" s="230" t="s">
        <v>346</v>
      </c>
      <c r="G24" s="232">
        <v>32874</v>
      </c>
      <c r="H24" s="230" t="s">
        <v>288</v>
      </c>
      <c r="I24" s="230" t="s">
        <v>347</v>
      </c>
      <c r="J24" s="230" t="s">
        <v>348</v>
      </c>
      <c r="K24" s="230" t="s">
        <v>294</v>
      </c>
      <c r="L24" s="258" t="s">
        <v>349</v>
      </c>
      <c r="M24" s="230">
        <v>5075053305</v>
      </c>
      <c r="N24" s="230" t="s">
        <v>230</v>
      </c>
      <c r="O24" s="234" t="s">
        <v>350</v>
      </c>
      <c r="P24" s="237" t="s">
        <v>351</v>
      </c>
    </row>
    <row r="25" spans="1:17" s="6" customFormat="1" ht="21.75" customHeight="1">
      <c r="A25" s="19">
        <v>18</v>
      </c>
      <c r="B25" s="229">
        <v>21139</v>
      </c>
      <c r="C25" s="230" t="s">
        <v>24</v>
      </c>
      <c r="D25" s="231" t="s">
        <v>373</v>
      </c>
      <c r="E25" s="230">
        <v>32699188196</v>
      </c>
      <c r="F25" s="230" t="s">
        <v>254</v>
      </c>
      <c r="G25" s="232">
        <v>35454</v>
      </c>
      <c r="H25" s="230" t="s">
        <v>223</v>
      </c>
      <c r="I25" s="230" t="s">
        <v>255</v>
      </c>
      <c r="J25" s="230" t="s">
        <v>225</v>
      </c>
      <c r="K25" s="230" t="s">
        <v>76</v>
      </c>
      <c r="L25" s="258" t="s">
        <v>329</v>
      </c>
      <c r="M25" s="230">
        <v>5350622497</v>
      </c>
      <c r="N25" s="230" t="s">
        <v>76</v>
      </c>
      <c r="O25" s="234" t="s">
        <v>256</v>
      </c>
      <c r="P25" s="237" t="s">
        <v>352</v>
      </c>
    </row>
    <row r="26" spans="1:17" s="6" customFormat="1" ht="21.75" customHeight="1">
      <c r="A26" s="19">
        <v>19</v>
      </c>
      <c r="B26" s="229">
        <v>21140</v>
      </c>
      <c r="C26" s="230" t="s">
        <v>24</v>
      </c>
      <c r="D26" s="241" t="s">
        <v>218</v>
      </c>
      <c r="E26" s="230">
        <v>41590051690</v>
      </c>
      <c r="F26" s="230" t="s">
        <v>187</v>
      </c>
      <c r="G26" s="232">
        <v>33101</v>
      </c>
      <c r="H26" s="230" t="s">
        <v>223</v>
      </c>
      <c r="I26" s="230" t="s">
        <v>320</v>
      </c>
      <c r="J26" s="230" t="s">
        <v>225</v>
      </c>
      <c r="K26" s="230" t="s">
        <v>76</v>
      </c>
      <c r="L26" s="258" t="s">
        <v>321</v>
      </c>
      <c r="M26" s="230">
        <v>5423172357</v>
      </c>
      <c r="N26" s="230" t="s">
        <v>226</v>
      </c>
      <c r="O26" s="234" t="s">
        <v>322</v>
      </c>
      <c r="P26" s="237" t="s">
        <v>76</v>
      </c>
    </row>
    <row r="27" spans="1:17" s="6" customFormat="1" ht="21.75" customHeight="1">
      <c r="A27" s="19">
        <v>20</v>
      </c>
      <c r="B27" s="229">
        <v>21141</v>
      </c>
      <c r="C27" s="230" t="s">
        <v>24</v>
      </c>
      <c r="D27" s="241" t="s">
        <v>215</v>
      </c>
      <c r="E27" s="230">
        <v>11827717026</v>
      </c>
      <c r="F27" s="230" t="s">
        <v>344</v>
      </c>
      <c r="G27" s="232">
        <v>34257</v>
      </c>
      <c r="H27" s="230" t="s">
        <v>223</v>
      </c>
      <c r="I27" s="230" t="s">
        <v>261</v>
      </c>
      <c r="J27" s="230" t="s">
        <v>225</v>
      </c>
      <c r="K27" s="230" t="s">
        <v>76</v>
      </c>
      <c r="L27" s="258" t="s">
        <v>298</v>
      </c>
      <c r="M27" s="230">
        <v>5416573836</v>
      </c>
      <c r="N27" s="230" t="s">
        <v>230</v>
      </c>
      <c r="O27" s="234" t="s">
        <v>299</v>
      </c>
      <c r="P27" s="237" t="s">
        <v>300</v>
      </c>
    </row>
    <row r="28" spans="1:17" s="6" customFormat="1" ht="21.75" customHeight="1">
      <c r="A28" s="19">
        <v>21</v>
      </c>
      <c r="B28" s="229">
        <v>21142</v>
      </c>
      <c r="C28" s="230" t="s">
        <v>24</v>
      </c>
      <c r="D28" s="241" t="s">
        <v>201</v>
      </c>
      <c r="E28" s="230">
        <v>25235656778</v>
      </c>
      <c r="F28" s="230" t="s">
        <v>187</v>
      </c>
      <c r="G28" s="232">
        <v>35106</v>
      </c>
      <c r="H28" s="230" t="s">
        <v>223</v>
      </c>
      <c r="I28" s="230" t="s">
        <v>284</v>
      </c>
      <c r="J28" s="230" t="s">
        <v>225</v>
      </c>
      <c r="K28" s="230" t="s">
        <v>76</v>
      </c>
      <c r="L28" s="258" t="s">
        <v>285</v>
      </c>
      <c r="M28" s="230">
        <v>5369407627</v>
      </c>
      <c r="N28" s="230" t="s">
        <v>230</v>
      </c>
      <c r="O28" s="234" t="s">
        <v>286</v>
      </c>
      <c r="P28" s="237" t="s">
        <v>76</v>
      </c>
    </row>
    <row r="29" spans="1:17" s="6" customFormat="1" ht="21.75" customHeight="1">
      <c r="A29" s="19">
        <v>22</v>
      </c>
      <c r="B29" s="229">
        <v>21143</v>
      </c>
      <c r="C29" s="230" t="s">
        <v>24</v>
      </c>
      <c r="D29" s="234" t="s">
        <v>205</v>
      </c>
      <c r="E29" s="230">
        <v>64045389728</v>
      </c>
      <c r="F29" s="230" t="s">
        <v>260</v>
      </c>
      <c r="G29" s="232">
        <v>34083</v>
      </c>
      <c r="H29" s="230" t="s">
        <v>223</v>
      </c>
      <c r="I29" s="230" t="s">
        <v>261</v>
      </c>
      <c r="J29" s="230" t="s">
        <v>225</v>
      </c>
      <c r="K29" s="230" t="s">
        <v>76</v>
      </c>
      <c r="L29" s="258" t="s">
        <v>262</v>
      </c>
      <c r="M29" s="230">
        <v>5465020234</v>
      </c>
      <c r="N29" s="230" t="s">
        <v>226</v>
      </c>
      <c r="O29" s="234" t="s">
        <v>263</v>
      </c>
      <c r="P29" s="237" t="s">
        <v>264</v>
      </c>
    </row>
    <row r="30" spans="1:17" s="6" customFormat="1" ht="21.75" customHeight="1">
      <c r="A30" s="19">
        <v>23</v>
      </c>
      <c r="B30" s="229">
        <v>21144</v>
      </c>
      <c r="C30" s="230" t="s">
        <v>24</v>
      </c>
      <c r="D30" s="234" t="s">
        <v>220</v>
      </c>
      <c r="E30" s="230">
        <v>54976468302</v>
      </c>
      <c r="F30" s="230" t="s">
        <v>287</v>
      </c>
      <c r="G30" s="232">
        <v>29872</v>
      </c>
      <c r="H30" s="230" t="s">
        <v>288</v>
      </c>
      <c r="I30" s="230" t="s">
        <v>261</v>
      </c>
      <c r="J30" s="230" t="s">
        <v>289</v>
      </c>
      <c r="K30" s="230" t="s">
        <v>294</v>
      </c>
      <c r="L30" s="258" t="s">
        <v>290</v>
      </c>
      <c r="M30" s="230">
        <v>5064912279</v>
      </c>
      <c r="N30" s="230" t="s">
        <v>226</v>
      </c>
      <c r="O30" s="234" t="s">
        <v>291</v>
      </c>
      <c r="P30" s="237" t="s">
        <v>76</v>
      </c>
    </row>
    <row r="31" spans="1:17" s="6" customFormat="1" ht="21.75" customHeight="1">
      <c r="A31" s="19">
        <v>24</v>
      </c>
      <c r="B31" s="229">
        <v>21145</v>
      </c>
      <c r="C31" s="230" t="s">
        <v>24</v>
      </c>
      <c r="D31" s="241" t="s">
        <v>207</v>
      </c>
      <c r="E31" s="230">
        <v>14329943870</v>
      </c>
      <c r="F31" s="230" t="s">
        <v>232</v>
      </c>
      <c r="G31" s="232">
        <v>29949</v>
      </c>
      <c r="H31" s="230" t="s">
        <v>233</v>
      </c>
      <c r="I31" s="230" t="s">
        <v>234</v>
      </c>
      <c r="J31" s="230" t="s">
        <v>235</v>
      </c>
      <c r="K31" s="230" t="s">
        <v>236</v>
      </c>
      <c r="L31" s="258" t="s">
        <v>237</v>
      </c>
      <c r="M31" s="230">
        <v>5078181802</v>
      </c>
      <c r="N31" s="230" t="s">
        <v>238</v>
      </c>
      <c r="O31" s="234" t="s">
        <v>340</v>
      </c>
      <c r="P31" s="237" t="s">
        <v>239</v>
      </c>
    </row>
    <row r="32" spans="1:17" s="6" customFormat="1" ht="21.75" customHeight="1">
      <c r="A32" s="19">
        <v>25</v>
      </c>
      <c r="B32" s="229">
        <v>21146</v>
      </c>
      <c r="C32" s="230" t="s">
        <v>24</v>
      </c>
      <c r="D32" s="234" t="s">
        <v>209</v>
      </c>
      <c r="E32" s="239">
        <v>44896261886</v>
      </c>
      <c r="F32" s="230" t="s">
        <v>307</v>
      </c>
      <c r="G32" s="240">
        <v>35107</v>
      </c>
      <c r="H32" s="230" t="s">
        <v>223</v>
      </c>
      <c r="I32" s="230" t="s">
        <v>308</v>
      </c>
      <c r="J32" s="230" t="s">
        <v>225</v>
      </c>
      <c r="K32" s="230" t="s">
        <v>76</v>
      </c>
      <c r="L32" s="258" t="s">
        <v>309</v>
      </c>
      <c r="M32" s="230">
        <v>5372087061</v>
      </c>
      <c r="N32" s="230" t="s">
        <v>238</v>
      </c>
      <c r="O32" s="234" t="s">
        <v>310</v>
      </c>
      <c r="P32" s="237" t="s">
        <v>353</v>
      </c>
    </row>
    <row r="33" spans="1:16" s="6" customFormat="1" ht="21.75" customHeight="1">
      <c r="A33" s="19">
        <v>26</v>
      </c>
      <c r="B33" s="229">
        <v>21147</v>
      </c>
      <c r="C33" s="230" t="s">
        <v>24</v>
      </c>
      <c r="D33" s="231" t="s">
        <v>221</v>
      </c>
      <c r="E33" s="230">
        <v>11698482504</v>
      </c>
      <c r="F33" s="230" t="s">
        <v>187</v>
      </c>
      <c r="G33" s="232">
        <v>32700</v>
      </c>
      <c r="H33" s="230" t="s">
        <v>223</v>
      </c>
      <c r="I33" s="230" t="s">
        <v>240</v>
      </c>
      <c r="J33" s="230" t="s">
        <v>225</v>
      </c>
      <c r="K33" s="230" t="s">
        <v>76</v>
      </c>
      <c r="L33" s="258" t="s">
        <v>241</v>
      </c>
      <c r="M33" s="230">
        <v>5071653634</v>
      </c>
      <c r="N33" s="230" t="s">
        <v>238</v>
      </c>
      <c r="O33" s="234" t="s">
        <v>242</v>
      </c>
      <c r="P33" s="237" t="s">
        <v>243</v>
      </c>
    </row>
    <row r="34" spans="1:16" s="6" customFormat="1" ht="21.75" customHeight="1">
      <c r="A34" s="19">
        <v>27</v>
      </c>
      <c r="B34" s="229">
        <v>21148</v>
      </c>
      <c r="C34" s="230" t="s">
        <v>24</v>
      </c>
      <c r="D34" s="231" t="s">
        <v>206</v>
      </c>
      <c r="E34" s="230">
        <v>32050761464</v>
      </c>
      <c r="F34" s="230" t="s">
        <v>292</v>
      </c>
      <c r="G34" s="232">
        <v>33973</v>
      </c>
      <c r="H34" s="230" t="s">
        <v>223</v>
      </c>
      <c r="I34" s="230" t="s">
        <v>293</v>
      </c>
      <c r="J34" s="230" t="s">
        <v>225</v>
      </c>
      <c r="K34" s="230" t="s">
        <v>76</v>
      </c>
      <c r="L34" s="258" t="s">
        <v>295</v>
      </c>
      <c r="M34" s="230">
        <v>5419781506</v>
      </c>
      <c r="N34" s="230" t="s">
        <v>226</v>
      </c>
      <c r="O34" s="234" t="s">
        <v>296</v>
      </c>
      <c r="P34" s="237" t="s">
        <v>297</v>
      </c>
    </row>
    <row r="35" spans="1:16" s="6" customFormat="1" ht="21.75" customHeight="1">
      <c r="A35" s="19">
        <v>28</v>
      </c>
      <c r="B35" s="229">
        <v>21149</v>
      </c>
      <c r="C35" s="230" t="s">
        <v>24</v>
      </c>
      <c r="D35" s="241" t="s">
        <v>341</v>
      </c>
      <c r="E35" s="239">
        <v>26818333802</v>
      </c>
      <c r="F35" s="230" t="s">
        <v>249</v>
      </c>
      <c r="G35" s="240">
        <v>35187</v>
      </c>
      <c r="H35" s="230" t="s">
        <v>223</v>
      </c>
      <c r="I35" s="230" t="s">
        <v>250</v>
      </c>
      <c r="J35" s="230" t="s">
        <v>225</v>
      </c>
      <c r="K35" s="230" t="s">
        <v>76</v>
      </c>
      <c r="L35" s="258" t="s">
        <v>251</v>
      </c>
      <c r="M35" s="239">
        <v>5456912771</v>
      </c>
      <c r="N35" s="230" t="s">
        <v>230</v>
      </c>
      <c r="O35" s="234" t="s">
        <v>252</v>
      </c>
      <c r="P35" s="237" t="s">
        <v>253</v>
      </c>
    </row>
    <row r="36" spans="1:16" s="6" customFormat="1" ht="21.75" customHeight="1">
      <c r="A36" s="19">
        <v>29</v>
      </c>
      <c r="B36" s="229">
        <v>21150</v>
      </c>
      <c r="C36" s="230" t="s">
        <v>24</v>
      </c>
      <c r="D36" s="231" t="s">
        <v>198</v>
      </c>
      <c r="E36" s="230">
        <v>41593051086</v>
      </c>
      <c r="F36" s="230" t="s">
        <v>187</v>
      </c>
      <c r="G36" s="232">
        <v>35089</v>
      </c>
      <c r="H36" s="230" t="s">
        <v>223</v>
      </c>
      <c r="I36" s="230" t="s">
        <v>257</v>
      </c>
      <c r="J36" s="230" t="s">
        <v>225</v>
      </c>
      <c r="K36" s="230" t="s">
        <v>76</v>
      </c>
      <c r="L36" s="258" t="s">
        <v>258</v>
      </c>
      <c r="M36" s="230">
        <v>5418965215</v>
      </c>
      <c r="N36" s="230" t="s">
        <v>76</v>
      </c>
      <c r="O36" s="234" t="s">
        <v>259</v>
      </c>
      <c r="P36" s="237" t="s">
        <v>76</v>
      </c>
    </row>
    <row r="37" spans="1:16" s="6" customFormat="1" ht="21.75" customHeight="1">
      <c r="A37" s="19">
        <v>30</v>
      </c>
      <c r="B37" s="229">
        <v>21151</v>
      </c>
      <c r="C37" s="230" t="s">
        <v>24</v>
      </c>
      <c r="D37" s="231" t="s">
        <v>211</v>
      </c>
      <c r="E37" s="230">
        <v>21362217868</v>
      </c>
      <c r="F37" s="230" t="s">
        <v>187</v>
      </c>
      <c r="G37" s="232">
        <v>35806</v>
      </c>
      <c r="H37" s="230" t="s">
        <v>223</v>
      </c>
      <c r="I37" s="230" t="s">
        <v>316</v>
      </c>
      <c r="J37" s="230" t="s">
        <v>225</v>
      </c>
      <c r="K37" s="230" t="s">
        <v>294</v>
      </c>
      <c r="L37" s="258" t="s">
        <v>317</v>
      </c>
      <c r="M37" s="230">
        <v>5558991101</v>
      </c>
      <c r="N37" s="230" t="s">
        <v>226</v>
      </c>
      <c r="O37" s="234" t="s">
        <v>318</v>
      </c>
      <c r="P37" s="237" t="s">
        <v>319</v>
      </c>
    </row>
    <row r="38" spans="1:16" s="6" customFormat="1" ht="21.75" customHeight="1">
      <c r="A38" s="19">
        <v>31</v>
      </c>
      <c r="B38" s="229">
        <v>21152</v>
      </c>
      <c r="C38" s="230" t="s">
        <v>24</v>
      </c>
      <c r="D38" s="241" t="s">
        <v>203</v>
      </c>
      <c r="E38" s="230">
        <v>27148537366</v>
      </c>
      <c r="F38" s="230" t="s">
        <v>187</v>
      </c>
      <c r="G38" s="232">
        <v>34958</v>
      </c>
      <c r="H38" s="230" t="s">
        <v>223</v>
      </c>
      <c r="I38" s="230" t="s">
        <v>257</v>
      </c>
      <c r="J38" s="230" t="s">
        <v>225</v>
      </c>
      <c r="K38" s="230" t="s">
        <v>76</v>
      </c>
      <c r="L38" s="258" t="s">
        <v>76</v>
      </c>
      <c r="M38" s="230">
        <v>5389806421</v>
      </c>
      <c r="N38" s="230" t="s">
        <v>230</v>
      </c>
      <c r="O38" s="234" t="s">
        <v>280</v>
      </c>
      <c r="P38" s="237" t="s">
        <v>76</v>
      </c>
    </row>
    <row r="39" spans="1:16" s="6" customFormat="1" ht="21.75" customHeight="1">
      <c r="A39" s="19">
        <v>32</v>
      </c>
      <c r="B39" s="229">
        <v>21153</v>
      </c>
      <c r="C39" s="230" t="s">
        <v>24</v>
      </c>
      <c r="D39" s="231" t="s">
        <v>216</v>
      </c>
      <c r="E39" s="230">
        <v>20725151610</v>
      </c>
      <c r="F39" s="230" t="s">
        <v>301</v>
      </c>
      <c r="G39" s="232">
        <v>35340</v>
      </c>
      <c r="H39" s="230" t="s">
        <v>223</v>
      </c>
      <c r="I39" s="230" t="s">
        <v>302</v>
      </c>
      <c r="J39" s="230" t="s">
        <v>225</v>
      </c>
      <c r="K39" s="230" t="s">
        <v>76</v>
      </c>
      <c r="L39" s="258" t="s">
        <v>333</v>
      </c>
      <c r="M39" s="230">
        <v>5412417286</v>
      </c>
      <c r="N39" s="230" t="s">
        <v>76</v>
      </c>
      <c r="O39" s="234" t="s">
        <v>303</v>
      </c>
      <c r="P39" s="237" t="s">
        <v>304</v>
      </c>
    </row>
    <row r="40" spans="1:16" s="6" customFormat="1" ht="21.75" hidden="1" customHeight="1">
      <c r="A40" s="19">
        <v>33</v>
      </c>
      <c r="B40" s="229"/>
      <c r="C40" s="230"/>
      <c r="D40" s="241"/>
      <c r="E40" s="239"/>
      <c r="F40" s="230"/>
      <c r="G40" s="232"/>
      <c r="H40" s="230"/>
      <c r="I40" s="230"/>
      <c r="J40" s="230"/>
      <c r="K40" s="230"/>
      <c r="L40" s="258"/>
      <c r="M40" s="239"/>
      <c r="N40" s="230"/>
      <c r="O40" s="234"/>
      <c r="P40" s="237"/>
    </row>
    <row r="41" spans="1:16" s="6" customFormat="1" ht="21.75" hidden="1" customHeight="1">
      <c r="A41" s="19">
        <v>34</v>
      </c>
      <c r="B41" s="229">
        <v>34</v>
      </c>
      <c r="C41" s="230" t="s">
        <v>24</v>
      </c>
      <c r="D41" s="231"/>
      <c r="E41" s="230"/>
      <c r="F41" s="232"/>
      <c r="G41" s="232"/>
      <c r="H41" s="230"/>
      <c r="I41" s="230"/>
      <c r="J41" s="230"/>
      <c r="K41" s="230"/>
      <c r="L41" s="260"/>
      <c r="M41" s="230"/>
      <c r="N41" s="230"/>
      <c r="O41" s="234"/>
      <c r="P41" s="237"/>
    </row>
    <row r="42" spans="1:16" s="6" customFormat="1" ht="21.75" hidden="1" customHeight="1">
      <c r="A42" s="19">
        <v>35</v>
      </c>
      <c r="B42" s="229">
        <v>35</v>
      </c>
      <c r="C42" s="230" t="s">
        <v>24</v>
      </c>
      <c r="D42" s="241"/>
      <c r="E42" s="230"/>
      <c r="F42" s="230"/>
      <c r="G42" s="232"/>
      <c r="H42" s="230"/>
      <c r="I42" s="230"/>
      <c r="J42" s="230"/>
      <c r="K42" s="230"/>
      <c r="L42" s="260"/>
      <c r="M42" s="230"/>
      <c r="N42" s="230"/>
      <c r="O42" s="234"/>
      <c r="P42" s="237"/>
    </row>
    <row r="43" spans="1:16" s="6" customFormat="1" ht="21.75" hidden="1" customHeight="1">
      <c r="A43" s="19">
        <v>36</v>
      </c>
      <c r="B43" s="229">
        <v>36</v>
      </c>
      <c r="C43" s="230" t="s">
        <v>24</v>
      </c>
      <c r="D43" s="241"/>
      <c r="E43" s="230"/>
      <c r="F43" s="230"/>
      <c r="G43" s="232"/>
      <c r="H43" s="230"/>
      <c r="I43" s="230"/>
      <c r="J43" s="230"/>
      <c r="K43" s="230"/>
      <c r="L43" s="260"/>
      <c r="M43" s="230"/>
      <c r="N43" s="230"/>
      <c r="O43" s="234"/>
      <c r="P43" s="237"/>
    </row>
    <row r="44" spans="1:16" s="6" customFormat="1" ht="21.75" hidden="1" customHeight="1">
      <c r="A44" s="19">
        <v>37</v>
      </c>
      <c r="B44" s="229">
        <v>37</v>
      </c>
      <c r="C44" s="230" t="s">
        <v>24</v>
      </c>
      <c r="D44" s="241"/>
      <c r="E44" s="230"/>
      <c r="F44" s="230"/>
      <c r="G44" s="232"/>
      <c r="H44" s="230"/>
      <c r="I44" s="230"/>
      <c r="J44" s="230"/>
      <c r="K44" s="230"/>
      <c r="L44" s="260"/>
      <c r="M44" s="230"/>
      <c r="N44" s="230"/>
      <c r="O44" s="234"/>
      <c r="P44" s="237"/>
    </row>
    <row r="45" spans="1:16" s="6" customFormat="1" ht="21.75" hidden="1" customHeight="1">
      <c r="A45" s="19">
        <v>38</v>
      </c>
      <c r="B45" s="229">
        <v>38</v>
      </c>
      <c r="C45" s="230" t="s">
        <v>24</v>
      </c>
      <c r="D45" s="241"/>
      <c r="E45" s="230"/>
      <c r="F45" s="230"/>
      <c r="G45" s="232"/>
      <c r="H45" s="230"/>
      <c r="I45" s="230"/>
      <c r="J45" s="230"/>
      <c r="K45" s="230"/>
      <c r="L45" s="260"/>
      <c r="M45" s="230"/>
      <c r="N45" s="230"/>
      <c r="O45" s="234"/>
      <c r="P45" s="237"/>
    </row>
    <row r="46" spans="1:16" s="6" customFormat="1" ht="21.75" hidden="1" customHeight="1">
      <c r="A46" s="19">
        <v>39</v>
      </c>
      <c r="B46" s="229">
        <v>39</v>
      </c>
      <c r="C46" s="230" t="s">
        <v>24</v>
      </c>
      <c r="D46" s="241"/>
      <c r="E46" s="230"/>
      <c r="F46" s="230"/>
      <c r="G46" s="232"/>
      <c r="H46" s="236"/>
      <c r="I46" s="230"/>
      <c r="J46" s="230"/>
      <c r="K46" s="230"/>
      <c r="L46" s="260"/>
      <c r="M46" s="230"/>
      <c r="N46" s="230"/>
      <c r="O46" s="234"/>
      <c r="P46" s="237"/>
    </row>
    <row r="47" spans="1:16" s="6" customFormat="1" ht="21.75" hidden="1" customHeight="1">
      <c r="A47" s="19">
        <v>40</v>
      </c>
      <c r="B47" s="229">
        <v>40</v>
      </c>
      <c r="C47" s="230" t="s">
        <v>24</v>
      </c>
      <c r="D47" s="231"/>
      <c r="E47" s="230"/>
      <c r="F47" s="230"/>
      <c r="G47" s="232"/>
      <c r="H47" s="236"/>
      <c r="I47" s="230"/>
      <c r="J47" s="230"/>
      <c r="K47" s="230"/>
      <c r="L47" s="260"/>
      <c r="M47" s="230"/>
      <c r="N47" s="230"/>
      <c r="O47" s="234"/>
      <c r="P47" s="237"/>
    </row>
    <row r="48" spans="1:16" s="6" customFormat="1" ht="21.75" hidden="1" customHeight="1">
      <c r="A48" s="19">
        <v>41</v>
      </c>
      <c r="B48" s="229">
        <v>41</v>
      </c>
      <c r="C48" s="230" t="s">
        <v>24</v>
      </c>
      <c r="D48" s="241"/>
      <c r="E48" s="236"/>
      <c r="F48" s="236"/>
      <c r="G48" s="243"/>
      <c r="H48" s="236"/>
      <c r="I48" s="236"/>
      <c r="J48" s="236"/>
      <c r="K48" s="236"/>
      <c r="L48" s="260"/>
      <c r="M48" s="236"/>
      <c r="N48" s="236"/>
      <c r="O48" s="244"/>
      <c r="P48" s="237"/>
    </row>
    <row r="49" spans="1:16" s="6" customFormat="1" ht="21.75" hidden="1" customHeight="1">
      <c r="A49" s="19">
        <v>42</v>
      </c>
      <c r="B49" s="229">
        <v>42</v>
      </c>
      <c r="C49" s="230" t="s">
        <v>24</v>
      </c>
      <c r="D49" s="231"/>
      <c r="E49" s="245"/>
      <c r="F49" s="236"/>
      <c r="G49" s="246"/>
      <c r="H49" s="236"/>
      <c r="I49" s="236"/>
      <c r="J49" s="236"/>
      <c r="K49" s="236"/>
      <c r="L49" s="233"/>
      <c r="M49" s="236"/>
      <c r="N49" s="236"/>
      <c r="O49" s="244"/>
      <c r="P49" s="237"/>
    </row>
    <row r="50" spans="1:16" s="6" customFormat="1" ht="21.75" hidden="1" customHeight="1">
      <c r="A50" s="19">
        <v>43</v>
      </c>
      <c r="B50" s="229">
        <v>43</v>
      </c>
      <c r="C50" s="230" t="s">
        <v>24</v>
      </c>
      <c r="D50" s="241"/>
      <c r="E50" s="245"/>
      <c r="F50" s="236"/>
      <c r="G50" s="243"/>
      <c r="H50" s="236"/>
      <c r="I50" s="236"/>
      <c r="J50" s="236"/>
      <c r="K50" s="236"/>
      <c r="L50" s="260"/>
      <c r="M50" s="236"/>
      <c r="N50" s="236"/>
      <c r="O50" s="244"/>
      <c r="P50" s="237"/>
    </row>
    <row r="51" spans="1:16" s="6" customFormat="1" ht="21.75" hidden="1" customHeight="1">
      <c r="A51" s="19">
        <v>44</v>
      </c>
      <c r="B51" s="229">
        <v>44</v>
      </c>
      <c r="C51" s="230" t="s">
        <v>24</v>
      </c>
      <c r="D51" s="234"/>
      <c r="E51" s="236"/>
      <c r="F51" s="236"/>
      <c r="G51" s="243"/>
      <c r="H51" s="236"/>
      <c r="I51" s="236"/>
      <c r="J51" s="236"/>
      <c r="K51" s="236"/>
      <c r="L51" s="260"/>
      <c r="M51" s="236"/>
      <c r="N51" s="236"/>
      <c r="O51" s="244"/>
      <c r="P51" s="237"/>
    </row>
    <row r="52" spans="1:16" s="6" customFormat="1" ht="21.75" hidden="1" customHeight="1">
      <c r="A52" s="19">
        <v>45</v>
      </c>
      <c r="B52" s="229">
        <v>45</v>
      </c>
      <c r="C52" s="230" t="s">
        <v>24</v>
      </c>
      <c r="D52" s="241"/>
      <c r="E52" s="236"/>
      <c r="F52" s="236"/>
      <c r="G52" s="243"/>
      <c r="H52" s="236"/>
      <c r="I52" s="236"/>
      <c r="J52" s="236"/>
      <c r="K52" s="236"/>
      <c r="L52" s="260"/>
      <c r="M52" s="236"/>
      <c r="N52" s="236"/>
      <c r="O52" s="244"/>
      <c r="P52" s="237"/>
    </row>
    <row r="53" spans="1:16" s="6" customFormat="1" ht="21.75" hidden="1" customHeight="1">
      <c r="A53" s="19">
        <v>46</v>
      </c>
      <c r="B53" s="229">
        <v>46</v>
      </c>
      <c r="C53" s="230" t="s">
        <v>24</v>
      </c>
      <c r="D53" s="234"/>
      <c r="E53" s="236"/>
      <c r="F53" s="236"/>
      <c r="G53" s="243"/>
      <c r="H53" s="236"/>
      <c r="I53" s="236"/>
      <c r="J53" s="236"/>
      <c r="K53" s="236"/>
      <c r="L53" s="260"/>
      <c r="M53" s="236"/>
      <c r="N53" s="236"/>
      <c r="O53" s="244"/>
      <c r="P53" s="237"/>
    </row>
    <row r="54" spans="1:16" s="6" customFormat="1" ht="21.75" hidden="1" customHeight="1">
      <c r="A54" s="19">
        <v>47</v>
      </c>
      <c r="B54" s="229">
        <v>47</v>
      </c>
      <c r="C54" s="230" t="s">
        <v>24</v>
      </c>
      <c r="D54" s="234"/>
      <c r="E54" s="245"/>
      <c r="F54" s="236"/>
      <c r="G54" s="246"/>
      <c r="H54" s="236"/>
      <c r="I54" s="236"/>
      <c r="J54" s="236"/>
      <c r="K54" s="236"/>
      <c r="L54" s="260"/>
      <c r="M54" s="245"/>
      <c r="N54" s="236"/>
      <c r="O54" s="244"/>
      <c r="P54" s="237"/>
    </row>
    <row r="55" spans="1:16" s="6" customFormat="1" ht="21.75" hidden="1" customHeight="1">
      <c r="A55" s="83">
        <v>48</v>
      </c>
      <c r="B55" s="229">
        <v>48</v>
      </c>
      <c r="C55" s="230" t="s">
        <v>24</v>
      </c>
      <c r="D55" s="241"/>
      <c r="E55" s="236"/>
      <c r="F55" s="236"/>
      <c r="G55" s="243"/>
      <c r="H55" s="236"/>
      <c r="I55" s="236"/>
      <c r="J55" s="236"/>
      <c r="K55" s="236"/>
      <c r="L55" s="260"/>
      <c r="M55" s="236"/>
      <c r="N55" s="236"/>
      <c r="O55" s="244"/>
      <c r="P55" s="237"/>
    </row>
    <row r="56" spans="1:16" s="6" customFormat="1" ht="21.75" hidden="1" customHeight="1">
      <c r="A56" s="19">
        <v>49</v>
      </c>
      <c r="B56" s="229">
        <v>49</v>
      </c>
      <c r="C56" s="230" t="s">
        <v>24</v>
      </c>
      <c r="D56" s="241"/>
      <c r="E56" s="236"/>
      <c r="F56" s="236"/>
      <c r="G56" s="243"/>
      <c r="H56" s="236"/>
      <c r="I56" s="236"/>
      <c r="J56" s="236"/>
      <c r="K56" s="236"/>
      <c r="L56" s="258"/>
      <c r="M56" s="236"/>
      <c r="N56" s="236"/>
      <c r="O56" s="244"/>
      <c r="P56" s="237"/>
    </row>
    <row r="57" spans="1:16" s="6" customFormat="1" ht="21.75" hidden="1" customHeight="1">
      <c r="A57" s="83">
        <v>50</v>
      </c>
      <c r="B57" s="229">
        <v>50</v>
      </c>
      <c r="C57" s="230" t="s">
        <v>24</v>
      </c>
      <c r="D57" s="241"/>
      <c r="E57" s="239"/>
      <c r="F57" s="230"/>
      <c r="G57" s="240"/>
      <c r="H57" s="236"/>
      <c r="I57" s="230"/>
      <c r="J57" s="230"/>
      <c r="K57" s="239"/>
      <c r="L57" s="233"/>
      <c r="M57" s="239"/>
      <c r="N57" s="230"/>
      <c r="O57" s="234"/>
      <c r="P57" s="237"/>
    </row>
    <row r="58" spans="1:16" s="6" customFormat="1" ht="21.75" hidden="1" customHeight="1">
      <c r="A58" s="83">
        <v>51</v>
      </c>
      <c r="B58" s="229">
        <v>51</v>
      </c>
      <c r="C58" s="230"/>
      <c r="D58" s="231"/>
      <c r="E58" s="239"/>
      <c r="F58" s="230"/>
      <c r="G58" s="240"/>
      <c r="H58" s="236"/>
      <c r="I58" s="230"/>
      <c r="J58" s="230"/>
      <c r="K58" s="239"/>
      <c r="L58" s="233"/>
      <c r="M58" s="239"/>
      <c r="N58" s="230"/>
      <c r="O58" s="234"/>
      <c r="P58" s="237"/>
    </row>
    <row r="59" spans="1:16" s="6" customFormat="1" ht="21.75" hidden="1" customHeight="1">
      <c r="A59" s="83">
        <v>52</v>
      </c>
      <c r="B59" s="229">
        <v>52</v>
      </c>
      <c r="C59" s="230"/>
      <c r="D59" s="231"/>
      <c r="E59" s="230"/>
      <c r="F59" s="230"/>
      <c r="G59" s="232"/>
      <c r="H59" s="236"/>
      <c r="I59" s="230"/>
      <c r="J59" s="230"/>
      <c r="K59" s="230"/>
      <c r="L59" s="233"/>
      <c r="M59" s="230"/>
      <c r="N59" s="230"/>
      <c r="O59" s="234"/>
      <c r="P59" s="237"/>
    </row>
    <row r="60" spans="1:16" s="6" customFormat="1" ht="21.75" hidden="1" customHeight="1">
      <c r="A60" s="83">
        <v>53</v>
      </c>
      <c r="B60" s="229">
        <v>53</v>
      </c>
      <c r="C60" s="239"/>
      <c r="D60" s="231"/>
      <c r="E60" s="236"/>
      <c r="F60" s="236"/>
      <c r="G60" s="243"/>
      <c r="H60" s="236"/>
      <c r="I60" s="236"/>
      <c r="J60" s="236"/>
      <c r="K60" s="236"/>
      <c r="L60" s="233"/>
      <c r="M60" s="236"/>
      <c r="N60" s="236"/>
      <c r="O60" s="244"/>
      <c r="P60" s="235"/>
    </row>
    <row r="61" spans="1:16" s="6" customFormat="1" ht="21.75" hidden="1" customHeight="1">
      <c r="A61" s="83">
        <v>54</v>
      </c>
      <c r="B61" s="229">
        <v>54</v>
      </c>
      <c r="C61" s="239"/>
      <c r="D61" s="231"/>
      <c r="E61" s="230"/>
      <c r="F61" s="230"/>
      <c r="G61" s="232"/>
      <c r="H61" s="236"/>
      <c r="I61" s="230"/>
      <c r="J61" s="230"/>
      <c r="K61" s="230"/>
      <c r="L61" s="233"/>
      <c r="M61" s="230"/>
      <c r="N61" s="230"/>
      <c r="O61" s="234"/>
      <c r="P61" s="237"/>
    </row>
    <row r="62" spans="1:16" s="6" customFormat="1" ht="21.75" hidden="1" customHeight="1">
      <c r="A62" s="83">
        <v>55</v>
      </c>
      <c r="B62" s="247"/>
      <c r="C62" s="239"/>
      <c r="D62" s="241"/>
      <c r="E62" s="239"/>
      <c r="F62" s="239"/>
      <c r="G62" s="240"/>
      <c r="H62" s="245"/>
      <c r="I62" s="239"/>
      <c r="J62" s="239"/>
      <c r="K62" s="239"/>
      <c r="L62" s="233"/>
      <c r="M62" s="239"/>
      <c r="N62" s="239"/>
      <c r="O62" s="249"/>
      <c r="P62" s="237"/>
    </row>
    <row r="63" spans="1:16" s="6" customFormat="1" ht="21.75" hidden="1" customHeight="1">
      <c r="A63" s="83">
        <v>56</v>
      </c>
      <c r="B63" s="247"/>
      <c r="C63" s="239"/>
      <c r="D63" s="231"/>
      <c r="E63" s="239"/>
      <c r="F63" s="239"/>
      <c r="G63" s="240"/>
      <c r="H63" s="245"/>
      <c r="I63" s="239"/>
      <c r="J63" s="239"/>
      <c r="K63" s="239"/>
      <c r="L63" s="233"/>
      <c r="M63" s="239"/>
      <c r="N63" s="239"/>
      <c r="O63" s="249"/>
      <c r="P63" s="237"/>
    </row>
    <row r="64" spans="1:16" s="6" customFormat="1" ht="21.75" hidden="1" customHeight="1">
      <c r="A64" s="83">
        <v>57</v>
      </c>
      <c r="B64" s="247"/>
      <c r="C64" s="230"/>
      <c r="D64" s="241"/>
      <c r="E64" s="245"/>
      <c r="F64" s="236"/>
      <c r="G64" s="246"/>
      <c r="H64" s="236"/>
      <c r="I64" s="236"/>
      <c r="J64" s="236"/>
      <c r="K64" s="245"/>
      <c r="L64" s="233"/>
      <c r="M64" s="245"/>
      <c r="N64" s="236"/>
      <c r="O64" s="250"/>
      <c r="P64" s="235"/>
    </row>
    <row r="65" spans="1:16" s="6" customFormat="1" ht="21.75" hidden="1" customHeight="1">
      <c r="A65" s="83">
        <v>58</v>
      </c>
      <c r="B65" s="247"/>
      <c r="C65" s="239"/>
      <c r="D65" s="251"/>
      <c r="E65" s="239"/>
      <c r="F65" s="239"/>
      <c r="G65" s="240"/>
      <c r="H65" s="245"/>
      <c r="I65" s="239"/>
      <c r="J65" s="239"/>
      <c r="K65" s="239"/>
      <c r="L65" s="233"/>
      <c r="M65" s="239"/>
      <c r="N65" s="239"/>
      <c r="O65" s="249"/>
      <c r="P65" s="237"/>
    </row>
    <row r="66" spans="1:16" s="6" customFormat="1" ht="21.75" hidden="1" customHeight="1">
      <c r="A66" s="83">
        <v>59</v>
      </c>
      <c r="B66" s="247"/>
      <c r="C66" s="239"/>
      <c r="D66" s="251"/>
      <c r="E66" s="239"/>
      <c r="F66" s="239"/>
      <c r="G66" s="240"/>
      <c r="H66" s="245"/>
      <c r="I66" s="239"/>
      <c r="J66" s="239"/>
      <c r="K66" s="239"/>
      <c r="L66" s="233"/>
      <c r="M66" s="239"/>
      <c r="N66" s="239"/>
      <c r="O66" s="249"/>
      <c r="P66" s="237"/>
    </row>
    <row r="67" spans="1:16" s="6" customFormat="1" ht="21.75" hidden="1" customHeight="1">
      <c r="A67" s="83">
        <v>60</v>
      </c>
      <c r="B67" s="247"/>
      <c r="C67" s="239"/>
      <c r="D67" s="251"/>
      <c r="E67" s="239"/>
      <c r="F67" s="239"/>
      <c r="G67" s="240"/>
      <c r="H67" s="245"/>
      <c r="I67" s="239"/>
      <c r="J67" s="239"/>
      <c r="K67" s="239"/>
      <c r="L67" s="233"/>
      <c r="M67" s="239"/>
      <c r="N67" s="239"/>
      <c r="O67" s="249"/>
      <c r="P67" s="237"/>
    </row>
    <row r="68" spans="1:16" s="6" customFormat="1" ht="21.75" hidden="1" customHeight="1">
      <c r="A68" s="83">
        <v>61</v>
      </c>
      <c r="B68" s="247"/>
      <c r="C68" s="239"/>
      <c r="D68" s="251"/>
      <c r="E68" s="245"/>
      <c r="F68" s="245"/>
      <c r="G68" s="246"/>
      <c r="H68" s="245"/>
      <c r="I68" s="245"/>
      <c r="J68" s="245"/>
      <c r="K68" s="245"/>
      <c r="L68" s="233"/>
      <c r="M68" s="245"/>
      <c r="N68" s="245"/>
      <c r="O68" s="254"/>
      <c r="P68" s="235"/>
    </row>
    <row r="69" spans="1:16" s="6" customFormat="1" ht="21.75" hidden="1" customHeight="1">
      <c r="A69" s="83">
        <v>62</v>
      </c>
      <c r="B69" s="247"/>
      <c r="C69" s="239"/>
      <c r="D69" s="251"/>
      <c r="E69" s="239"/>
      <c r="F69" s="239"/>
      <c r="G69" s="240"/>
      <c r="H69" s="245"/>
      <c r="I69" s="239"/>
      <c r="J69" s="239"/>
      <c r="K69" s="239"/>
      <c r="L69" s="233"/>
      <c r="M69" s="239"/>
      <c r="N69" s="239"/>
      <c r="O69" s="249"/>
      <c r="P69" s="237"/>
    </row>
    <row r="70" spans="1:16" s="6" customFormat="1" ht="21.75" hidden="1" customHeight="1">
      <c r="A70" s="83">
        <v>63</v>
      </c>
      <c r="B70" s="247"/>
      <c r="C70" s="239"/>
      <c r="D70" s="251"/>
      <c r="E70" s="239"/>
      <c r="F70" s="239"/>
      <c r="G70" s="240"/>
      <c r="H70" s="245"/>
      <c r="I70" s="239"/>
      <c r="J70" s="239"/>
      <c r="K70" s="239"/>
      <c r="L70" s="233"/>
      <c r="M70" s="239"/>
      <c r="N70" s="239"/>
      <c r="O70" s="249"/>
      <c r="P70" s="237"/>
    </row>
    <row r="71" spans="1:16" s="6" customFormat="1" ht="21.75" hidden="1" customHeight="1">
      <c r="A71" s="83">
        <v>64</v>
      </c>
      <c r="B71" s="247"/>
      <c r="C71" s="239"/>
      <c r="D71" s="251"/>
      <c r="E71" s="239"/>
      <c r="F71" s="239"/>
      <c r="G71" s="240"/>
      <c r="H71" s="245"/>
      <c r="I71" s="239"/>
      <c r="J71" s="239"/>
      <c r="K71" s="239"/>
      <c r="L71" s="233"/>
      <c r="M71" s="239"/>
      <c r="N71" s="239"/>
      <c r="O71" s="249"/>
      <c r="P71" s="237"/>
    </row>
    <row r="72" spans="1:16" s="6" customFormat="1" ht="21.75" hidden="1" customHeight="1">
      <c r="A72" s="83">
        <v>65</v>
      </c>
      <c r="B72" s="247"/>
      <c r="C72" s="239"/>
      <c r="D72" s="251"/>
      <c r="E72" s="245"/>
      <c r="F72" s="245"/>
      <c r="G72" s="246"/>
      <c r="H72" s="245"/>
      <c r="I72" s="245"/>
      <c r="J72" s="245"/>
      <c r="K72" s="245"/>
      <c r="L72" s="233"/>
      <c r="M72" s="245"/>
      <c r="N72" s="245"/>
      <c r="O72" s="254"/>
      <c r="P72" s="235"/>
    </row>
    <row r="73" spans="1:16" s="6" customFormat="1" ht="21.75" hidden="1" customHeight="1">
      <c r="A73" s="83">
        <v>66</v>
      </c>
      <c r="B73" s="247"/>
      <c r="C73" s="239"/>
      <c r="D73" s="251"/>
      <c r="E73" s="239"/>
      <c r="F73" s="239"/>
      <c r="G73" s="240"/>
      <c r="H73" s="245"/>
      <c r="I73" s="239"/>
      <c r="J73" s="239"/>
      <c r="K73" s="239"/>
      <c r="L73" s="233"/>
      <c r="M73" s="239"/>
      <c r="N73" s="239"/>
      <c r="O73" s="249"/>
      <c r="P73" s="237"/>
    </row>
    <row r="74" spans="1:16" s="6" customFormat="1" ht="21.75" hidden="1" customHeight="1">
      <c r="A74" s="83">
        <v>67</v>
      </c>
      <c r="B74" s="247"/>
      <c r="C74" s="239"/>
      <c r="D74" s="251"/>
      <c r="E74" s="239"/>
      <c r="F74" s="239"/>
      <c r="G74" s="240"/>
      <c r="H74" s="245"/>
      <c r="I74" s="239"/>
      <c r="J74" s="239"/>
      <c r="K74" s="239"/>
      <c r="L74" s="233"/>
      <c r="M74" s="239"/>
      <c r="N74" s="239"/>
      <c r="O74" s="249"/>
      <c r="P74" s="255"/>
    </row>
    <row r="75" spans="1:16" s="6" customFormat="1" ht="21.75" hidden="1" customHeight="1">
      <c r="A75" s="83">
        <v>68</v>
      </c>
      <c r="B75" s="247"/>
      <c r="C75" s="239"/>
      <c r="D75" s="251"/>
      <c r="E75" s="239"/>
      <c r="F75" s="239"/>
      <c r="G75" s="240"/>
      <c r="H75" s="245"/>
      <c r="I75" s="239"/>
      <c r="J75" s="239"/>
      <c r="K75" s="239"/>
      <c r="L75" s="233"/>
      <c r="M75" s="239"/>
      <c r="N75" s="239"/>
      <c r="O75" s="249"/>
      <c r="P75" s="255"/>
    </row>
    <row r="76" spans="1:16" s="6" customFormat="1" ht="21.75" hidden="1" customHeight="1">
      <c r="A76" s="83">
        <v>69</v>
      </c>
      <c r="B76" s="247"/>
      <c r="C76" s="239"/>
      <c r="D76" s="251"/>
      <c r="E76" s="245"/>
      <c r="F76" s="245"/>
      <c r="G76" s="246"/>
      <c r="H76" s="245"/>
      <c r="I76" s="245"/>
      <c r="J76" s="245"/>
      <c r="K76" s="245"/>
      <c r="L76" s="233"/>
      <c r="M76" s="245"/>
      <c r="N76" s="245"/>
      <c r="O76" s="254"/>
      <c r="P76" s="256"/>
    </row>
    <row r="77" spans="1:16" s="6" customFormat="1" ht="21.75" hidden="1" customHeight="1">
      <c r="A77" s="83">
        <v>70</v>
      </c>
      <c r="B77" s="247"/>
      <c r="C77" s="239"/>
      <c r="D77" s="251"/>
      <c r="E77" s="239"/>
      <c r="F77" s="239"/>
      <c r="G77" s="240"/>
      <c r="H77" s="245"/>
      <c r="I77" s="239"/>
      <c r="J77" s="239"/>
      <c r="K77" s="239"/>
      <c r="L77" s="233"/>
      <c r="M77" s="239"/>
      <c r="N77" s="239"/>
      <c r="O77" s="249"/>
      <c r="P77" s="255"/>
    </row>
    <row r="78" spans="1:16" s="6" customFormat="1" ht="21.75" hidden="1" customHeight="1">
      <c r="A78" s="83">
        <v>71</v>
      </c>
      <c r="B78" s="247"/>
      <c r="C78" s="239"/>
      <c r="D78" s="251"/>
      <c r="E78" s="239"/>
      <c r="F78" s="239"/>
      <c r="G78" s="240"/>
      <c r="H78" s="245"/>
      <c r="I78" s="239"/>
      <c r="J78" s="239"/>
      <c r="K78" s="239"/>
      <c r="L78" s="233"/>
      <c r="M78" s="239"/>
      <c r="N78" s="239"/>
      <c r="O78" s="249"/>
      <c r="P78" s="255"/>
    </row>
    <row r="79" spans="1:16" s="6" customFormat="1" ht="21.75" hidden="1" customHeight="1">
      <c r="A79" s="83">
        <v>72</v>
      </c>
      <c r="B79" s="247"/>
      <c r="C79" s="239"/>
      <c r="D79" s="251"/>
      <c r="E79" s="239"/>
      <c r="F79" s="239"/>
      <c r="G79" s="240"/>
      <c r="H79" s="245"/>
      <c r="I79" s="239"/>
      <c r="J79" s="239"/>
      <c r="K79" s="239"/>
      <c r="L79" s="233"/>
      <c r="M79" s="239"/>
      <c r="N79" s="239"/>
      <c r="O79" s="239"/>
      <c r="P79" s="255"/>
    </row>
    <row r="80" spans="1:16" s="6" customFormat="1" ht="21.75" hidden="1" customHeight="1">
      <c r="A80" s="83">
        <v>73</v>
      </c>
      <c r="B80" s="247"/>
      <c r="C80" s="239"/>
      <c r="D80" s="251"/>
      <c r="E80" s="245"/>
      <c r="F80" s="245"/>
      <c r="G80" s="246"/>
      <c r="H80" s="245"/>
      <c r="I80" s="245"/>
      <c r="J80" s="245"/>
      <c r="K80" s="245"/>
      <c r="L80" s="233"/>
      <c r="M80" s="245"/>
      <c r="N80" s="245"/>
      <c r="O80" s="257"/>
      <c r="P80" s="256"/>
    </row>
    <row r="81" spans="1:16" s="6" customFormat="1" ht="21.75" hidden="1" customHeight="1">
      <c r="A81" s="83">
        <v>74</v>
      </c>
      <c r="B81" s="247"/>
      <c r="C81" s="239"/>
      <c r="D81" s="251"/>
      <c r="E81" s="239"/>
      <c r="F81" s="239"/>
      <c r="G81" s="240"/>
      <c r="H81" s="245"/>
      <c r="I81" s="239"/>
      <c r="J81" s="239"/>
      <c r="K81" s="239"/>
      <c r="L81" s="233"/>
      <c r="M81" s="239"/>
      <c r="N81" s="239"/>
      <c r="O81" s="239"/>
      <c r="P81" s="255"/>
    </row>
    <row r="82" spans="1:16" s="6" customFormat="1" ht="21.75" hidden="1" customHeight="1">
      <c r="A82" s="83">
        <v>75</v>
      </c>
      <c r="B82" s="247"/>
      <c r="C82" s="239"/>
      <c r="D82" s="251"/>
      <c r="E82" s="239"/>
      <c r="F82" s="239"/>
      <c r="G82" s="240"/>
      <c r="H82" s="245"/>
      <c r="I82" s="239"/>
      <c r="J82" s="239"/>
      <c r="K82" s="239"/>
      <c r="L82" s="233"/>
      <c r="M82" s="239"/>
      <c r="N82" s="239"/>
      <c r="O82" s="239"/>
      <c r="P82" s="255"/>
    </row>
    <row r="83" spans="1:16" s="6" customFormat="1" ht="21.75" hidden="1" customHeight="1">
      <c r="A83" s="83">
        <v>76</v>
      </c>
      <c r="B83" s="247"/>
      <c r="C83" s="239"/>
      <c r="D83" s="251"/>
      <c r="E83" s="239"/>
      <c r="F83" s="239"/>
      <c r="G83" s="240"/>
      <c r="H83" s="245"/>
      <c r="I83" s="239"/>
      <c r="J83" s="239"/>
      <c r="K83" s="239"/>
      <c r="L83" s="233"/>
      <c r="M83" s="239"/>
      <c r="N83" s="239"/>
      <c r="O83" s="239"/>
      <c r="P83" s="255"/>
    </row>
    <row r="84" spans="1:16" s="6" customFormat="1" ht="21.75" hidden="1" customHeight="1">
      <c r="A84" s="83">
        <v>77</v>
      </c>
      <c r="B84" s="247"/>
      <c r="C84" s="239"/>
      <c r="D84" s="251"/>
      <c r="E84" s="245"/>
      <c r="F84" s="245"/>
      <c r="G84" s="246"/>
      <c r="H84" s="245"/>
      <c r="I84" s="245"/>
      <c r="J84" s="245"/>
      <c r="K84" s="245"/>
      <c r="L84" s="233"/>
      <c r="M84" s="245"/>
      <c r="N84" s="245"/>
      <c r="O84" s="257"/>
      <c r="P84" s="256"/>
    </row>
    <row r="85" spans="1:16" s="6" customFormat="1" ht="21.75" hidden="1" customHeight="1">
      <c r="A85" s="83">
        <v>78</v>
      </c>
      <c r="B85" s="247"/>
      <c r="C85" s="239"/>
      <c r="D85" s="251"/>
      <c r="E85" s="239"/>
      <c r="F85" s="239"/>
      <c r="G85" s="240"/>
      <c r="H85" s="245"/>
      <c r="I85" s="239"/>
      <c r="J85" s="239"/>
      <c r="K85" s="239"/>
      <c r="L85" s="233"/>
      <c r="M85" s="239"/>
      <c r="N85" s="239"/>
      <c r="O85" s="239"/>
      <c r="P85" s="255"/>
    </row>
    <row r="86" spans="1:16" s="6" customFormat="1" ht="21.75" hidden="1" customHeight="1">
      <c r="A86" s="83">
        <v>79</v>
      </c>
      <c r="B86" s="247"/>
      <c r="C86" s="239"/>
      <c r="D86" s="251"/>
      <c r="E86" s="239"/>
      <c r="F86" s="239"/>
      <c r="G86" s="240"/>
      <c r="H86" s="245"/>
      <c r="I86" s="239"/>
      <c r="J86" s="239"/>
      <c r="K86" s="239"/>
      <c r="L86" s="233"/>
      <c r="M86" s="239"/>
      <c r="N86" s="239"/>
      <c r="O86" s="239"/>
      <c r="P86" s="255"/>
    </row>
    <row r="87" spans="1:16" s="6" customFormat="1" ht="21.75" hidden="1" customHeight="1">
      <c r="A87" s="83">
        <v>80</v>
      </c>
      <c r="B87" s="247"/>
      <c r="C87" s="239"/>
      <c r="D87" s="251"/>
      <c r="E87" s="239"/>
      <c r="F87" s="239"/>
      <c r="G87" s="240"/>
      <c r="H87" s="245"/>
      <c r="I87" s="239"/>
      <c r="J87" s="239"/>
      <c r="K87" s="239"/>
      <c r="L87" s="233"/>
      <c r="M87" s="239"/>
      <c r="N87" s="239"/>
      <c r="O87" s="239"/>
      <c r="P87" s="255"/>
    </row>
    <row r="88" spans="1:16" s="6" customFormat="1" ht="21.75" hidden="1" customHeight="1">
      <c r="A88" s="83">
        <v>81</v>
      </c>
      <c r="B88" s="247"/>
      <c r="C88" s="239"/>
      <c r="D88" s="251"/>
      <c r="E88" s="245"/>
      <c r="F88" s="245"/>
      <c r="G88" s="246"/>
      <c r="H88" s="245"/>
      <c r="I88" s="245"/>
      <c r="J88" s="245"/>
      <c r="K88" s="245"/>
      <c r="L88" s="233"/>
      <c r="M88" s="245"/>
      <c r="N88" s="245"/>
      <c r="O88" s="257"/>
      <c r="P88" s="256"/>
    </row>
    <row r="89" spans="1:16" s="6" customFormat="1" ht="21.75" hidden="1" customHeight="1">
      <c r="A89" s="83">
        <v>82</v>
      </c>
      <c r="B89" s="247"/>
      <c r="C89" s="239"/>
      <c r="D89" s="251"/>
      <c r="E89" s="239"/>
      <c r="F89" s="239"/>
      <c r="G89" s="240"/>
      <c r="H89" s="245"/>
      <c r="I89" s="239"/>
      <c r="J89" s="239"/>
      <c r="K89" s="239"/>
      <c r="L89" s="233"/>
      <c r="M89" s="239"/>
      <c r="N89" s="239"/>
      <c r="O89" s="239"/>
      <c r="P89" s="255"/>
    </row>
    <row r="90" spans="1:16" s="6" customFormat="1" ht="21.75" hidden="1" customHeight="1">
      <c r="A90" s="83">
        <v>83</v>
      </c>
      <c r="B90" s="247"/>
      <c r="C90" s="239"/>
      <c r="D90" s="251"/>
      <c r="E90" s="239"/>
      <c r="F90" s="239"/>
      <c r="G90" s="240"/>
      <c r="H90" s="245"/>
      <c r="I90" s="239"/>
      <c r="J90" s="239"/>
      <c r="K90" s="239"/>
      <c r="L90" s="233"/>
      <c r="M90" s="239"/>
      <c r="N90" s="239"/>
      <c r="O90" s="239"/>
      <c r="P90" s="255"/>
    </row>
    <row r="91" spans="1:16" s="6" customFormat="1" ht="21.75" hidden="1" customHeight="1">
      <c r="A91" s="83">
        <v>84</v>
      </c>
      <c r="B91" s="247"/>
      <c r="C91" s="239"/>
      <c r="D91" s="251"/>
      <c r="E91" s="239"/>
      <c r="F91" s="239"/>
      <c r="G91" s="240"/>
      <c r="H91" s="245"/>
      <c r="I91" s="239"/>
      <c r="J91" s="239"/>
      <c r="K91" s="239"/>
      <c r="L91" s="233"/>
      <c r="M91" s="239"/>
      <c r="N91" s="239"/>
      <c r="O91" s="239"/>
      <c r="P91" s="255"/>
    </row>
    <row r="92" spans="1:16" s="6" customFormat="1" ht="21.75" hidden="1" customHeight="1">
      <c r="A92" s="83">
        <v>85</v>
      </c>
      <c r="B92" s="247"/>
      <c r="C92" s="239"/>
      <c r="D92" s="251"/>
      <c r="E92" s="245"/>
      <c r="F92" s="245"/>
      <c r="G92" s="246"/>
      <c r="H92" s="245"/>
      <c r="I92" s="245"/>
      <c r="J92" s="245"/>
      <c r="K92" s="245"/>
      <c r="L92" s="233"/>
      <c r="M92" s="245"/>
      <c r="N92" s="245"/>
      <c r="O92" s="257"/>
      <c r="P92" s="256"/>
    </row>
    <row r="93" spans="1:16" s="6" customFormat="1" ht="21.75" hidden="1" customHeight="1">
      <c r="A93" s="83">
        <v>86</v>
      </c>
      <c r="B93" s="247"/>
      <c r="C93" s="239"/>
      <c r="D93" s="251"/>
      <c r="E93" s="239"/>
      <c r="F93" s="239"/>
      <c r="G93" s="240"/>
      <c r="H93" s="245"/>
      <c r="I93" s="239"/>
      <c r="J93" s="239"/>
      <c r="K93" s="239"/>
      <c r="L93" s="233"/>
      <c r="M93" s="239"/>
      <c r="N93" s="239"/>
      <c r="O93" s="239"/>
      <c r="P93" s="255"/>
    </row>
    <row r="94" spans="1:16" s="6" customFormat="1" ht="21.75" hidden="1" customHeight="1">
      <c r="A94" s="83">
        <v>87</v>
      </c>
      <c r="B94" s="247"/>
      <c r="C94" s="239"/>
      <c r="D94" s="251"/>
      <c r="E94" s="239"/>
      <c r="F94" s="239"/>
      <c r="G94" s="240"/>
      <c r="H94" s="245"/>
      <c r="I94" s="239"/>
      <c r="J94" s="239"/>
      <c r="K94" s="239"/>
      <c r="L94" s="233"/>
      <c r="M94" s="239"/>
      <c r="N94" s="239"/>
      <c r="O94" s="239"/>
      <c r="P94" s="255"/>
    </row>
    <row r="95" spans="1:16" s="6" customFormat="1" ht="21.75" hidden="1" customHeight="1">
      <c r="A95" s="83">
        <v>88</v>
      </c>
      <c r="B95" s="247"/>
      <c r="C95" s="239"/>
      <c r="D95" s="251"/>
      <c r="E95" s="239"/>
      <c r="F95" s="239"/>
      <c r="G95" s="240"/>
      <c r="H95" s="245"/>
      <c r="I95" s="239"/>
      <c r="J95" s="239"/>
      <c r="K95" s="239"/>
      <c r="L95" s="233"/>
      <c r="M95" s="239"/>
      <c r="N95" s="239"/>
      <c r="O95" s="239"/>
      <c r="P95" s="255"/>
    </row>
    <row r="96" spans="1:16" s="6" customFormat="1" ht="21.75" hidden="1" customHeight="1">
      <c r="A96" s="83">
        <v>89</v>
      </c>
      <c r="B96" s="247"/>
      <c r="C96" s="239"/>
      <c r="D96" s="251"/>
      <c r="E96" s="245"/>
      <c r="F96" s="245"/>
      <c r="G96" s="246"/>
      <c r="H96" s="245"/>
      <c r="I96" s="245"/>
      <c r="J96" s="245"/>
      <c r="K96" s="245"/>
      <c r="L96" s="233"/>
      <c r="M96" s="245"/>
      <c r="N96" s="245"/>
      <c r="O96" s="257"/>
      <c r="P96" s="256"/>
    </row>
    <row r="97" spans="1:16" s="6" customFormat="1" ht="21.75" hidden="1" customHeight="1">
      <c r="A97" s="83">
        <v>90</v>
      </c>
      <c r="B97" s="247"/>
      <c r="C97" s="239"/>
      <c r="D97" s="251"/>
      <c r="E97" s="239"/>
      <c r="F97" s="239"/>
      <c r="G97" s="240"/>
      <c r="H97" s="245"/>
      <c r="I97" s="239"/>
      <c r="J97" s="239"/>
      <c r="K97" s="239"/>
      <c r="L97" s="233"/>
      <c r="M97" s="239"/>
      <c r="N97" s="239"/>
      <c r="O97" s="239"/>
      <c r="P97" s="255"/>
    </row>
    <row r="98" spans="1:16" s="6" customFormat="1" ht="21.75" hidden="1" customHeight="1">
      <c r="A98" s="83">
        <v>91</v>
      </c>
      <c r="B98" s="247"/>
      <c r="C98" s="239"/>
      <c r="D98" s="251"/>
      <c r="E98" s="239"/>
      <c r="F98" s="239"/>
      <c r="G98" s="240"/>
      <c r="H98" s="245"/>
      <c r="I98" s="239"/>
      <c r="J98" s="239"/>
      <c r="K98" s="239"/>
      <c r="L98" s="233"/>
      <c r="M98" s="239"/>
      <c r="N98" s="239"/>
      <c r="O98" s="239"/>
      <c r="P98" s="255"/>
    </row>
    <row r="99" spans="1:16" s="6" customFormat="1" ht="21.75" hidden="1" customHeight="1">
      <c r="A99" s="83">
        <v>92</v>
      </c>
      <c r="B99" s="247"/>
      <c r="C99" s="239"/>
      <c r="D99" s="251"/>
      <c r="E99" s="239"/>
      <c r="F99" s="239"/>
      <c r="G99" s="240"/>
      <c r="H99" s="245"/>
      <c r="I99" s="239"/>
      <c r="J99" s="239"/>
      <c r="K99" s="239"/>
      <c r="L99" s="233"/>
      <c r="M99" s="239"/>
      <c r="N99" s="239"/>
      <c r="O99" s="239"/>
      <c r="P99" s="255"/>
    </row>
    <row r="100" spans="1:16" s="6" customFormat="1" ht="21.75" hidden="1" customHeight="1">
      <c r="A100" s="83">
        <v>93</v>
      </c>
      <c r="B100" s="247"/>
      <c r="C100" s="239"/>
      <c r="D100" s="251"/>
      <c r="E100" s="245"/>
      <c r="F100" s="245"/>
      <c r="G100" s="246"/>
      <c r="H100" s="245"/>
      <c r="I100" s="245"/>
      <c r="J100" s="245"/>
      <c r="K100" s="245"/>
      <c r="L100" s="233"/>
      <c r="M100" s="245"/>
      <c r="N100" s="245"/>
      <c r="O100" s="257"/>
      <c r="P100" s="256"/>
    </row>
    <row r="101" spans="1:16" s="6" customFormat="1" ht="21.75" hidden="1" customHeight="1">
      <c r="A101" s="83">
        <v>94</v>
      </c>
      <c r="B101" s="247"/>
      <c r="C101" s="239"/>
      <c r="D101" s="251"/>
      <c r="E101" s="239"/>
      <c r="F101" s="239"/>
      <c r="G101" s="240"/>
      <c r="H101" s="245"/>
      <c r="I101" s="239"/>
      <c r="J101" s="239"/>
      <c r="K101" s="239"/>
      <c r="L101" s="252"/>
      <c r="M101" s="239"/>
      <c r="N101" s="239"/>
      <c r="O101" s="239"/>
      <c r="P101" s="255"/>
    </row>
    <row r="102" spans="1:16" s="6" customFormat="1" ht="21.75" hidden="1" customHeight="1">
      <c r="A102" s="83">
        <v>95</v>
      </c>
      <c r="B102" s="247"/>
      <c r="C102" s="239"/>
      <c r="D102" s="251"/>
      <c r="E102" s="239"/>
      <c r="F102" s="239"/>
      <c r="G102" s="240"/>
      <c r="H102" s="245"/>
      <c r="I102" s="239"/>
      <c r="J102" s="239"/>
      <c r="K102" s="239"/>
      <c r="L102" s="248"/>
      <c r="M102" s="239"/>
      <c r="N102" s="239"/>
      <c r="O102" s="239"/>
      <c r="P102" s="255"/>
    </row>
    <row r="103" spans="1:16" s="6" customFormat="1" ht="21.75" hidden="1" customHeight="1">
      <c r="A103" s="83">
        <v>96</v>
      </c>
      <c r="B103" s="247"/>
      <c r="C103" s="239"/>
      <c r="D103" s="251"/>
      <c r="E103" s="239"/>
      <c r="F103" s="239"/>
      <c r="G103" s="240"/>
      <c r="H103" s="245"/>
      <c r="I103" s="239"/>
      <c r="J103" s="239"/>
      <c r="K103" s="239"/>
      <c r="L103" s="248"/>
      <c r="M103" s="239"/>
      <c r="N103" s="239"/>
      <c r="O103" s="239"/>
      <c r="P103" s="255"/>
    </row>
    <row r="104" spans="1:16" s="6" customFormat="1" ht="21.75" hidden="1" customHeight="1">
      <c r="A104" s="83">
        <v>97</v>
      </c>
      <c r="B104" s="247"/>
      <c r="C104" s="239"/>
      <c r="D104" s="251"/>
      <c r="E104" s="245"/>
      <c r="F104" s="245"/>
      <c r="G104" s="246"/>
      <c r="H104" s="245"/>
      <c r="I104" s="245"/>
      <c r="J104" s="245"/>
      <c r="K104" s="245"/>
      <c r="L104" s="253"/>
      <c r="M104" s="245"/>
      <c r="N104" s="245"/>
      <c r="O104" s="257"/>
      <c r="P104" s="256"/>
    </row>
    <row r="105" spans="1:16" s="6" customFormat="1" ht="21.75" hidden="1" customHeight="1">
      <c r="A105" s="83">
        <v>98</v>
      </c>
      <c r="B105" s="247"/>
      <c r="C105" s="239"/>
      <c r="D105" s="251"/>
      <c r="E105" s="239"/>
      <c r="F105" s="239"/>
      <c r="G105" s="240"/>
      <c r="H105" s="245"/>
      <c r="I105" s="239"/>
      <c r="J105" s="239"/>
      <c r="K105" s="239"/>
      <c r="L105" s="252"/>
      <c r="M105" s="239"/>
      <c r="N105" s="239"/>
      <c r="O105" s="239"/>
      <c r="P105" s="255"/>
    </row>
    <row r="106" spans="1:16" s="6" customFormat="1" ht="21.75" hidden="1" customHeight="1">
      <c r="A106" s="83">
        <v>99</v>
      </c>
      <c r="B106" s="247"/>
      <c r="C106" s="239"/>
      <c r="D106" s="251"/>
      <c r="E106" s="239"/>
      <c r="F106" s="239"/>
      <c r="G106" s="240"/>
      <c r="H106" s="245"/>
      <c r="I106" s="239"/>
      <c r="J106" s="239"/>
      <c r="K106" s="239"/>
      <c r="L106" s="248"/>
      <c r="M106" s="239"/>
      <c r="N106" s="239"/>
      <c r="O106" s="239"/>
      <c r="P106" s="255"/>
    </row>
    <row r="107" spans="1:16" s="6" customFormat="1" ht="21.75" hidden="1" customHeight="1">
      <c r="A107" s="83">
        <v>100</v>
      </c>
      <c r="B107" s="247"/>
      <c r="C107" s="239"/>
      <c r="D107" s="251"/>
      <c r="E107" s="239"/>
      <c r="F107" s="239"/>
      <c r="G107" s="240"/>
      <c r="H107" s="245"/>
      <c r="I107" s="239"/>
      <c r="J107" s="239"/>
      <c r="K107" s="239"/>
      <c r="L107" s="248"/>
      <c r="M107" s="239"/>
      <c r="N107" s="239"/>
      <c r="O107" s="239"/>
      <c r="P107" s="255"/>
    </row>
    <row r="108" spans="1:16" ht="26.25" customHeight="1">
      <c r="D108" s="418" t="s">
        <v>66</v>
      </c>
      <c r="E108" s="418"/>
      <c r="N108" s="418" t="s">
        <v>66</v>
      </c>
      <c r="O108" s="418"/>
    </row>
    <row r="109" spans="1:16" ht="34.5" customHeight="1">
      <c r="D109" s="419" t="s">
        <v>190</v>
      </c>
      <c r="E109" s="419"/>
      <c r="N109" s="419" t="s">
        <v>184</v>
      </c>
      <c r="O109" s="419"/>
    </row>
  </sheetData>
  <sheetProtection formatCells="0" formatColumns="0" formatRows="0" insertColumns="0" insertRows="0" insertHyperlinks="0" deleteColumns="0" deleteRows="0" sort="0" autoFilter="0" pivotTables="0"/>
  <sortState ref="C27:P40">
    <sortCondition ref="D27:D40"/>
  </sortState>
  <mergeCells count="32">
    <mergeCell ref="H6:H7"/>
    <mergeCell ref="D108:E108"/>
    <mergeCell ref="N108:O108"/>
    <mergeCell ref="D109:E109"/>
    <mergeCell ref="N109:O109"/>
    <mergeCell ref="A6:A7"/>
    <mergeCell ref="G6:G7"/>
    <mergeCell ref="B6:B7"/>
    <mergeCell ref="C6:C7"/>
    <mergeCell ref="D6:D7"/>
    <mergeCell ref="E6:E7"/>
    <mergeCell ref="F6:F7"/>
    <mergeCell ref="P6:P7"/>
    <mergeCell ref="I6:I7"/>
    <mergeCell ref="J6:J7"/>
    <mergeCell ref="K6:K7"/>
    <mergeCell ref="L6:L7"/>
    <mergeCell ref="O6:O7"/>
    <mergeCell ref="M6:M7"/>
    <mergeCell ref="N6:N7"/>
    <mergeCell ref="A2:P2"/>
    <mergeCell ref="O5:P5"/>
    <mergeCell ref="M3:P3"/>
    <mergeCell ref="A5:C5"/>
    <mergeCell ref="A3:C3"/>
    <mergeCell ref="D5:E5"/>
    <mergeCell ref="D4:E4"/>
    <mergeCell ref="D3:E3"/>
    <mergeCell ref="A4:C4"/>
    <mergeCell ref="O4:P4"/>
    <mergeCell ref="M4:N4"/>
    <mergeCell ref="M5:N5"/>
  </mergeCells>
  <phoneticPr fontId="0" type="noConversion"/>
  <conditionalFormatting sqref="D8:D57">
    <cfRule type="duplicateValues" dxfId="1" priority="2" stopIfTrue="1"/>
  </conditionalFormatting>
  <conditionalFormatting sqref="D8:D107">
    <cfRule type="duplicateValues" dxfId="0" priority="1"/>
  </conditionalFormatting>
  <hyperlinks>
    <hyperlink ref="A8" location="'1'!E14" display="'1'!E14"/>
    <hyperlink ref="A9" location="'2'!E14" display="'2'!E14"/>
    <hyperlink ref="A10" location="'3'!E14" display="'3'!E14"/>
    <hyperlink ref="A56" location="'49'!E14" display="'49'!E14"/>
    <hyperlink ref="A55" location="'48'!E14" display="'48'!E14"/>
    <hyperlink ref="A54" location="'47'!E14" display="'47'!E14"/>
    <hyperlink ref="A53" location="'46'!E14" display="'46'!E14"/>
    <hyperlink ref="A52" location="'45'!E14" display="'45'!E14"/>
    <hyperlink ref="A51" location="'44'!E14" display="'44'!E14"/>
    <hyperlink ref="A50" location="'43'!E14" display="'43'!E14"/>
    <hyperlink ref="A49" location="'42'!E14" display="'42'!E14"/>
    <hyperlink ref="A48" location="'41'!E14" display="'41'!E14"/>
    <hyperlink ref="A47" location="'40'!E14" display="'40'!E14"/>
    <hyperlink ref="A46" location="'39'!E14" display="'39'!E14"/>
    <hyperlink ref="A45" location="'38'!E14" display="'38'!E14"/>
    <hyperlink ref="A44" location="'37'!E14" display="'37'!E14"/>
    <hyperlink ref="A43" location="'36'!E14" display="'36'!E14"/>
    <hyperlink ref="A42" location="'35'!E14" display="'35'!E14"/>
    <hyperlink ref="A41" location="'34'!E14" display="'34'!E14"/>
    <hyperlink ref="A40" location="'33'!E14" display="'33'!E14"/>
    <hyperlink ref="A38" location="'31'!E14" display="'31'!E14"/>
    <hyperlink ref="A37" location="'30'!E14" display="'30'!E14"/>
    <hyperlink ref="A36" location="'29'!E14" display="'29'!E14"/>
    <hyperlink ref="A35" location="'28'!E14" display="'28'!E14"/>
    <hyperlink ref="A34" location="'27'!E14" display="'27'!E14"/>
    <hyperlink ref="A33" location="'26'!E14" display="'26'!E14"/>
    <hyperlink ref="A32" location="'25'!E14" display="'25'!E14"/>
    <hyperlink ref="A31" location="'24'!E14" display="'24'!E14"/>
    <hyperlink ref="A30" location="'23'!E14" display="'23'!E14"/>
    <hyperlink ref="A29" location="'22'!E14" display="'22'!E14"/>
    <hyperlink ref="A28" location="'21'!E14" display="'21'!E14"/>
    <hyperlink ref="A27" location="'20'!E14" display="'20'!E14"/>
    <hyperlink ref="A26" location="'19'!E14" display="'19'!E14"/>
    <hyperlink ref="A25" location="'18'!E14" display="'18'!E14"/>
    <hyperlink ref="A24" location="'17'!E14" display="'17'!E14"/>
    <hyperlink ref="A23" location="'16'!E14" display="'16'!E14"/>
    <hyperlink ref="A22" location="'15'!E14" display="'15'!E14"/>
    <hyperlink ref="A21" location="'14'!E14" display="'14'!E14"/>
    <hyperlink ref="A20" location="'13'!E14" display="'13'!E14"/>
    <hyperlink ref="A19" location="'12'!E14" display="'12'!E14"/>
    <hyperlink ref="A18" location="'11'!E14" display="'11'!E14"/>
    <hyperlink ref="A17" location="'10'!E14" display="'10'!E14"/>
    <hyperlink ref="A16" location="'9'!E14" display="'9'!E14"/>
    <hyperlink ref="A15" location="'8'!E14" display="'8'!E14"/>
    <hyperlink ref="A14" location="'7'!E14" display="'7'!E14"/>
    <hyperlink ref="A13" location="'6'!E14" display="'6'!E14"/>
    <hyperlink ref="A12" location="'5'!E14" display="'5'!E14"/>
    <hyperlink ref="A11" location="'4'!E14" display="'4'!E14"/>
    <hyperlink ref="A58" location="'51'!E14" display="'51'!E14"/>
    <hyperlink ref="A60" location="'53'!E14" display="'53'!E14"/>
    <hyperlink ref="A62" location="'55'!E14" display="'55'!E14"/>
    <hyperlink ref="A64" location="'57'!E14" display="'57'!E14"/>
    <hyperlink ref="A66" location="'59'!E14" display="'59'!E14"/>
    <hyperlink ref="A68" location="'61'!E14" display="'61'!E14"/>
    <hyperlink ref="A70" location="'63'!E14" display="'63'!E14"/>
    <hyperlink ref="A72" location="'65'!E14" display="'65'!E14"/>
    <hyperlink ref="A74" location="'67'!E14" display="'67'!E14"/>
    <hyperlink ref="A76" location="'69'!E14" display="'69'!E14"/>
    <hyperlink ref="A78" location="'71'!E14" display="'71'!E14"/>
    <hyperlink ref="A80" location="'73'!E14" display="'73'!E14"/>
    <hyperlink ref="A82" location="'75'!E14" display="'75'!E14"/>
    <hyperlink ref="A84" location="'77'!E14" display="'77'!E14"/>
    <hyperlink ref="A86" location="'79'!E14" display="'79'!E14"/>
    <hyperlink ref="A88" location="'81'!E14" display="'81'!E14"/>
    <hyperlink ref="A90" location="'83'!E14" display="'83'!E14"/>
    <hyperlink ref="A92" location="'85'!E14" display="'85'!E14"/>
    <hyperlink ref="A94" location="'87'!E14" display="'87'!E14"/>
    <hyperlink ref="A96" location="'89'!E14" display="'89'!E14"/>
    <hyperlink ref="A98" location="'91'!E14" display="'91'!E14"/>
    <hyperlink ref="A100" location="'93'!E14" display="'93'!E14"/>
    <hyperlink ref="A102" location="'95'!E14" display="'95'!E14"/>
    <hyperlink ref="A104" location="'97'!E14" display="'97'!E14"/>
    <hyperlink ref="A106" location="'99'!E14" display="'99'!E14"/>
    <hyperlink ref="A57" location="'50'!E14" display="'50'!E14"/>
    <hyperlink ref="A59" location="'52'!E14" display="'52'!E14"/>
    <hyperlink ref="A61" location="'54'!E14" display="'54'!E14"/>
    <hyperlink ref="A63" location="'56'!E14" display="'56'!E14"/>
    <hyperlink ref="A65" location="'58'!E14" display="'58'!E14"/>
    <hyperlink ref="A67" location="'60'!E14" display="'60'!E14"/>
    <hyperlink ref="A69" location="'62'!E14" display="'62'!E14"/>
    <hyperlink ref="A71" location="'64'!E14" display="'64'!E14"/>
    <hyperlink ref="A73" location="'66'!E14" display="'66'!E14"/>
    <hyperlink ref="A75" location="'68'!E14" display="'68'!E14"/>
    <hyperlink ref="A77" location="'70'!E14" display="'70'!E14"/>
    <hyperlink ref="A79" location="'72'!E14" display="'72'!E14"/>
    <hyperlink ref="A81" location="'74'!E14" display="'74'!E14"/>
    <hyperlink ref="A83" location="'76'!E14" display="'76'!E14"/>
    <hyperlink ref="A85" location="'78'!E14" display="'78'!E14"/>
    <hyperlink ref="A87" location="'80'!E14" display="'80'!E14"/>
    <hyperlink ref="A89" location="'82'!E14" display="'82'!E14"/>
    <hyperlink ref="A91" location="'84'!E14" display="'84'!E14"/>
    <hyperlink ref="A93" location="'86'!E14" display="'86'!E14"/>
    <hyperlink ref="A95" location="'88'!E14" display="'88'!E14"/>
    <hyperlink ref="A97" location="'90'!E14" display="'90'!E14"/>
    <hyperlink ref="A99" location="'92'!E14" display="'92'!E14"/>
    <hyperlink ref="A101" location="'94'!E14" display="'94'!E14"/>
    <hyperlink ref="A103" location="'96'!E14" display="'96'!E14"/>
    <hyperlink ref="A105" location="'98'!E14" display="'98'!E14"/>
    <hyperlink ref="A107" location="'100'!E14" display="'100'!E14"/>
    <hyperlink ref="L18" r:id="rId1"/>
    <hyperlink ref="L31" r:id="rId2"/>
    <hyperlink ref="L33" r:id="rId3"/>
    <hyperlink ref="L35" r:id="rId4"/>
    <hyperlink ref="L25" r:id="rId5"/>
    <hyperlink ref="L36" r:id="rId6"/>
    <hyperlink ref="L29" r:id="rId7"/>
    <hyperlink ref="L11" r:id="rId8"/>
    <hyperlink ref="L23" r:id="rId9"/>
    <hyperlink ref="L10" r:id="rId10"/>
    <hyperlink ref="L28" r:id="rId11"/>
    <hyperlink ref="L30" r:id="rId12"/>
    <hyperlink ref="L34" r:id="rId13"/>
    <hyperlink ref="L27" r:id="rId14"/>
    <hyperlink ref="L16" r:id="rId15"/>
    <hyperlink ref="L32" r:id="rId16"/>
    <hyperlink ref="L15" r:id="rId17"/>
    <hyperlink ref="L37" r:id="rId18"/>
    <hyperlink ref="L26" r:id="rId19"/>
    <hyperlink ref="L14" r:id="rId20"/>
    <hyperlink ref="L22" r:id="rId21"/>
    <hyperlink ref="L20" r:id="rId22"/>
    <hyperlink ref="L24" r:id="rId23"/>
    <hyperlink ref="L8" r:id="rId24"/>
    <hyperlink ref="L21" r:id="rId25"/>
    <hyperlink ref="L13" r:id="rId26"/>
    <hyperlink ref="L9" r:id="rId27"/>
  </hyperlinks>
  <printOptions horizontalCentered="1"/>
  <pageMargins left="0.23622047244094491" right="0.19685039370078741" top="0.2" bottom="0.17" header="0.17" footer="0.17"/>
  <pageSetup paperSize="9" scale="64" orientation="landscape" r:id="rId28"/>
  <headerFooter>
    <oddFooter>&amp;C&amp;P</oddFooter>
  </headerFooter>
</worksheet>
</file>

<file path=xl/worksheets/sheet13.xml><?xml version="1.0" encoding="utf-8"?>
<worksheet xmlns="http://schemas.openxmlformats.org/spreadsheetml/2006/main" xmlns:r="http://schemas.openxmlformats.org/officeDocument/2006/relationships">
  <sheetPr codeName="Sayfa3">
    <tabColor rgb="FFFFFF00"/>
    <pageSetUpPr fitToPage="1"/>
  </sheetPr>
  <dimension ref="B1:I539"/>
  <sheetViews>
    <sheetView zoomScale="145" zoomScaleNormal="145"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BİLGİLERİ'!B8</f>
        <v>21122</v>
      </c>
      <c r="E5" s="426" t="s">
        <v>26</v>
      </c>
      <c r="F5" s="427"/>
      <c r="G5" s="427"/>
      <c r="H5" s="428"/>
      <c r="I5" s="29"/>
    </row>
    <row r="6" spans="2:9" ht="6.75" customHeight="1">
      <c r="B6" s="27"/>
      <c r="C6" s="31"/>
      <c r="D6" s="32"/>
      <c r="E6" s="429"/>
      <c r="F6" s="430"/>
      <c r="G6" s="430"/>
      <c r="H6" s="431"/>
      <c r="I6" s="29"/>
    </row>
    <row r="7" spans="2:9" s="36" customFormat="1" ht="22.5" customHeight="1">
      <c r="B7" s="33"/>
      <c r="C7" s="30" t="s">
        <v>21</v>
      </c>
      <c r="D7" s="34" t="str">
        <f>IF(ISERROR(VLOOKUP($D5,'HAKEM BİLGİLERİ'!$B$8:$P$201,3,0)),"",(VLOOKUP($D5,'HAKEM BİLGİLERİ'!$B$8:$P$201,3,0)))</f>
        <v>ABDURRAHİM ITRİ SAĞ</v>
      </c>
      <c r="E7" s="429"/>
      <c r="F7" s="430"/>
      <c r="G7" s="430"/>
      <c r="H7" s="431"/>
      <c r="I7" s="35"/>
    </row>
    <row r="8" spans="2:9" s="36" customFormat="1" ht="6.75" customHeight="1">
      <c r="B8" s="33"/>
      <c r="C8" s="31"/>
      <c r="D8" s="32"/>
      <c r="E8" s="429"/>
      <c r="F8" s="430"/>
      <c r="G8" s="430"/>
      <c r="H8" s="431"/>
      <c r="I8" s="35"/>
    </row>
    <row r="9" spans="2:9" s="36" customFormat="1" ht="22.5" customHeight="1">
      <c r="B9" s="33"/>
      <c r="C9" s="30" t="s">
        <v>27</v>
      </c>
      <c r="D9" s="34">
        <f>IF(ISERROR(VLOOKUP($D5,'HAKEM BİLGİLERİ'!$B$8:$P$201,4,0)),"",(VLOOKUP($D5,'HAKEM BİLGİLERİ'!$B$8:$P$201,4,0)))</f>
        <v>11458538106</v>
      </c>
      <c r="E9" s="429"/>
      <c r="F9" s="430"/>
      <c r="G9" s="430"/>
      <c r="H9" s="431"/>
      <c r="I9" s="35"/>
    </row>
    <row r="10" spans="2:9" s="36" customFormat="1" ht="7.5" customHeight="1">
      <c r="B10" s="33"/>
      <c r="C10" s="37"/>
      <c r="D10" s="38"/>
      <c r="E10" s="429"/>
      <c r="F10" s="430"/>
      <c r="G10" s="430"/>
      <c r="H10" s="431"/>
      <c r="I10" s="35"/>
    </row>
    <row r="11" spans="2:9" s="36" customFormat="1" ht="22.5" customHeight="1">
      <c r="B11" s="33"/>
      <c r="C11" s="30" t="s">
        <v>10</v>
      </c>
      <c r="D11" s="34" t="str">
        <f>'HAKEM BİLGİLERİ'!D3</f>
        <v>DENİZLİ</v>
      </c>
      <c r="E11" s="429"/>
      <c r="F11" s="430"/>
      <c r="G11" s="430"/>
      <c r="H11" s="431"/>
      <c r="I11" s="35"/>
    </row>
    <row r="12" spans="2:9" s="36" customFormat="1" ht="6.75" customHeight="1">
      <c r="B12" s="33"/>
      <c r="C12" s="31"/>
      <c r="D12" s="31"/>
      <c r="E12" s="429"/>
      <c r="F12" s="430"/>
      <c r="G12" s="430"/>
      <c r="H12" s="431"/>
      <c r="I12" s="35"/>
    </row>
    <row r="13" spans="2:9" s="36" customFormat="1" ht="22.5" customHeight="1" thickBot="1">
      <c r="B13" s="33"/>
      <c r="C13" s="30" t="s">
        <v>0</v>
      </c>
      <c r="D13" s="34" t="str">
        <f>IF(ISERROR(VLOOKUP($D5,'HAKEM BİLGİLERİ'!$B$8:$P$201,2,0)),"",(VLOOKUP($D5,'HAKEM BİLGİLERİ'!$B$8:$P$201,2,0)))</f>
        <v>İL</v>
      </c>
      <c r="E13" s="432"/>
      <c r="F13" s="433"/>
      <c r="G13" s="433"/>
      <c r="H13" s="434"/>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ALİ</v>
      </c>
      <c r="E16" s="39" t="s">
        <v>24</v>
      </c>
      <c r="F16" s="40" t="s">
        <v>34</v>
      </c>
      <c r="G16" s="41" t="s">
        <v>24</v>
      </c>
      <c r="H16" s="40" t="s">
        <v>34</v>
      </c>
      <c r="I16" s="29"/>
    </row>
    <row r="17" spans="2:9" ht="21" customHeight="1">
      <c r="B17" s="27"/>
      <c r="C17" s="14" t="s">
        <v>1</v>
      </c>
      <c r="D17" s="15" t="str">
        <f>IF(ISERROR(VLOOKUP($D5,'HAKEM BİLGİLERİ'!$B$8:$P$201,5,0)),"",(VLOOKUP($D5,'HAKEM BİLGİLERİ'!$B$8:$P$201,5,0)))</f>
        <v>GERGEN</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35221</v>
      </c>
      <c r="E18" s="44"/>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itrisag@hotmail.com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5546462638</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0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BAĞBAŞI CAMLICA SİT. F BLOK KAT5</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t="s">
        <v>42</v>
      </c>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t="s">
        <v>42</v>
      </c>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t="s">
        <v>42</v>
      </c>
      <c r="E37" s="448" t="s">
        <v>19</v>
      </c>
      <c r="F37" s="449"/>
      <c r="G37" s="449"/>
      <c r="H37" s="450"/>
      <c r="I37" s="29"/>
    </row>
    <row r="38" spans="2:9" ht="21" customHeight="1">
      <c r="B38" s="27"/>
      <c r="C38" s="67" t="s">
        <v>36</v>
      </c>
      <c r="D38" s="64" t="s">
        <v>42</v>
      </c>
      <c r="E38" s="454" t="str">
        <f>(D7)</f>
        <v>ABDURRAHİM ITRİ SAĞ</v>
      </c>
      <c r="F38" s="455"/>
      <c r="G38" s="455"/>
      <c r="H38" s="456"/>
      <c r="I38" s="29"/>
    </row>
    <row r="39" spans="2:9" ht="21" customHeight="1">
      <c r="B39" s="27"/>
      <c r="C39" s="68" t="s">
        <v>37</v>
      </c>
      <c r="D39" s="66" t="s">
        <v>42</v>
      </c>
      <c r="E39" s="451" t="s">
        <v>8</v>
      </c>
      <c r="F39" s="452"/>
      <c r="G39" s="452"/>
      <c r="H39" s="453"/>
      <c r="I39" s="29"/>
    </row>
    <row r="40" spans="2:9" ht="21" customHeight="1" thickBot="1">
      <c r="B40" s="27"/>
      <c r="C40" s="69" t="s">
        <v>9</v>
      </c>
      <c r="D40" s="70" t="s">
        <v>42</v>
      </c>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E40:H40"/>
    <mergeCell ref="C33:D34"/>
    <mergeCell ref="E37:H37"/>
    <mergeCell ref="E39:H39"/>
    <mergeCell ref="E38:H38"/>
    <mergeCell ref="C15:D15"/>
    <mergeCell ref="C3:H3"/>
    <mergeCell ref="C4:H4"/>
    <mergeCell ref="E5:H13"/>
    <mergeCell ref="E14:H14"/>
    <mergeCell ref="E15:H15"/>
  </mergeCells>
  <phoneticPr fontId="0" type="noConversion"/>
  <hyperlinks>
    <hyperlink ref="E14:H14" location="'HAKEM BİLGİLERİ'!A8"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14.xml><?xml version="1.0" encoding="utf-8"?>
<worksheet xmlns="http://schemas.openxmlformats.org/spreadsheetml/2006/main" xmlns:r="http://schemas.openxmlformats.org/officeDocument/2006/relationships">
  <sheetPr codeName="Sayfa4">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BİLGİLERİ'!B9</f>
        <v>21123</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ALİ TAN</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15122993888</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HAMİT</v>
      </c>
      <c r="E16" s="39" t="s">
        <v>24</v>
      </c>
      <c r="F16" s="40" t="s">
        <v>34</v>
      </c>
      <c r="G16" s="41" t="s">
        <v>24</v>
      </c>
      <c r="H16" s="40" t="s">
        <v>34</v>
      </c>
      <c r="I16" s="29"/>
    </row>
    <row r="17" spans="2:9" ht="21" customHeight="1">
      <c r="B17" s="27"/>
      <c r="C17" s="14" t="s">
        <v>1</v>
      </c>
      <c r="D17" s="15" t="str">
        <f>IF(ISERROR(VLOOKUP($D5,'HAKEM BİLGİLERİ'!$B$8:$P$201,5,0)),"",(VLOOKUP($D5,'HAKEM BİLGİLERİ'!$B$8:$P$201,5,0)))</f>
        <v>BATMAN</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34851</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Ali-tan413@hotmail.com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5386930150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A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t="str">
        <f>IF(ISERROR(VLOOKUP($D5,'HAKEM BİLGİLERİ'!$B$8:$P$201,14,0)),"",(VLOOKUP($D5,'HAKEM BİLGİLERİ'!$B$8:$P$201,14,0)))</f>
        <v>MURATDEDE MH 272/3 SOK NO4 DENİZLİ</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41</v>
      </c>
      <c r="D38" s="64"/>
      <c r="E38" s="454" t="str">
        <f>(D7)</f>
        <v>ALİ TAN</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15.xml><?xml version="1.0" encoding="utf-8"?>
<worksheet xmlns="http://schemas.openxmlformats.org/spreadsheetml/2006/main" xmlns:r="http://schemas.openxmlformats.org/officeDocument/2006/relationships">
  <sheetPr codeName="Sayfa5">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BİLGİLERİ'!B10</f>
        <v>21124</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AYBÜKE YILDIRIM</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10414527116</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ÖZAY</v>
      </c>
      <c r="E16" s="39" t="s">
        <v>24</v>
      </c>
      <c r="F16" s="40" t="s">
        <v>34</v>
      </c>
      <c r="G16" s="41" t="s">
        <v>24</v>
      </c>
      <c r="H16" s="40" t="s">
        <v>34</v>
      </c>
      <c r="I16" s="29"/>
    </row>
    <row r="17" spans="2:9" ht="21" customHeight="1">
      <c r="B17" s="27"/>
      <c r="C17" s="14" t="s">
        <v>1</v>
      </c>
      <c r="D17" s="15" t="str">
        <f>IF(ISERROR(VLOOKUP($D5,'HAKEM BİLGİLERİ'!$B$8:$P$201,5,0)),"",(VLOOKUP($D5,'HAKEM BİLGİLERİ'!$B$8:$P$201,5,0)))</f>
        <v>YILDIRIM</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35224</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xc02@live.com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5320670696</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B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t="str">
        <f>IF(ISERROR(VLOOKUP($D5,'HAKEM BİLGİLERİ'!$B$8:$P$201,14,0)),"",(VLOOKUP($D5,'HAKEM BİLGİLERİ'!$B$8:$P$201,14,0)))</f>
        <v>KURTULUŞ MAH 2014 SOK NO 70 K3 DR3 AYDIN</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VAKIF BANK
TR02 0001 5001 5800 7302 6531 51</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AYBÜKE YILDIRIM</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0"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sheetPr codeName="Sayfa6">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153</v>
      </c>
      <c r="D4" s="425"/>
      <c r="E4" s="425"/>
      <c r="F4" s="425"/>
      <c r="G4" s="425"/>
      <c r="H4" s="425"/>
      <c r="I4" s="29"/>
    </row>
    <row r="5" spans="2:9" ht="22.5" customHeight="1">
      <c r="B5" s="27"/>
      <c r="C5" s="30" t="s">
        <v>13</v>
      </c>
      <c r="D5" s="84">
        <f>'HAKEM BİLGİLERİ'!B11</f>
        <v>21125</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BETÜL BAYAR</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25795582418</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ŞABAN</v>
      </c>
      <c r="E16" s="39" t="s">
        <v>24</v>
      </c>
      <c r="F16" s="40" t="s">
        <v>34</v>
      </c>
      <c r="G16" s="41" t="s">
        <v>24</v>
      </c>
      <c r="H16" s="40" t="s">
        <v>34</v>
      </c>
      <c r="I16" s="29"/>
    </row>
    <row r="17" spans="2:9" ht="21" customHeight="1">
      <c r="B17" s="27"/>
      <c r="C17" s="14" t="s">
        <v>1</v>
      </c>
      <c r="D17" s="15" t="str">
        <f>IF(ISERROR(VLOOKUP($D5,'HAKEM BİLGİLERİ'!$B$8:$P$201,5,0)),"",(VLOOKUP($D5,'HAKEM BİLGİLERİ'!$B$8:$P$201,5,0)))</f>
        <v>DENİZLİ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31067</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YÜKSEKLİSANS</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MEMUR</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betulbyr@hotmail.com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5547755554</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A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ADALET MAH. 10045SOK. SERİN SİT B/2 BŞOK DENİZLİ</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HALKBANKASI
TR330001200935200001055441</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BETÜL BAYAR</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1"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sheetPr codeName="Sayfa7">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BİLGİLERİ'!B12</f>
        <v>21126</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BÜŞRA KARAGÖNLÜ</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17815847348</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SELAHATTİN</v>
      </c>
      <c r="E16" s="39" t="s">
        <v>24</v>
      </c>
      <c r="F16" s="40" t="s">
        <v>34</v>
      </c>
      <c r="G16" s="41" t="s">
        <v>24</v>
      </c>
      <c r="H16" s="40" t="s">
        <v>34</v>
      </c>
      <c r="I16" s="29"/>
    </row>
    <row r="17" spans="2:9" ht="21" customHeight="1">
      <c r="B17" s="27"/>
      <c r="C17" s="14" t="s">
        <v>1</v>
      </c>
      <c r="D17" s="15" t="str">
        <f>IF(ISERROR(VLOOKUP($D5,'HAKEM BİLGİLERİ'!$B$8:$P$201,5,0)),"",(VLOOKUP($D5,'HAKEM BİLGİLERİ'!$B$8:$P$201,5,0)))</f>
        <v>DENİZLİ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35600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5070054515</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0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ANAFARTALAR MAH 2155 SOK NO10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BÜŞRA KARAGÖNLÜ</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2"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18.xml><?xml version="1.0" encoding="utf-8"?>
<worksheet xmlns="http://schemas.openxmlformats.org/spreadsheetml/2006/main" xmlns:r="http://schemas.openxmlformats.org/officeDocument/2006/relationships">
  <sheetPr codeName="Sayfa8">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BİLGİLERİ'!B13</f>
        <v>21127</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ECE BAKAY</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13882801696</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ENGİN</v>
      </c>
      <c r="E16" s="39" t="s">
        <v>24</v>
      </c>
      <c r="F16" s="40" t="s">
        <v>34</v>
      </c>
      <c r="G16" s="41" t="s">
        <v>24</v>
      </c>
      <c r="H16" s="40" t="s">
        <v>34</v>
      </c>
      <c r="I16" s="29"/>
    </row>
    <row r="17" spans="2:9" ht="21" customHeight="1">
      <c r="B17" s="27"/>
      <c r="C17" s="14" t="s">
        <v>1</v>
      </c>
      <c r="D17" s="15" t="str">
        <f>IF(ISERROR(VLOOKUP($D5,'HAKEM BİLGİLERİ'!$B$8:$P$201,5,0)),"",(VLOOKUP($D5,'HAKEM BİLGİLERİ'!$B$8:$P$201,5,0)))</f>
        <v>BORNOVA</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35796</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İNGİLİZCE-BULGARCA</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ecebakay@hotmail.com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5306838022</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B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ÜNV APRT. NO 17 BAĞBAŞI</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ECE BAKAY</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3"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19.xml><?xml version="1.0" encoding="utf-8"?>
<worksheet xmlns="http://schemas.openxmlformats.org/spreadsheetml/2006/main" xmlns:r="http://schemas.openxmlformats.org/officeDocument/2006/relationships">
  <sheetPr codeName="Sayfa9">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BİLGİLERİ'!B14</f>
        <v>21128</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ERHAN DOĞRU</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34807265072</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66" t="s">
        <v>43</v>
      </c>
      <c r="F14" s="467"/>
      <c r="G14" s="467"/>
      <c r="H14" s="468"/>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İBRAHİM</v>
      </c>
      <c r="E16" s="39" t="s">
        <v>24</v>
      </c>
      <c r="F16" s="40" t="s">
        <v>34</v>
      </c>
      <c r="G16" s="41" t="s">
        <v>24</v>
      </c>
      <c r="H16" s="40" t="s">
        <v>34</v>
      </c>
      <c r="I16" s="29"/>
    </row>
    <row r="17" spans="2:9" ht="21" customHeight="1">
      <c r="B17" s="27"/>
      <c r="C17" s="14" t="s">
        <v>1</v>
      </c>
      <c r="D17" s="15" t="str">
        <f>IF(ISERROR(VLOOKUP($D5,'HAKEM BİLGİLERİ'!$B$8:$P$201,5,0)),"",(VLOOKUP($D5,'HAKEM BİLGİLERİ'!$B$8:$P$201,5,0)))</f>
        <v>DENİZLİ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31413</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LİSANS</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KAMU PERSONEL</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edogru10@hotmail.com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5063461688</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A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ANAFARTALAR MAH 232 SOK NO1 K1 DENİZLİ</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İŞ BANKASI
TR90 0006 4000 0013 2002 5235 21</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ERHAN DOĞRU</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4" display="&quot;Hakem Bilgilerine Dönmek İçin Tıkla&quot;"/>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B1:G38"/>
  <sheetViews>
    <sheetView view="pageBreakPreview" zoomScale="106" zoomScaleSheetLayoutView="106" workbookViewId="0">
      <selection activeCell="F22" sqref="F22:H22"/>
    </sheetView>
  </sheetViews>
  <sheetFormatPr defaultRowHeight="1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c r="B1" s="302" t="s">
        <v>69</v>
      </c>
      <c r="C1" s="303"/>
      <c r="D1" s="303"/>
      <c r="E1" s="303"/>
      <c r="F1" s="303"/>
      <c r="G1" s="303"/>
    </row>
    <row r="2" spans="2:7" ht="23.25">
      <c r="B2" s="304" t="s">
        <v>70</v>
      </c>
      <c r="C2" s="305"/>
      <c r="D2" s="305"/>
      <c r="E2" s="305"/>
      <c r="F2" s="305"/>
      <c r="G2" s="305"/>
    </row>
    <row r="3" spans="2:7" ht="26.25" customHeight="1">
      <c r="B3" s="119" t="s">
        <v>13</v>
      </c>
      <c r="C3" s="120" t="s">
        <v>71</v>
      </c>
      <c r="D3" s="306" t="s">
        <v>26</v>
      </c>
      <c r="E3" s="306"/>
      <c r="F3" s="306"/>
      <c r="G3" s="306"/>
    </row>
    <row r="4" spans="2:7" ht="6" customHeight="1">
      <c r="B4" s="121"/>
      <c r="C4" s="122"/>
      <c r="D4" s="306"/>
      <c r="E4" s="306"/>
      <c r="F4" s="306"/>
      <c r="G4" s="306"/>
    </row>
    <row r="5" spans="2:7" ht="26.25" customHeight="1">
      <c r="B5" s="119" t="s">
        <v>21</v>
      </c>
      <c r="C5" s="123" t="s">
        <v>72</v>
      </c>
      <c r="D5" s="306"/>
      <c r="E5" s="306"/>
      <c r="F5" s="306"/>
      <c r="G5" s="306"/>
    </row>
    <row r="6" spans="2:7" ht="6" customHeight="1">
      <c r="B6" s="121"/>
      <c r="C6" s="122"/>
      <c r="D6" s="306"/>
      <c r="E6" s="306"/>
      <c r="F6" s="306"/>
      <c r="G6" s="306"/>
    </row>
    <row r="7" spans="2:7" ht="26.25" customHeight="1">
      <c r="B7" s="119" t="s">
        <v>27</v>
      </c>
      <c r="C7" s="123"/>
      <c r="D7" s="306"/>
      <c r="E7" s="306"/>
      <c r="F7" s="306"/>
      <c r="G7" s="306"/>
    </row>
    <row r="8" spans="2:7" ht="6" customHeight="1">
      <c r="B8" s="121"/>
      <c r="C8" s="122"/>
      <c r="D8" s="306"/>
      <c r="E8" s="306"/>
      <c r="F8" s="306"/>
      <c r="G8" s="306"/>
    </row>
    <row r="9" spans="2:7" ht="26.25" customHeight="1">
      <c r="B9" s="119" t="s">
        <v>10</v>
      </c>
      <c r="C9" s="123" t="str">
        <f>'KURS BİLGİLERİ'!F19</f>
        <v>DENİZLİ</v>
      </c>
      <c r="D9" s="306"/>
      <c r="E9" s="306"/>
      <c r="F9" s="306"/>
      <c r="G9" s="306"/>
    </row>
    <row r="10" spans="2:7" ht="6" customHeight="1">
      <c r="B10" s="121"/>
      <c r="C10" s="122"/>
      <c r="D10" s="306"/>
      <c r="E10" s="306"/>
      <c r="F10" s="306"/>
      <c r="G10" s="306"/>
    </row>
    <row r="11" spans="2:7" ht="26.25" customHeight="1">
      <c r="B11" s="119" t="s">
        <v>0</v>
      </c>
      <c r="C11" s="123" t="s">
        <v>24</v>
      </c>
      <c r="D11" s="306"/>
      <c r="E11" s="306"/>
      <c r="F11" s="306"/>
      <c r="G11" s="306"/>
    </row>
    <row r="12" spans="2:7" ht="6" customHeight="1">
      <c r="B12" s="124"/>
      <c r="C12" s="125"/>
      <c r="D12" s="307"/>
      <c r="E12" s="308"/>
      <c r="F12" s="308"/>
      <c r="G12" s="309"/>
    </row>
    <row r="13" spans="2:7" ht="23.25" customHeight="1">
      <c r="B13" s="310" t="s">
        <v>35</v>
      </c>
      <c r="C13" s="310"/>
      <c r="D13" s="311" t="s">
        <v>40</v>
      </c>
      <c r="E13" s="311"/>
      <c r="F13" s="311"/>
      <c r="G13" s="311"/>
    </row>
    <row r="14" spans="2:7" ht="22.5" customHeight="1">
      <c r="B14" s="126" t="s">
        <v>1</v>
      </c>
      <c r="C14" s="127" t="s">
        <v>72</v>
      </c>
      <c r="D14" s="128" t="s">
        <v>24</v>
      </c>
      <c r="E14" s="128" t="s">
        <v>34</v>
      </c>
      <c r="F14" s="128" t="s">
        <v>24</v>
      </c>
      <c r="G14" s="128" t="s">
        <v>34</v>
      </c>
    </row>
    <row r="15" spans="2:7" ht="22.5" customHeight="1">
      <c r="B15" s="126" t="s">
        <v>2</v>
      </c>
      <c r="C15" s="129" t="s">
        <v>72</v>
      </c>
      <c r="D15" s="130" t="str">
        <f>'KURS BİLGİLERİ'!F19</f>
        <v>DENİZLİ</v>
      </c>
      <c r="E15" s="131">
        <f>'KURS BİLGİLERİ'!F24</f>
        <v>2016</v>
      </c>
      <c r="F15" s="132" t="s">
        <v>72</v>
      </c>
      <c r="G15" s="131" t="s">
        <v>72</v>
      </c>
    </row>
    <row r="16" spans="2:7" ht="22.5" customHeight="1">
      <c r="B16" s="133" t="s">
        <v>73</v>
      </c>
      <c r="C16" s="134" t="s">
        <v>72</v>
      </c>
      <c r="D16" s="130" t="s">
        <v>72</v>
      </c>
      <c r="E16" s="131" t="s">
        <v>72</v>
      </c>
      <c r="F16" s="132" t="s">
        <v>72</v>
      </c>
      <c r="G16" s="131" t="s">
        <v>72</v>
      </c>
    </row>
    <row r="17" spans="2:7" ht="22.5" customHeight="1">
      <c r="B17" s="126" t="s">
        <v>15</v>
      </c>
      <c r="C17" s="127" t="s">
        <v>72</v>
      </c>
      <c r="D17" s="132" t="s">
        <v>72</v>
      </c>
      <c r="E17" s="131" t="s">
        <v>72</v>
      </c>
      <c r="F17" s="132" t="s">
        <v>72</v>
      </c>
      <c r="G17" s="131" t="s">
        <v>72</v>
      </c>
    </row>
    <row r="18" spans="2:7" ht="22.5" customHeight="1">
      <c r="B18" s="126" t="s">
        <v>161</v>
      </c>
      <c r="C18" s="127" t="s">
        <v>72</v>
      </c>
      <c r="D18" s="132" t="s">
        <v>72</v>
      </c>
      <c r="E18" s="131" t="s">
        <v>72</v>
      </c>
      <c r="F18" s="132" t="s">
        <v>72</v>
      </c>
      <c r="G18" s="131" t="s">
        <v>72</v>
      </c>
    </row>
    <row r="19" spans="2:7" ht="22.5" customHeight="1">
      <c r="B19" s="126" t="s">
        <v>74</v>
      </c>
      <c r="C19" s="127" t="s">
        <v>72</v>
      </c>
      <c r="D19" s="132" t="s">
        <v>72</v>
      </c>
      <c r="E19" s="131" t="s">
        <v>72</v>
      </c>
      <c r="F19" s="132" t="s">
        <v>72</v>
      </c>
      <c r="G19" s="131" t="s">
        <v>72</v>
      </c>
    </row>
    <row r="20" spans="2:7" ht="22.5" customHeight="1">
      <c r="B20" s="126" t="s">
        <v>17</v>
      </c>
      <c r="C20" s="127" t="s">
        <v>72</v>
      </c>
      <c r="D20" s="132" t="s">
        <v>72</v>
      </c>
      <c r="E20" s="131" t="s">
        <v>72</v>
      </c>
      <c r="F20" s="132" t="s">
        <v>72</v>
      </c>
      <c r="G20" s="131" t="s">
        <v>72</v>
      </c>
    </row>
    <row r="21" spans="2:7" ht="22.5" customHeight="1">
      <c r="B21" s="119" t="s">
        <v>16</v>
      </c>
      <c r="C21" s="127" t="s">
        <v>72</v>
      </c>
      <c r="D21" s="132" t="s">
        <v>72</v>
      </c>
      <c r="E21" s="131" t="s">
        <v>72</v>
      </c>
      <c r="F21" s="132" t="s">
        <v>72</v>
      </c>
      <c r="G21" s="131" t="s">
        <v>72</v>
      </c>
    </row>
    <row r="22" spans="2:7" ht="22.5" customHeight="1">
      <c r="B22" s="119" t="s">
        <v>67</v>
      </c>
      <c r="C22" s="127" t="s">
        <v>72</v>
      </c>
      <c r="D22" s="132" t="s">
        <v>72</v>
      </c>
      <c r="E22" s="131" t="s">
        <v>72</v>
      </c>
      <c r="F22" s="132" t="s">
        <v>72</v>
      </c>
      <c r="G22" s="131" t="s">
        <v>72</v>
      </c>
    </row>
    <row r="23" spans="2:7" ht="22.5" customHeight="1">
      <c r="B23" s="119" t="s">
        <v>5</v>
      </c>
      <c r="C23" s="132" t="s">
        <v>72</v>
      </c>
      <c r="D23" s="132" t="s">
        <v>72</v>
      </c>
      <c r="E23" s="131" t="s">
        <v>72</v>
      </c>
      <c r="F23" s="132" t="s">
        <v>72</v>
      </c>
      <c r="G23" s="131" t="s">
        <v>72</v>
      </c>
    </row>
    <row r="24" spans="2:7" ht="22.5" customHeight="1">
      <c r="B24" s="119" t="s">
        <v>75</v>
      </c>
      <c r="C24" s="132" t="s">
        <v>72</v>
      </c>
      <c r="D24" s="132" t="s">
        <v>72</v>
      </c>
      <c r="E24" s="131" t="s">
        <v>72</v>
      </c>
      <c r="F24" s="132" t="s">
        <v>72</v>
      </c>
      <c r="G24" s="131" t="s">
        <v>72</v>
      </c>
    </row>
    <row r="25" spans="2:7" ht="22.5" customHeight="1">
      <c r="B25" s="135" t="s">
        <v>0</v>
      </c>
      <c r="C25" s="135" t="s">
        <v>14</v>
      </c>
      <c r="D25" s="132" t="s">
        <v>72</v>
      </c>
      <c r="E25" s="131" t="s">
        <v>72</v>
      </c>
      <c r="F25" s="132" t="s">
        <v>72</v>
      </c>
      <c r="G25" s="131" t="s">
        <v>72</v>
      </c>
    </row>
    <row r="26" spans="2:7" ht="22.5" customHeight="1">
      <c r="B26" s="136" t="s">
        <v>24</v>
      </c>
      <c r="C26" s="127" t="s">
        <v>76</v>
      </c>
      <c r="D26" s="130" t="s">
        <v>72</v>
      </c>
      <c r="E26" s="131" t="s">
        <v>72</v>
      </c>
      <c r="F26" s="132" t="s">
        <v>72</v>
      </c>
      <c r="G26" s="131" t="s">
        <v>72</v>
      </c>
    </row>
    <row r="27" spans="2:7" ht="22.5" customHeight="1">
      <c r="B27" s="136" t="s">
        <v>23</v>
      </c>
      <c r="C27" s="127" t="s">
        <v>76</v>
      </c>
      <c r="D27" s="132" t="s">
        <v>72</v>
      </c>
      <c r="E27" s="131" t="s">
        <v>72</v>
      </c>
      <c r="F27" s="132" t="s">
        <v>72</v>
      </c>
      <c r="G27" s="131" t="s">
        <v>72</v>
      </c>
    </row>
    <row r="28" spans="2:7" ht="22.5" customHeight="1">
      <c r="B28" s="136" t="s">
        <v>32</v>
      </c>
      <c r="C28" s="127" t="s">
        <v>76</v>
      </c>
      <c r="D28" s="132" t="s">
        <v>72</v>
      </c>
      <c r="E28" s="131" t="s">
        <v>72</v>
      </c>
      <c r="F28" s="132" t="s">
        <v>72</v>
      </c>
      <c r="G28" s="131" t="s">
        <v>72</v>
      </c>
    </row>
    <row r="29" spans="2:7" ht="22.5" customHeight="1">
      <c r="B29" s="137" t="s">
        <v>77</v>
      </c>
      <c r="C29" s="127" t="str">
        <f>'KURS BİLGİLERİ'!F20</f>
        <v>12-15 Nisan 2016</v>
      </c>
      <c r="D29" s="132" t="s">
        <v>72</v>
      </c>
      <c r="E29" s="131" t="s">
        <v>72</v>
      </c>
      <c r="F29" s="132" t="s">
        <v>72</v>
      </c>
      <c r="G29" s="131" t="s">
        <v>72</v>
      </c>
    </row>
    <row r="30" spans="2:7" ht="22.5" customHeight="1">
      <c r="B30" s="138" t="s">
        <v>33</v>
      </c>
      <c r="C30" s="127" t="s">
        <v>76</v>
      </c>
      <c r="D30" s="132" t="s">
        <v>72</v>
      </c>
      <c r="E30" s="131" t="s">
        <v>72</v>
      </c>
      <c r="F30" s="132" t="s">
        <v>72</v>
      </c>
      <c r="G30" s="131" t="s">
        <v>72</v>
      </c>
    </row>
    <row r="31" spans="2:7" ht="22.5" customHeight="1">
      <c r="B31" s="312" t="s">
        <v>78</v>
      </c>
      <c r="C31" s="312"/>
      <c r="D31" s="132" t="s">
        <v>72</v>
      </c>
      <c r="E31" s="131" t="s">
        <v>72</v>
      </c>
      <c r="F31" s="132" t="s">
        <v>72</v>
      </c>
      <c r="G31" s="131" t="s">
        <v>72</v>
      </c>
    </row>
    <row r="32" spans="2:7" ht="22.5" customHeight="1">
      <c r="B32" s="312"/>
      <c r="C32" s="312"/>
      <c r="D32" s="132" t="s">
        <v>72</v>
      </c>
      <c r="E32" s="131" t="s">
        <v>72</v>
      </c>
      <c r="F32" s="132" t="s">
        <v>72</v>
      </c>
      <c r="G32" s="131" t="s">
        <v>72</v>
      </c>
    </row>
    <row r="33" spans="2:7" ht="22.5" customHeight="1">
      <c r="B33" s="139" t="s">
        <v>20</v>
      </c>
      <c r="C33" s="140" t="s">
        <v>42</v>
      </c>
      <c r="D33" s="132" t="s">
        <v>72</v>
      </c>
      <c r="E33" s="131" t="s">
        <v>72</v>
      </c>
      <c r="F33" s="132" t="s">
        <v>72</v>
      </c>
      <c r="G33" s="131" t="s">
        <v>72</v>
      </c>
    </row>
    <row r="34" spans="2:7" ht="22.5" customHeight="1">
      <c r="B34" s="139" t="s">
        <v>6</v>
      </c>
      <c r="C34" s="140" t="s">
        <v>42</v>
      </c>
      <c r="D34" s="141" t="s">
        <v>72</v>
      </c>
      <c r="E34" s="142" t="s">
        <v>72</v>
      </c>
      <c r="F34" s="141" t="s">
        <v>72</v>
      </c>
      <c r="G34" s="142" t="s">
        <v>72</v>
      </c>
    </row>
    <row r="35" spans="2:7" ht="22.5" customHeight="1">
      <c r="B35" s="139" t="s">
        <v>7</v>
      </c>
      <c r="C35" s="143" t="s">
        <v>42</v>
      </c>
      <c r="D35" s="313" t="s">
        <v>19</v>
      </c>
      <c r="E35" s="314"/>
      <c r="F35" s="314"/>
      <c r="G35" s="315"/>
    </row>
    <row r="36" spans="2:7" ht="22.5" customHeight="1">
      <c r="B36" s="144" t="s">
        <v>79</v>
      </c>
      <c r="C36" s="143" t="s">
        <v>42</v>
      </c>
      <c r="D36" s="316" t="s">
        <v>72</v>
      </c>
      <c r="E36" s="317"/>
      <c r="F36" s="317"/>
      <c r="G36" s="318"/>
    </row>
    <row r="37" spans="2:7" ht="22.5" customHeight="1">
      <c r="B37" s="144" t="s">
        <v>80</v>
      </c>
      <c r="C37" s="143" t="s">
        <v>42</v>
      </c>
      <c r="D37" s="319" t="s">
        <v>8</v>
      </c>
      <c r="E37" s="320"/>
      <c r="F37" s="320"/>
      <c r="G37" s="321"/>
    </row>
    <row r="38" spans="2:7" ht="22.5" customHeight="1">
      <c r="B38" s="139" t="s">
        <v>81</v>
      </c>
      <c r="C38" s="143" t="s">
        <v>42</v>
      </c>
      <c r="D38" s="322"/>
      <c r="E38" s="323"/>
      <c r="F38" s="323"/>
      <c r="G38" s="324"/>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31" bottom="0.26" header="0.17" footer="0.17"/>
  <pageSetup paperSize="9" orientation="portrait" r:id="rId1"/>
</worksheet>
</file>

<file path=xl/worksheets/sheet20.xml><?xml version="1.0" encoding="utf-8"?>
<worksheet xmlns="http://schemas.openxmlformats.org/spreadsheetml/2006/main" xmlns:r="http://schemas.openxmlformats.org/officeDocument/2006/relationships">
  <sheetPr codeName="Sayfa10">
    <tabColor rgb="FFFFFF00"/>
    <pageSetUpPr fitToPage="1"/>
  </sheetPr>
  <dimension ref="B1:I539"/>
  <sheetViews>
    <sheetView topLeftCell="A4"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BİLGİLERİ'!B15</f>
        <v>21129</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ERTUĞRUL ÇAPAR</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42773006582</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MEHMET</v>
      </c>
      <c r="E16" s="39" t="s">
        <v>24</v>
      </c>
      <c r="F16" s="40" t="s">
        <v>34</v>
      </c>
      <c r="G16" s="41" t="s">
        <v>24</v>
      </c>
      <c r="H16" s="40" t="s">
        <v>34</v>
      </c>
      <c r="I16" s="29"/>
    </row>
    <row r="17" spans="2:9" ht="21" customHeight="1">
      <c r="B17" s="27"/>
      <c r="C17" s="14" t="s">
        <v>1</v>
      </c>
      <c r="D17" s="15" t="str">
        <f>IF(ISERROR(VLOOKUP($D5,'HAKEM BİLGİLERİ'!$B$8:$P$201,5,0)),"",(VLOOKUP($D5,'HAKEM BİLGİLERİ'!$B$8:$P$201,5,0)))</f>
        <v>UŞAK</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35568</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etocapar@hotmail.com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5348470565</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B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HACIKAPLANLAR MAH 750 SOK</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ZİRAAT BANKASI
TR84 0001 0021 4176 2441 1350 01</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ERTUĞRUL ÇAPAR</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5"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21.xml><?xml version="1.0" encoding="utf-8"?>
<worksheet xmlns="http://schemas.openxmlformats.org/spreadsheetml/2006/main" xmlns:r="http://schemas.openxmlformats.org/officeDocument/2006/relationships">
  <sheetPr codeName="Sayfa11">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BİLGİLERİ'!B16</f>
        <v>21130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ESMA OLGUN</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18991211596</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KADİR</v>
      </c>
      <c r="E16" s="39" t="s">
        <v>24</v>
      </c>
      <c r="F16" s="40" t="s">
        <v>34</v>
      </c>
      <c r="G16" s="41" t="s">
        <v>24</v>
      </c>
      <c r="H16" s="40" t="s">
        <v>34</v>
      </c>
      <c r="I16" s="29"/>
    </row>
    <row r="17" spans="2:9" ht="21" customHeight="1">
      <c r="B17" s="27"/>
      <c r="C17" s="14" t="s">
        <v>1</v>
      </c>
      <c r="D17" s="15" t="str">
        <f>IF(ISERROR(VLOOKUP($D5,'HAKEM BİLGİLERİ'!$B$8:$P$201,5,0)),"",(VLOOKUP($D5,'HAKEM BİLGİLERİ'!$B$8:$P$201,5,0)))</f>
        <v>ADIYAMAN</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35043</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esmaolqn12345@gmail.com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5531524814</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ZAFER MAH 117 SOK NO9 KAT4 AYDIN</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261" t="str">
        <f>IF(ISERROR(VLOOKUP($D5,'HAKEM BİLGİLERİ'!$B$8:$P$201,15,0)),"",(VLOOKUP($D5,'HAKEM BİLGİLERİ'!$B$8:$P$201,15,0)))</f>
        <v>ZİRAAT BANKASI
TR06 0001 0000 3370 9765 1850 01</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ESMA OLGUN</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6"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22.xml><?xml version="1.0" encoding="utf-8"?>
<worksheet xmlns="http://schemas.openxmlformats.org/spreadsheetml/2006/main" xmlns:r="http://schemas.openxmlformats.org/officeDocument/2006/relationships">
  <sheetPr codeName="Sayfa12">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5">
        <f>'HAKEM BİLGİLERİ'!B17</f>
        <v>21131</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FATMA SELÇUK</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42067045402</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İBRAHİM</v>
      </c>
      <c r="E16" s="39" t="s">
        <v>24</v>
      </c>
      <c r="F16" s="40" t="s">
        <v>34</v>
      </c>
      <c r="G16" s="41" t="s">
        <v>24</v>
      </c>
      <c r="H16" s="40" t="s">
        <v>34</v>
      </c>
      <c r="I16" s="29"/>
    </row>
    <row r="17" spans="2:9" ht="21" customHeight="1">
      <c r="B17" s="27"/>
      <c r="C17" s="14" t="s">
        <v>1</v>
      </c>
      <c r="D17" s="15" t="str">
        <f>IF(ISERROR(VLOOKUP($D5,'HAKEM BİLGİLERİ'!$B$8:$P$201,5,0)),"",(VLOOKUP($D5,'HAKEM BİLGİLERİ'!$B$8:$P$201,5,0)))</f>
        <v>DENİZLİ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35606</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5442519071</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0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FATİH MAH. 1931/3 NO20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FATMA SELÇUK</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7"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23.xml><?xml version="1.0" encoding="utf-8"?>
<worksheet xmlns="http://schemas.openxmlformats.org/spreadsheetml/2006/main" xmlns:r="http://schemas.openxmlformats.org/officeDocument/2006/relationships">
  <sheetPr codeName="Sayfa13">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BİLGİLERİ'!B18</f>
        <v>21132</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GÖKHAN ÇİÇEK</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19106179060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ŞENEL</v>
      </c>
      <c r="E16" s="39" t="s">
        <v>24</v>
      </c>
      <c r="F16" s="40" t="s">
        <v>34</v>
      </c>
      <c r="G16" s="41" t="s">
        <v>24</v>
      </c>
      <c r="H16" s="40" t="s">
        <v>34</v>
      </c>
      <c r="I16" s="29"/>
    </row>
    <row r="17" spans="2:9" ht="21" customHeight="1">
      <c r="B17" s="27"/>
      <c r="C17" s="14" t="s">
        <v>1</v>
      </c>
      <c r="D17" s="15" t="str">
        <f>IF(ISERROR(VLOOKUP($D5,'HAKEM BİLGİLERİ'!$B$8:$P$201,5,0)),"",(VLOOKUP($D5,'HAKEM BİLGİLERİ'!$B$8:$P$201,5,0)))</f>
        <v>KONAK</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33867</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gokhanmenemen@windowslive.com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5549262556</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A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 xml:space="preserve">UĞUR MUMCU MAH. 1304 SOK NO:4 DAİRE 12 MENEMEN </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ZİRAAT BANKASI TR070001000146592597545001</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GÖKHAN ÇİÇEK</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8"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24.xml><?xml version="1.0" encoding="utf-8"?>
<worksheet xmlns="http://schemas.openxmlformats.org/spreadsheetml/2006/main" xmlns:r="http://schemas.openxmlformats.org/officeDocument/2006/relationships">
  <sheetPr codeName="Sayfa14">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BİLGİLERİ'!B19</f>
        <v>21133</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MEHDİ MESİH GEYLAN</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13120986796</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RAMAZAN</v>
      </c>
      <c r="E16" s="39" t="s">
        <v>24</v>
      </c>
      <c r="F16" s="40" t="s">
        <v>34</v>
      </c>
      <c r="G16" s="41" t="s">
        <v>24</v>
      </c>
      <c r="H16" s="40" t="s">
        <v>34</v>
      </c>
      <c r="I16" s="29"/>
    </row>
    <row r="17" spans="2:9" ht="21" customHeight="1">
      <c r="B17" s="27"/>
      <c r="C17" s="14" t="s">
        <v>1</v>
      </c>
      <c r="D17" s="15" t="str">
        <f>IF(ISERROR(VLOOKUP($D5,'HAKEM BİLGİLERİ'!$B$8:$P$201,5,0)),"",(VLOOKUP($D5,'HAKEM BİLGİLERİ'!$B$8:$P$201,5,0)))</f>
        <v>AKKÖY</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35604</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mehdi -_mesih-_97@hotmail.com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5077949651</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A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1200 EVLER MAH. PAZARYERİ ÖZKAYA APT.</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TR 65 0001 0021 4176 2444 4250 01</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MEHDİ MESİH GEYLAN</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19"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25.xml><?xml version="1.0" encoding="utf-8"?>
<worksheet xmlns="http://schemas.openxmlformats.org/spreadsheetml/2006/main" xmlns:r="http://schemas.openxmlformats.org/officeDocument/2006/relationships">
  <sheetPr codeName="Sayfa15">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BİLGİLERİ'!B20</f>
        <v>21134</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MEHMET EMRE KURAL</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35326091098</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BÜNYAMİN</v>
      </c>
      <c r="E16" s="39" t="s">
        <v>24</v>
      </c>
      <c r="F16" s="40" t="s">
        <v>34</v>
      </c>
      <c r="G16" s="41" t="s">
        <v>24</v>
      </c>
      <c r="H16" s="40" t="s">
        <v>34</v>
      </c>
      <c r="I16" s="29"/>
    </row>
    <row r="17" spans="2:9" ht="21" customHeight="1">
      <c r="B17" s="27"/>
      <c r="C17" s="14" t="s">
        <v>1</v>
      </c>
      <c r="D17" s="15" t="str">
        <f>IF(ISERROR(VLOOKUP($D5,'HAKEM BİLGİLERİ'!$B$8:$P$201,5,0)),"",(VLOOKUP($D5,'HAKEM BİLGİLERİ'!$B$8:$P$201,5,0)))</f>
        <v>ANTALYA</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31071</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LİSANS</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KAMU PERSONEL</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mrnaemre@hotmail.com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5548268998</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AB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HACİ KAPLANLAR MAH 736 SOK NO18 DENİZLİ</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İŞ BANKASI
TR12 0006 4000 0013 2001 9463 99</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MEHMET EMRE KURAL</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0"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26.xml><?xml version="1.0" encoding="utf-8"?>
<worksheet xmlns="http://schemas.openxmlformats.org/spreadsheetml/2006/main" xmlns:r="http://schemas.openxmlformats.org/officeDocument/2006/relationships">
  <sheetPr codeName="Sayfa16">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BİLGİLERİ'!B21</f>
        <v>21135</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MESUT ÖZTÜRK</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32236367428</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RAMAZAN</v>
      </c>
      <c r="E16" s="39" t="s">
        <v>24</v>
      </c>
      <c r="F16" s="40" t="s">
        <v>34</v>
      </c>
      <c r="G16" s="41" t="s">
        <v>24</v>
      </c>
      <c r="H16" s="40" t="s">
        <v>34</v>
      </c>
      <c r="I16" s="29"/>
    </row>
    <row r="17" spans="2:9" ht="21" customHeight="1">
      <c r="B17" s="27"/>
      <c r="C17" s="14" t="s">
        <v>1</v>
      </c>
      <c r="D17" s="15" t="str">
        <f>IF(ISERROR(VLOOKUP($D5,'HAKEM BİLGİLERİ'!$B$8:$P$201,5,0)),"",(VLOOKUP($D5,'HAKEM BİLGİLERİ'!$B$8:$P$201,5,0)))</f>
        <v>DENİZLİ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35065</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İNGİLİZCE</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mesut2300@windowslive.com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5435496055</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0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DÜNDAR SOK. PAMUKKALE MAH. PAMUKKALE</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MESUT ÖZTÜRK</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1"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27.xml><?xml version="1.0" encoding="utf-8"?>
<worksheet xmlns="http://schemas.openxmlformats.org/spreadsheetml/2006/main" xmlns:r="http://schemas.openxmlformats.org/officeDocument/2006/relationships">
  <sheetPr codeName="Sayfa17">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BİLGİLERİ'!B22</f>
        <v>21136</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MUHSİN ÇIRAY</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24751596032</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SAİT</v>
      </c>
      <c r="E16" s="39" t="s">
        <v>24</v>
      </c>
      <c r="F16" s="40" t="s">
        <v>34</v>
      </c>
      <c r="G16" s="41" t="s">
        <v>24</v>
      </c>
      <c r="H16" s="40" t="s">
        <v>34</v>
      </c>
      <c r="I16" s="29"/>
    </row>
    <row r="17" spans="2:9" ht="21" customHeight="1">
      <c r="B17" s="27"/>
      <c r="C17" s="14" t="s">
        <v>1</v>
      </c>
      <c r="D17" s="15" t="str">
        <f>IF(ISERROR(VLOOKUP($D5,'HAKEM BİLGİLERİ'!$B$8:$P$201,5,0)),"",(VLOOKUP($D5,'HAKEM BİLGİLERİ'!$B$8:$P$201,5,0)))</f>
        <v>DENİZLİ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35593</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muhsin20.20@hotmail.com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5077232889</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0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İNCİLİPINAR MH. 1222 SK. NO:32</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MUHSİN ÇIRAY</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2"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28.xml><?xml version="1.0" encoding="utf-8"?>
<worksheet xmlns="http://schemas.openxmlformats.org/spreadsheetml/2006/main" xmlns:r="http://schemas.openxmlformats.org/officeDocument/2006/relationships">
  <sheetPr codeName="Sayfa18">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c r="E1" s="21" t="s">
        <v>148</v>
      </c>
    </row>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BİLGİLERİ'!B23</f>
        <v>21137</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MURAT CAN ERDiL</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28051291468</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MAŞALLAH</v>
      </c>
      <c r="E16" s="39" t="s">
        <v>24</v>
      </c>
      <c r="F16" s="40" t="s">
        <v>34</v>
      </c>
      <c r="G16" s="41" t="s">
        <v>24</v>
      </c>
      <c r="H16" s="40" t="s">
        <v>34</v>
      </c>
      <c r="I16" s="29"/>
    </row>
    <row r="17" spans="2:9" ht="21" customHeight="1">
      <c r="B17" s="27"/>
      <c r="C17" s="14" t="s">
        <v>1</v>
      </c>
      <c r="D17" s="15" t="str">
        <f>IF(ISERROR(VLOOKUP($D5,'HAKEM BİLGİLERİ'!$B$8:$P$201,5,0)),"",(VLOOKUP($D5,'HAKEM BİLGİLERİ'!$B$8:$P$201,5,0)))</f>
        <v>ZEYTİNBURNU</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35166</v>
      </c>
      <c r="E18" s="42"/>
      <c r="F18" s="43"/>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kankardesi1@hotmail.com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5455954885</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0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İNÖNÜ MAH KÜRÜM SOK. NO 23 BİTLİS</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İŞ BANKASI
TR94 0006 4000 0013 2060 0764 59</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MURAT CAN ERDiL</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3"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29.xml><?xml version="1.0" encoding="utf-8"?>
<worksheet xmlns="http://schemas.openxmlformats.org/spreadsheetml/2006/main" xmlns:r="http://schemas.openxmlformats.org/officeDocument/2006/relationships">
  <sheetPr codeName="Sayfa19">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BİLGİLERİ'!B24</f>
        <v>21138</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MUSTAFA AKYOL</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26308544282</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RECEP</v>
      </c>
      <c r="E16" s="39" t="s">
        <v>24</v>
      </c>
      <c r="F16" s="40" t="s">
        <v>34</v>
      </c>
      <c r="G16" s="41" t="s">
        <v>24</v>
      </c>
      <c r="H16" s="40" t="s">
        <v>34</v>
      </c>
      <c r="I16" s="29"/>
    </row>
    <row r="17" spans="2:9" ht="21" customHeight="1">
      <c r="B17" s="27"/>
      <c r="C17" s="14" t="s">
        <v>1</v>
      </c>
      <c r="D17" s="15" t="str">
        <f>IF(ISERROR(VLOOKUP($D5,'HAKEM BİLGİLERİ'!$B$8:$P$201,5,0)),"",(VLOOKUP($D5,'HAKEM BİLGİLERİ'!$B$8:$P$201,5,0)))</f>
        <v>ACIPAYAM</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32874</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LİSANS</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SUBAY</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İNGİLİZCE</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makyol1180@gmail.com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5075053305</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0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FATİH MAH 1956 SOK NO 52 DENİZLİ</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HALKBANK
TR45 0001 2009 8980 0001 0091 36</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MUSTAFA AKYOL</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4"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sheetPr>
    <tabColor rgb="FF00B0F0"/>
  </sheetPr>
  <dimension ref="A1:G38"/>
  <sheetViews>
    <sheetView view="pageBreakPreview" topLeftCell="A7" zoomScale="112" zoomScaleSheetLayoutView="112" workbookViewId="0">
      <selection activeCell="F22" sqref="F22:H22"/>
    </sheetView>
  </sheetViews>
  <sheetFormatPr defaultRowHeight="14.25"/>
  <cols>
    <col min="1" max="1" width="18.140625" style="146" customWidth="1"/>
    <col min="2" max="2" width="27.85546875" style="146" customWidth="1"/>
    <col min="3" max="3" width="35.5703125" style="146" customWidth="1"/>
    <col min="4" max="256" width="9.140625" style="146"/>
    <col min="257" max="257" width="18.140625" style="146" customWidth="1"/>
    <col min="258" max="258" width="31.140625" style="146" customWidth="1"/>
    <col min="259" max="259" width="35.5703125" style="146" customWidth="1"/>
    <col min="260" max="512" width="9.140625" style="146"/>
    <col min="513" max="513" width="18.140625" style="146" customWidth="1"/>
    <col min="514" max="514" width="31.140625" style="146" customWidth="1"/>
    <col min="515" max="515" width="35.5703125" style="146" customWidth="1"/>
    <col min="516" max="768" width="9.140625" style="146"/>
    <col min="769" max="769" width="18.140625" style="146" customWidth="1"/>
    <col min="770" max="770" width="31.140625" style="146" customWidth="1"/>
    <col min="771" max="771" width="35.5703125" style="146" customWidth="1"/>
    <col min="772" max="1024" width="9.140625" style="146"/>
    <col min="1025" max="1025" width="18.140625" style="146" customWidth="1"/>
    <col min="1026" max="1026" width="31.140625" style="146" customWidth="1"/>
    <col min="1027" max="1027" width="35.5703125" style="146" customWidth="1"/>
    <col min="1028" max="1280" width="9.140625" style="146"/>
    <col min="1281" max="1281" width="18.140625" style="146" customWidth="1"/>
    <col min="1282" max="1282" width="31.140625" style="146" customWidth="1"/>
    <col min="1283" max="1283" width="35.5703125" style="146" customWidth="1"/>
    <col min="1284" max="1536" width="9.140625" style="146"/>
    <col min="1537" max="1537" width="18.140625" style="146" customWidth="1"/>
    <col min="1538" max="1538" width="31.140625" style="146" customWidth="1"/>
    <col min="1539" max="1539" width="35.5703125" style="146" customWidth="1"/>
    <col min="1540" max="1792" width="9.140625" style="146"/>
    <col min="1793" max="1793" width="18.140625" style="146" customWidth="1"/>
    <col min="1794" max="1794" width="31.140625" style="146" customWidth="1"/>
    <col min="1795" max="1795" width="35.5703125" style="146" customWidth="1"/>
    <col min="1796" max="2048" width="9.140625" style="146"/>
    <col min="2049" max="2049" width="18.140625" style="146" customWidth="1"/>
    <col min="2050" max="2050" width="31.140625" style="146" customWidth="1"/>
    <col min="2051" max="2051" width="35.5703125" style="146" customWidth="1"/>
    <col min="2052" max="2304" width="9.140625" style="146"/>
    <col min="2305" max="2305" width="18.140625" style="146" customWidth="1"/>
    <col min="2306" max="2306" width="31.140625" style="146" customWidth="1"/>
    <col min="2307" max="2307" width="35.5703125" style="146" customWidth="1"/>
    <col min="2308" max="2560" width="9.140625" style="146"/>
    <col min="2561" max="2561" width="18.140625" style="146" customWidth="1"/>
    <col min="2562" max="2562" width="31.140625" style="146" customWidth="1"/>
    <col min="2563" max="2563" width="35.5703125" style="146" customWidth="1"/>
    <col min="2564" max="2816" width="9.140625" style="146"/>
    <col min="2817" max="2817" width="18.140625" style="146" customWidth="1"/>
    <col min="2818" max="2818" width="31.140625" style="146" customWidth="1"/>
    <col min="2819" max="2819" width="35.5703125" style="146" customWidth="1"/>
    <col min="2820" max="3072" width="9.140625" style="146"/>
    <col min="3073" max="3073" width="18.140625" style="146" customWidth="1"/>
    <col min="3074" max="3074" width="31.140625" style="146" customWidth="1"/>
    <col min="3075" max="3075" width="35.5703125" style="146" customWidth="1"/>
    <col min="3076" max="3328" width="9.140625" style="146"/>
    <col min="3329" max="3329" width="18.140625" style="146" customWidth="1"/>
    <col min="3330" max="3330" width="31.140625" style="146" customWidth="1"/>
    <col min="3331" max="3331" width="35.5703125" style="146" customWidth="1"/>
    <col min="3332" max="3584" width="9.140625" style="146"/>
    <col min="3585" max="3585" width="18.140625" style="146" customWidth="1"/>
    <col min="3586" max="3586" width="31.140625" style="146" customWidth="1"/>
    <col min="3587" max="3587" width="35.5703125" style="146" customWidth="1"/>
    <col min="3588" max="3840" width="9.140625" style="146"/>
    <col min="3841" max="3841" width="18.140625" style="146" customWidth="1"/>
    <col min="3842" max="3842" width="31.140625" style="146" customWidth="1"/>
    <col min="3843" max="3843" width="35.5703125" style="146" customWidth="1"/>
    <col min="3844" max="4096" width="9.140625" style="146"/>
    <col min="4097" max="4097" width="18.140625" style="146" customWidth="1"/>
    <col min="4098" max="4098" width="31.140625" style="146" customWidth="1"/>
    <col min="4099" max="4099" width="35.5703125" style="146" customWidth="1"/>
    <col min="4100" max="4352" width="9.140625" style="146"/>
    <col min="4353" max="4353" width="18.140625" style="146" customWidth="1"/>
    <col min="4354" max="4354" width="31.140625" style="146" customWidth="1"/>
    <col min="4355" max="4355" width="35.5703125" style="146" customWidth="1"/>
    <col min="4356" max="4608" width="9.140625" style="146"/>
    <col min="4609" max="4609" width="18.140625" style="146" customWidth="1"/>
    <col min="4610" max="4610" width="31.140625" style="146" customWidth="1"/>
    <col min="4611" max="4611" width="35.5703125" style="146" customWidth="1"/>
    <col min="4612" max="4864" width="9.140625" style="146"/>
    <col min="4865" max="4865" width="18.140625" style="146" customWidth="1"/>
    <col min="4866" max="4866" width="31.140625" style="146" customWidth="1"/>
    <col min="4867" max="4867" width="35.5703125" style="146" customWidth="1"/>
    <col min="4868" max="5120" width="9.140625" style="146"/>
    <col min="5121" max="5121" width="18.140625" style="146" customWidth="1"/>
    <col min="5122" max="5122" width="31.140625" style="146" customWidth="1"/>
    <col min="5123" max="5123" width="35.5703125" style="146" customWidth="1"/>
    <col min="5124" max="5376" width="9.140625" style="146"/>
    <col min="5377" max="5377" width="18.140625" style="146" customWidth="1"/>
    <col min="5378" max="5378" width="31.140625" style="146" customWidth="1"/>
    <col min="5379" max="5379" width="35.5703125" style="146" customWidth="1"/>
    <col min="5380" max="5632" width="9.140625" style="146"/>
    <col min="5633" max="5633" width="18.140625" style="146" customWidth="1"/>
    <col min="5634" max="5634" width="31.140625" style="146" customWidth="1"/>
    <col min="5635" max="5635" width="35.5703125" style="146" customWidth="1"/>
    <col min="5636" max="5888" width="9.140625" style="146"/>
    <col min="5889" max="5889" width="18.140625" style="146" customWidth="1"/>
    <col min="5890" max="5890" width="31.140625" style="146" customWidth="1"/>
    <col min="5891" max="5891" width="35.5703125" style="146" customWidth="1"/>
    <col min="5892" max="6144" width="9.140625" style="146"/>
    <col min="6145" max="6145" width="18.140625" style="146" customWidth="1"/>
    <col min="6146" max="6146" width="31.140625" style="146" customWidth="1"/>
    <col min="6147" max="6147" width="35.5703125" style="146" customWidth="1"/>
    <col min="6148" max="6400" width="9.140625" style="146"/>
    <col min="6401" max="6401" width="18.140625" style="146" customWidth="1"/>
    <col min="6402" max="6402" width="31.140625" style="146" customWidth="1"/>
    <col min="6403" max="6403" width="35.5703125" style="146" customWidth="1"/>
    <col min="6404" max="6656" width="9.140625" style="146"/>
    <col min="6657" max="6657" width="18.140625" style="146" customWidth="1"/>
    <col min="6658" max="6658" width="31.140625" style="146" customWidth="1"/>
    <col min="6659" max="6659" width="35.5703125" style="146" customWidth="1"/>
    <col min="6660" max="6912" width="9.140625" style="146"/>
    <col min="6913" max="6913" width="18.140625" style="146" customWidth="1"/>
    <col min="6914" max="6914" width="31.140625" style="146" customWidth="1"/>
    <col min="6915" max="6915" width="35.5703125" style="146" customWidth="1"/>
    <col min="6916" max="7168" width="9.140625" style="146"/>
    <col min="7169" max="7169" width="18.140625" style="146" customWidth="1"/>
    <col min="7170" max="7170" width="31.140625" style="146" customWidth="1"/>
    <col min="7171" max="7171" width="35.5703125" style="146" customWidth="1"/>
    <col min="7172" max="7424" width="9.140625" style="146"/>
    <col min="7425" max="7425" width="18.140625" style="146" customWidth="1"/>
    <col min="7426" max="7426" width="31.140625" style="146" customWidth="1"/>
    <col min="7427" max="7427" width="35.5703125" style="146" customWidth="1"/>
    <col min="7428" max="7680" width="9.140625" style="146"/>
    <col min="7681" max="7681" width="18.140625" style="146" customWidth="1"/>
    <col min="7682" max="7682" width="31.140625" style="146" customWidth="1"/>
    <col min="7683" max="7683" width="35.5703125" style="146" customWidth="1"/>
    <col min="7684" max="7936" width="9.140625" style="146"/>
    <col min="7937" max="7937" width="18.140625" style="146" customWidth="1"/>
    <col min="7938" max="7938" width="31.140625" style="146" customWidth="1"/>
    <col min="7939" max="7939" width="35.5703125" style="146" customWidth="1"/>
    <col min="7940" max="8192" width="9.140625" style="146"/>
    <col min="8193" max="8193" width="18.140625" style="146" customWidth="1"/>
    <col min="8194" max="8194" width="31.140625" style="146" customWidth="1"/>
    <col min="8195" max="8195" width="35.5703125" style="146" customWidth="1"/>
    <col min="8196" max="8448" width="9.140625" style="146"/>
    <col min="8449" max="8449" width="18.140625" style="146" customWidth="1"/>
    <col min="8450" max="8450" width="31.140625" style="146" customWidth="1"/>
    <col min="8451" max="8451" width="35.5703125" style="146" customWidth="1"/>
    <col min="8452" max="8704" width="9.140625" style="146"/>
    <col min="8705" max="8705" width="18.140625" style="146" customWidth="1"/>
    <col min="8706" max="8706" width="31.140625" style="146" customWidth="1"/>
    <col min="8707" max="8707" width="35.5703125" style="146" customWidth="1"/>
    <col min="8708" max="8960" width="9.140625" style="146"/>
    <col min="8961" max="8961" width="18.140625" style="146" customWidth="1"/>
    <col min="8962" max="8962" width="31.140625" style="146" customWidth="1"/>
    <col min="8963" max="8963" width="35.5703125" style="146" customWidth="1"/>
    <col min="8964" max="9216" width="9.140625" style="146"/>
    <col min="9217" max="9217" width="18.140625" style="146" customWidth="1"/>
    <col min="9218" max="9218" width="31.140625" style="146" customWidth="1"/>
    <col min="9219" max="9219" width="35.5703125" style="146" customWidth="1"/>
    <col min="9220" max="9472" width="9.140625" style="146"/>
    <col min="9473" max="9473" width="18.140625" style="146" customWidth="1"/>
    <col min="9474" max="9474" width="31.140625" style="146" customWidth="1"/>
    <col min="9475" max="9475" width="35.5703125" style="146" customWidth="1"/>
    <col min="9476" max="9728" width="9.140625" style="146"/>
    <col min="9729" max="9729" width="18.140625" style="146" customWidth="1"/>
    <col min="9730" max="9730" width="31.140625" style="146" customWidth="1"/>
    <col min="9731" max="9731" width="35.5703125" style="146" customWidth="1"/>
    <col min="9732" max="9984" width="9.140625" style="146"/>
    <col min="9985" max="9985" width="18.140625" style="146" customWidth="1"/>
    <col min="9986" max="9986" width="31.140625" style="146" customWidth="1"/>
    <col min="9987" max="9987" width="35.5703125" style="146" customWidth="1"/>
    <col min="9988" max="10240" width="9.140625" style="146"/>
    <col min="10241" max="10241" width="18.140625" style="146" customWidth="1"/>
    <col min="10242" max="10242" width="31.140625" style="146" customWidth="1"/>
    <col min="10243" max="10243" width="35.5703125" style="146" customWidth="1"/>
    <col min="10244" max="10496" width="9.140625" style="146"/>
    <col min="10497" max="10497" width="18.140625" style="146" customWidth="1"/>
    <col min="10498" max="10498" width="31.140625" style="146" customWidth="1"/>
    <col min="10499" max="10499" width="35.5703125" style="146" customWidth="1"/>
    <col min="10500" max="10752" width="9.140625" style="146"/>
    <col min="10753" max="10753" width="18.140625" style="146" customWidth="1"/>
    <col min="10754" max="10754" width="31.140625" style="146" customWidth="1"/>
    <col min="10755" max="10755" width="35.5703125" style="146" customWidth="1"/>
    <col min="10756" max="11008" width="9.140625" style="146"/>
    <col min="11009" max="11009" width="18.140625" style="146" customWidth="1"/>
    <col min="11010" max="11010" width="31.140625" style="146" customWidth="1"/>
    <col min="11011" max="11011" width="35.5703125" style="146" customWidth="1"/>
    <col min="11012" max="11264" width="9.140625" style="146"/>
    <col min="11265" max="11265" width="18.140625" style="146" customWidth="1"/>
    <col min="11266" max="11266" width="31.140625" style="146" customWidth="1"/>
    <col min="11267" max="11267" width="35.5703125" style="146" customWidth="1"/>
    <col min="11268" max="11520" width="9.140625" style="146"/>
    <col min="11521" max="11521" width="18.140625" style="146" customWidth="1"/>
    <col min="11522" max="11522" width="31.140625" style="146" customWidth="1"/>
    <col min="11523" max="11523" width="35.5703125" style="146" customWidth="1"/>
    <col min="11524" max="11776" width="9.140625" style="146"/>
    <col min="11777" max="11777" width="18.140625" style="146" customWidth="1"/>
    <col min="11778" max="11778" width="31.140625" style="146" customWidth="1"/>
    <col min="11779" max="11779" width="35.5703125" style="146" customWidth="1"/>
    <col min="11780" max="12032" width="9.140625" style="146"/>
    <col min="12033" max="12033" width="18.140625" style="146" customWidth="1"/>
    <col min="12034" max="12034" width="31.140625" style="146" customWidth="1"/>
    <col min="12035" max="12035" width="35.5703125" style="146" customWidth="1"/>
    <col min="12036" max="12288" width="9.140625" style="146"/>
    <col min="12289" max="12289" width="18.140625" style="146" customWidth="1"/>
    <col min="12290" max="12290" width="31.140625" style="146" customWidth="1"/>
    <col min="12291" max="12291" width="35.5703125" style="146" customWidth="1"/>
    <col min="12292" max="12544" width="9.140625" style="146"/>
    <col min="12545" max="12545" width="18.140625" style="146" customWidth="1"/>
    <col min="12546" max="12546" width="31.140625" style="146" customWidth="1"/>
    <col min="12547" max="12547" width="35.5703125" style="146" customWidth="1"/>
    <col min="12548" max="12800" width="9.140625" style="146"/>
    <col min="12801" max="12801" width="18.140625" style="146" customWidth="1"/>
    <col min="12802" max="12802" width="31.140625" style="146" customWidth="1"/>
    <col min="12803" max="12803" width="35.5703125" style="146" customWidth="1"/>
    <col min="12804" max="13056" width="9.140625" style="146"/>
    <col min="13057" max="13057" width="18.140625" style="146" customWidth="1"/>
    <col min="13058" max="13058" width="31.140625" style="146" customWidth="1"/>
    <col min="13059" max="13059" width="35.5703125" style="146" customWidth="1"/>
    <col min="13060" max="13312" width="9.140625" style="146"/>
    <col min="13313" max="13313" width="18.140625" style="146" customWidth="1"/>
    <col min="13314" max="13314" width="31.140625" style="146" customWidth="1"/>
    <col min="13315" max="13315" width="35.5703125" style="146" customWidth="1"/>
    <col min="13316" max="13568" width="9.140625" style="146"/>
    <col min="13569" max="13569" width="18.140625" style="146" customWidth="1"/>
    <col min="13570" max="13570" width="31.140625" style="146" customWidth="1"/>
    <col min="13571" max="13571" width="35.5703125" style="146" customWidth="1"/>
    <col min="13572" max="13824" width="9.140625" style="146"/>
    <col min="13825" max="13825" width="18.140625" style="146" customWidth="1"/>
    <col min="13826" max="13826" width="31.140625" style="146" customWidth="1"/>
    <col min="13827" max="13827" width="35.5703125" style="146" customWidth="1"/>
    <col min="13828" max="14080" width="9.140625" style="146"/>
    <col min="14081" max="14081" width="18.140625" style="146" customWidth="1"/>
    <col min="14082" max="14082" width="31.140625" style="146" customWidth="1"/>
    <col min="14083" max="14083" width="35.5703125" style="146" customWidth="1"/>
    <col min="14084" max="14336" width="9.140625" style="146"/>
    <col min="14337" max="14337" width="18.140625" style="146" customWidth="1"/>
    <col min="14338" max="14338" width="31.140625" style="146" customWidth="1"/>
    <col min="14339" max="14339" width="35.5703125" style="146" customWidth="1"/>
    <col min="14340" max="14592" width="9.140625" style="146"/>
    <col min="14593" max="14593" width="18.140625" style="146" customWidth="1"/>
    <col min="14594" max="14594" width="31.140625" style="146" customWidth="1"/>
    <col min="14595" max="14595" width="35.5703125" style="146" customWidth="1"/>
    <col min="14596" max="14848" width="9.140625" style="146"/>
    <col min="14849" max="14849" width="18.140625" style="146" customWidth="1"/>
    <col min="14850" max="14850" width="31.140625" style="146" customWidth="1"/>
    <col min="14851" max="14851" width="35.5703125" style="146" customWidth="1"/>
    <col min="14852" max="15104" width="9.140625" style="146"/>
    <col min="15105" max="15105" width="18.140625" style="146" customWidth="1"/>
    <col min="15106" max="15106" width="31.140625" style="146" customWidth="1"/>
    <col min="15107" max="15107" width="35.5703125" style="146" customWidth="1"/>
    <col min="15108" max="15360" width="9.140625" style="146"/>
    <col min="15361" max="15361" width="18.140625" style="146" customWidth="1"/>
    <col min="15362" max="15362" width="31.140625" style="146" customWidth="1"/>
    <col min="15363" max="15363" width="35.5703125" style="146" customWidth="1"/>
    <col min="15364" max="15616" width="9.140625" style="146"/>
    <col min="15617" max="15617" width="18.140625" style="146" customWidth="1"/>
    <col min="15618" max="15618" width="31.140625" style="146" customWidth="1"/>
    <col min="15619" max="15619" width="35.5703125" style="146" customWidth="1"/>
    <col min="15620" max="15872" width="9.140625" style="146"/>
    <col min="15873" max="15873" width="18.140625" style="146" customWidth="1"/>
    <col min="15874" max="15874" width="31.140625" style="146" customWidth="1"/>
    <col min="15875" max="15875" width="35.5703125" style="146" customWidth="1"/>
    <col min="15876" max="16128" width="9.140625" style="146"/>
    <col min="16129" max="16129" width="18.140625" style="146" customWidth="1"/>
    <col min="16130" max="16130" width="31.140625" style="146" customWidth="1"/>
    <col min="16131" max="16131" width="35.5703125" style="146" customWidth="1"/>
    <col min="16132" max="16384" width="9.140625" style="146"/>
  </cols>
  <sheetData>
    <row r="1" spans="1:7">
      <c r="A1" s="145"/>
      <c r="B1" s="145"/>
      <c r="C1" s="145"/>
    </row>
    <row r="2" spans="1:7">
      <c r="A2" s="145"/>
      <c r="B2" s="145"/>
      <c r="C2" s="145"/>
    </row>
    <row r="3" spans="1:7">
      <c r="A3" s="145"/>
      <c r="B3" s="145"/>
      <c r="C3" s="145"/>
    </row>
    <row r="4" spans="1:7">
      <c r="A4" s="145"/>
      <c r="B4" s="145"/>
      <c r="C4" s="147" t="s">
        <v>159</v>
      </c>
    </row>
    <row r="5" spans="1:7">
      <c r="A5" s="145"/>
      <c r="B5" s="145"/>
      <c r="C5" s="145"/>
    </row>
    <row r="6" spans="1:7">
      <c r="A6" s="145"/>
      <c r="B6" s="145"/>
      <c r="C6" s="145"/>
    </row>
    <row r="7" spans="1:7" ht="25.5" customHeight="1">
      <c r="A7" s="326" t="s">
        <v>82</v>
      </c>
      <c r="B7" s="326"/>
      <c r="C7" s="326"/>
    </row>
    <row r="8" spans="1:7" ht="15.75">
      <c r="A8" s="145"/>
      <c r="B8" s="145"/>
      <c r="C8" s="148" t="s">
        <v>191</v>
      </c>
      <c r="G8" s="149"/>
    </row>
    <row r="9" spans="1:7" ht="15.75">
      <c r="A9" s="150"/>
      <c r="B9" s="145"/>
      <c r="C9" s="145"/>
    </row>
    <row r="10" spans="1:7" ht="63.75" customHeight="1">
      <c r="A10" s="327" t="s">
        <v>192</v>
      </c>
      <c r="B10" s="327"/>
      <c r="C10" s="327"/>
    </row>
    <row r="11" spans="1:7" ht="49.5" customHeight="1">
      <c r="A11" s="327" t="s">
        <v>83</v>
      </c>
      <c r="B11" s="327"/>
      <c r="C11" s="327"/>
    </row>
    <row r="12" spans="1:7" ht="15.75">
      <c r="A12" s="150"/>
      <c r="B12" s="145"/>
      <c r="C12" s="145"/>
    </row>
    <row r="13" spans="1:7" ht="15.75">
      <c r="A13" s="150"/>
      <c r="B13" s="145"/>
      <c r="C13" s="145"/>
    </row>
    <row r="14" spans="1:7" ht="15.75">
      <c r="A14" s="145"/>
      <c r="B14" s="151" t="s">
        <v>84</v>
      </c>
      <c r="C14" s="145"/>
    </row>
    <row r="15" spans="1:7" ht="15.75">
      <c r="A15" s="145"/>
      <c r="B15" s="151" t="s">
        <v>8</v>
      </c>
      <c r="C15" s="145"/>
    </row>
    <row r="16" spans="1:7" ht="15.75">
      <c r="A16" s="150"/>
      <c r="B16" s="145"/>
      <c r="C16" s="145"/>
    </row>
    <row r="17" spans="1:3" ht="15.75">
      <c r="A17" s="150"/>
      <c r="B17" s="145"/>
      <c r="C17" s="145"/>
    </row>
    <row r="18" spans="1:3" ht="15.75">
      <c r="A18" s="150"/>
      <c r="B18" s="145"/>
      <c r="C18" s="145"/>
    </row>
    <row r="19" spans="1:3" ht="15.75">
      <c r="A19" s="151" t="s">
        <v>85</v>
      </c>
      <c r="B19" s="325"/>
      <c r="C19" s="325"/>
    </row>
    <row r="20" spans="1:3" ht="15.75">
      <c r="A20" s="151" t="s">
        <v>86</v>
      </c>
      <c r="B20" s="325"/>
      <c r="C20" s="325"/>
    </row>
    <row r="21" spans="1:3" ht="15.75">
      <c r="A21" s="151" t="s">
        <v>87</v>
      </c>
      <c r="B21" s="325"/>
      <c r="C21" s="325"/>
    </row>
    <row r="22" spans="1:3" ht="15.75">
      <c r="A22" s="150"/>
      <c r="B22" s="145"/>
      <c r="C22" s="145"/>
    </row>
    <row r="23" spans="1:3">
      <c r="A23" s="145"/>
      <c r="B23" s="145"/>
      <c r="C23" s="145"/>
    </row>
    <row r="24" spans="1:3">
      <c r="A24" s="145"/>
      <c r="B24" s="145"/>
      <c r="C24" s="145"/>
    </row>
    <row r="25" spans="1:3">
      <c r="A25" s="145"/>
      <c r="B25" s="145"/>
      <c r="C25" s="145"/>
    </row>
    <row r="26" spans="1:3">
      <c r="A26" s="145"/>
      <c r="B26" s="145"/>
      <c r="C26" s="145"/>
    </row>
    <row r="27" spans="1:3">
      <c r="A27" s="145"/>
      <c r="B27" s="145"/>
      <c r="C27" s="145"/>
    </row>
    <row r="28" spans="1:3">
      <c r="A28" s="145"/>
      <c r="B28" s="145"/>
      <c r="C28" s="145"/>
    </row>
    <row r="29" spans="1:3">
      <c r="A29" s="145"/>
      <c r="B29" s="145"/>
      <c r="C29" s="145"/>
    </row>
    <row r="30" spans="1:3">
      <c r="A30" s="145"/>
      <c r="B30" s="145"/>
      <c r="C30" s="145"/>
    </row>
    <row r="31" spans="1:3">
      <c r="A31" s="145"/>
      <c r="B31" s="145"/>
      <c r="C31" s="145"/>
    </row>
    <row r="32" spans="1:3">
      <c r="A32" s="145"/>
      <c r="B32" s="145"/>
      <c r="C32" s="145"/>
    </row>
    <row r="33" spans="1:3">
      <c r="A33" s="145"/>
      <c r="B33" s="145"/>
      <c r="C33" s="145"/>
    </row>
    <row r="34" spans="1:3">
      <c r="A34" s="145"/>
      <c r="B34" s="145"/>
      <c r="C34" s="145"/>
    </row>
    <row r="35" spans="1:3">
      <c r="A35" s="145"/>
      <c r="B35" s="145"/>
      <c r="C35" s="145"/>
    </row>
    <row r="36" spans="1:3">
      <c r="A36" s="145"/>
      <c r="B36" s="145"/>
      <c r="C36" s="145"/>
    </row>
    <row r="37" spans="1:3">
      <c r="A37" s="145"/>
      <c r="B37" s="145"/>
      <c r="C37" s="145"/>
    </row>
    <row r="38" spans="1:3">
      <c r="A38" s="145"/>
      <c r="B38" s="145"/>
      <c r="C38" s="14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sheetPr codeName="Sayfa20">
    <tabColor rgb="FFFFFF00"/>
    <pageSetUpPr fitToPage="1"/>
  </sheetPr>
  <dimension ref="B1:I539"/>
  <sheetViews>
    <sheetView topLeftCell="A19"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BİLGİLERİ'!B25</f>
        <v>21139</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NECATCAN GÜNDÜZ</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32699188196</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ÖZER</v>
      </c>
      <c r="E16" s="39" t="s">
        <v>24</v>
      </c>
      <c r="F16" s="40" t="s">
        <v>34</v>
      </c>
      <c r="G16" s="41" t="s">
        <v>24</v>
      </c>
      <c r="H16" s="40" t="s">
        <v>34</v>
      </c>
      <c r="I16" s="29"/>
    </row>
    <row r="17" spans="2:9" ht="21" customHeight="1">
      <c r="B17" s="27"/>
      <c r="C17" s="14" t="s">
        <v>1</v>
      </c>
      <c r="D17" s="15" t="str">
        <f>IF(ISERROR(VLOOKUP($D5,'HAKEM BİLGİLERİ'!$B$8:$P$201,5,0)),"",(VLOOKUP($D5,'HAKEM BİLGİLERİ'!$B$8:$P$201,5,0)))</f>
        <v>ORDU</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35454</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can.gunduz2015@gmail.com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5350622497</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YENİ MAHALLE İSMETPAŞA CAD. NO98 ORDU</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İŞ BANKASI
TR91 0006 4000 0013 2060 0710 81</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NECATCAN GÜNDÜZ</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5"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31.xml><?xml version="1.0" encoding="utf-8"?>
<worksheet xmlns="http://schemas.openxmlformats.org/spreadsheetml/2006/main" xmlns:r="http://schemas.openxmlformats.org/officeDocument/2006/relationships">
  <sheetPr codeName="Sayfa21">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BİLGİLERİ'!B26</f>
        <v>21140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PINAR ABAŞ</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41590051690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ZEKİ</v>
      </c>
      <c r="E16" s="39" t="s">
        <v>24</v>
      </c>
      <c r="F16" s="40" t="s">
        <v>34</v>
      </c>
      <c r="G16" s="41" t="s">
        <v>24</v>
      </c>
      <c r="H16" s="40" t="s">
        <v>34</v>
      </c>
      <c r="I16" s="29"/>
    </row>
    <row r="17" spans="2:9" ht="21" customHeight="1">
      <c r="B17" s="27"/>
      <c r="C17" s="14" t="s">
        <v>1</v>
      </c>
      <c r="D17" s="15" t="str">
        <f>IF(ISERROR(VLOOKUP($D5,'HAKEM BİLGİLERİ'!$B$8:$P$201,5,0)),"",(VLOOKUP($D5,'HAKEM BİLGİLERİ'!$B$8:$P$201,5,0)))</f>
        <v>DENİZLİ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33101</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pinarabas@hotmail.com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5423172357</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A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NİKFERLİLER SİTESİ MERKEZEFENDİ MAH 1853 SOK NO29</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PINAR ABAŞ</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6"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32.xml><?xml version="1.0" encoding="utf-8"?>
<worksheet xmlns="http://schemas.openxmlformats.org/spreadsheetml/2006/main" xmlns:r="http://schemas.openxmlformats.org/officeDocument/2006/relationships">
  <sheetPr codeName="Sayfa22">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155</v>
      </c>
      <c r="D4" s="425"/>
      <c r="E4" s="425"/>
      <c r="F4" s="425"/>
      <c r="G4" s="425"/>
      <c r="H4" s="425"/>
      <c r="I4" s="29"/>
    </row>
    <row r="5" spans="2:9" ht="22.5" customHeight="1">
      <c r="B5" s="27"/>
      <c r="C5" s="30" t="s">
        <v>13</v>
      </c>
      <c r="D5" s="84">
        <f>'HAKEM BİLGİLERİ'!B27</f>
        <v>21141</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RIDVAN ÇAKIR</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11827717026</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MUSTAFA</v>
      </c>
      <c r="E16" s="39" t="s">
        <v>24</v>
      </c>
      <c r="F16" s="40" t="s">
        <v>34</v>
      </c>
      <c r="G16" s="41" t="s">
        <v>24</v>
      </c>
      <c r="H16" s="40" t="s">
        <v>34</v>
      </c>
      <c r="I16" s="29"/>
    </row>
    <row r="17" spans="2:9" ht="21" customHeight="1">
      <c r="B17" s="27"/>
      <c r="C17" s="14" t="s">
        <v>1</v>
      </c>
      <c r="D17" s="15" t="str">
        <f>IF(ISERROR(VLOOKUP($D5,'HAKEM BİLGİLERİ'!$B$8:$P$201,5,0)),"",(VLOOKUP($D5,'HAKEM BİLGİLERİ'!$B$8:$P$201,5,0)))</f>
        <v>NAZİLLİ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34257</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ridvancakir93@hotmail.com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5416573836</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0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KURTULUŞ MAH 2014 SOK NO 70 K3 DARİRE3 AYDIN</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TR72 0001 0007 9764 7178 5150 01</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RIDVAN ÇAKIR</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7"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33.xml><?xml version="1.0" encoding="utf-8"?>
<worksheet xmlns="http://schemas.openxmlformats.org/spreadsheetml/2006/main" xmlns:r="http://schemas.openxmlformats.org/officeDocument/2006/relationships">
  <sheetPr codeName="Sayfa23">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BİLGİLERİ'!B28</f>
        <v>21142</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RIDVAN KAYAN</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25235656778</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ABDURRAHMAN</v>
      </c>
      <c r="E16" s="39" t="s">
        <v>24</v>
      </c>
      <c r="F16" s="40" t="s">
        <v>34</v>
      </c>
      <c r="G16" s="41" t="s">
        <v>24</v>
      </c>
      <c r="H16" s="40" t="s">
        <v>34</v>
      </c>
      <c r="I16" s="29"/>
    </row>
    <row r="17" spans="2:9" ht="21" customHeight="1">
      <c r="B17" s="27"/>
      <c r="C17" s="14" t="s">
        <v>1</v>
      </c>
      <c r="D17" s="15" t="str">
        <f>IF(ISERROR(VLOOKUP($D5,'HAKEM BİLGİLERİ'!$B$8:$P$201,5,0)),"",(VLOOKUP($D5,'HAKEM BİLGİLERİ'!$B$8:$P$201,5,0)))</f>
        <v>DENİZLİ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35106</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r_kayan_1996@hotmail.com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5369407627</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0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 xml:space="preserve">MURATDEDE MAH 274 SOK NO5 </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RIDVAN KAYAN</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8"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34.xml><?xml version="1.0" encoding="utf-8"?>
<worksheet xmlns="http://schemas.openxmlformats.org/spreadsheetml/2006/main" xmlns:r="http://schemas.openxmlformats.org/officeDocument/2006/relationships">
  <sheetPr codeName="Sayfa24">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BİLGİLERİ'!B29</f>
        <v>21143</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SEMA ERK</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64045389728</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MUSTAFA</v>
      </c>
      <c r="E16" s="39" t="s">
        <v>24</v>
      </c>
      <c r="F16" s="40" t="s">
        <v>34</v>
      </c>
      <c r="G16" s="41" t="s">
        <v>24</v>
      </c>
      <c r="H16" s="40" t="s">
        <v>34</v>
      </c>
      <c r="I16" s="29"/>
    </row>
    <row r="17" spans="2:9" ht="21" customHeight="1">
      <c r="B17" s="27"/>
      <c r="C17" s="14" t="s">
        <v>1</v>
      </c>
      <c r="D17" s="15" t="str">
        <f>IF(ISERROR(VLOOKUP($D5,'HAKEM BİLGİLERİ'!$B$8:$P$201,5,0)),"",(VLOOKUP($D5,'HAKEM BİLGİLERİ'!$B$8:$P$201,5,0)))</f>
        <v>KİLİS</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34083</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erksema13@gmail.com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5465020234</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A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PAÜ KREDİ YURTLAR KURUMU DENİZLİ</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İŞ BANKASI
TR35 0006 4000 0001 6320 0701 247</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SEMA ERK</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29"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35.xml><?xml version="1.0" encoding="utf-8"?>
<worksheet xmlns="http://schemas.openxmlformats.org/spreadsheetml/2006/main" xmlns:r="http://schemas.openxmlformats.org/officeDocument/2006/relationships">
  <sheetPr codeName="Sayfa25">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BİLGİLERİ'!B30</f>
        <v>21144</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SERDAR AKAGÜNDÜZ</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54976468302</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MUSTAFA</v>
      </c>
      <c r="E16" s="39" t="s">
        <v>24</v>
      </c>
      <c r="F16" s="40" t="s">
        <v>34</v>
      </c>
      <c r="G16" s="41" t="s">
        <v>24</v>
      </c>
      <c r="H16" s="40" t="s">
        <v>34</v>
      </c>
      <c r="I16" s="29"/>
    </row>
    <row r="17" spans="2:9" ht="21" customHeight="1">
      <c r="B17" s="27"/>
      <c r="C17" s="14" t="s">
        <v>1</v>
      </c>
      <c r="D17" s="15" t="str">
        <f>IF(ISERROR(VLOOKUP($D5,'HAKEM BİLGİLERİ'!$B$8:$P$201,5,0)),"",(VLOOKUP($D5,'HAKEM BİLGİLERİ'!$B$8:$P$201,5,0)))</f>
        <v>GİRESUN</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29872</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LİSANS</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ANTRENÖR</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İNGİLİZCE</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sallagelsin@hotmail.com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5064912279</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A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BARBAROS M YASEMİN C KAYNACA SİTESİ A BLOK KAT1</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SERDAR AKAGÜNDÜZ</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0"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36.xml><?xml version="1.0" encoding="utf-8"?>
<worksheet xmlns="http://schemas.openxmlformats.org/spreadsheetml/2006/main" xmlns:r="http://schemas.openxmlformats.org/officeDocument/2006/relationships">
  <sheetPr codeName="Sayfa26">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BİLGİLERİ'!B31</f>
        <v>21145</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SEVİM AKŞİT</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14329943870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HÜSEYİN</v>
      </c>
      <c r="E16" s="39" t="s">
        <v>24</v>
      </c>
      <c r="F16" s="40" t="s">
        <v>34</v>
      </c>
      <c r="G16" s="41" t="s">
        <v>24</v>
      </c>
      <c r="H16" s="40" t="s">
        <v>34</v>
      </c>
      <c r="I16" s="29"/>
    </row>
    <row r="17" spans="2:9" ht="21" customHeight="1">
      <c r="B17" s="27"/>
      <c r="C17" s="14" t="s">
        <v>1</v>
      </c>
      <c r="D17" s="15" t="str">
        <f>IF(ISERROR(VLOOKUP($D5,'HAKEM BİLGİLERİ'!$B$8:$P$201,5,0)),"",(VLOOKUP($D5,'HAKEM BİLGİLERİ'!$B$8:$P$201,5,0)))</f>
        <v>YUMRUTAŞ</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29949</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ÜNİVERSİTE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BEDEN EĞİTİMİ ÖĞRETMENİ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ALMANCA-İNGİLİZCE</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sevim.askim@gmail.com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5078181802</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B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CUMHURİYET MAH. 7 SOK. NO 1 PAMUKKALE DENİZLİ</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VAKIF BANK 
TR44 0001 5001 5800 7302 0280 06</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SEVİM AKŞİT</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1"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37.xml><?xml version="1.0" encoding="utf-8"?>
<worksheet xmlns="http://schemas.openxmlformats.org/spreadsheetml/2006/main" xmlns:r="http://schemas.openxmlformats.org/officeDocument/2006/relationships">
  <sheetPr codeName="Sayfa27">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BİLGİLERİ'!B32</f>
        <v>21146</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SEYHAN DEMİREL</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44896261886</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DURSUN</v>
      </c>
      <c r="E16" s="39" t="s">
        <v>24</v>
      </c>
      <c r="F16" s="40" t="s">
        <v>34</v>
      </c>
      <c r="G16" s="41" t="s">
        <v>24</v>
      </c>
      <c r="H16" s="40" t="s">
        <v>34</v>
      </c>
      <c r="I16" s="29"/>
    </row>
    <row r="17" spans="2:9" ht="21" customHeight="1">
      <c r="B17" s="27"/>
      <c r="C17" s="14" t="s">
        <v>1</v>
      </c>
      <c r="D17" s="15" t="str">
        <f>IF(ISERROR(VLOOKUP($D5,'HAKEM BİLGİLERİ'!$B$8:$P$201,5,0)),"",(VLOOKUP($D5,'HAKEM BİLGİLERİ'!$B$8:$P$201,5,0)))</f>
        <v>KARS</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35107</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syhndemirel@gmail.com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5372087061</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B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MERKEZEFENDİ MAH 168 SOK NO 12 İSTANBUL</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İŞ BANKASI
TR83 0006 4000 0013 2060 0785 00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SEYHAN DEMİREL</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2"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38.xml><?xml version="1.0" encoding="utf-8"?>
<worksheet xmlns="http://schemas.openxmlformats.org/spreadsheetml/2006/main" xmlns:r="http://schemas.openxmlformats.org/officeDocument/2006/relationships">
  <sheetPr codeName="Sayfa28">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BİLGİLERİ'!B33</f>
        <v>21147</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SİNEM ÖKTEN</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11698482504</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NEŞAT</v>
      </c>
      <c r="E16" s="39" t="s">
        <v>24</v>
      </c>
      <c r="F16" s="40" t="s">
        <v>34</v>
      </c>
      <c r="G16" s="41" t="s">
        <v>24</v>
      </c>
      <c r="H16" s="40" t="s">
        <v>34</v>
      </c>
      <c r="I16" s="29"/>
    </row>
    <row r="17" spans="2:9" ht="21" customHeight="1">
      <c r="B17" s="27"/>
      <c r="C17" s="14" t="s">
        <v>1</v>
      </c>
      <c r="D17" s="15" t="str">
        <f>IF(ISERROR(VLOOKUP($D5,'HAKEM BİLGİLERİ'!$B$8:$P$201,5,0)),"",(VLOOKUP($D5,'HAKEM BİLGİLERİ'!$B$8:$P$201,5,0)))</f>
        <v>DENİZLİ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32700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sinem_okten@hotmail.com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5071653634</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B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LOZAN CAD AKKONAK MAH 1791 SOK NO 3 KÖPRÜ SİTESİ KAT:1</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HALK BANKASI
TR69 0001 2001 4630 0001105296</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SİNEM ÖKTEN</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3"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39.xml><?xml version="1.0" encoding="utf-8"?>
<worksheet xmlns="http://schemas.openxmlformats.org/spreadsheetml/2006/main" xmlns:r="http://schemas.openxmlformats.org/officeDocument/2006/relationships">
  <sheetPr codeName="Sayfa29">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BİLGİLERİ'!B34</f>
        <v>21148</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ŞERİFE ADAN</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32050761464</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ŞAHİN</v>
      </c>
      <c r="E16" s="39" t="s">
        <v>24</v>
      </c>
      <c r="F16" s="40" t="s">
        <v>34</v>
      </c>
      <c r="G16" s="41" t="s">
        <v>24</v>
      </c>
      <c r="H16" s="40" t="s">
        <v>34</v>
      </c>
      <c r="I16" s="29"/>
    </row>
    <row r="17" spans="2:9" ht="21" customHeight="1">
      <c r="B17" s="27"/>
      <c r="C17" s="14" t="s">
        <v>1</v>
      </c>
      <c r="D17" s="15" t="str">
        <f>IF(ISERROR(VLOOKUP($D5,'HAKEM BİLGİLERİ'!$B$8:$P$201,5,0)),"",(VLOOKUP($D5,'HAKEM BİLGİLERİ'!$B$8:$P$201,5,0)))</f>
        <v>GELENDOST</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33973</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serifeadan32@gmail.com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5419781506</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A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ASMALI EVLER MAH 6678 SOK NO3 KAT4</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HALKBANKASI
TR89 0001 2009 5480 0001 0082 51</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ŞERİFE ADAN</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4"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sheetPr>
    <tabColor rgb="FF7030A0"/>
  </sheetPr>
  <dimension ref="A1:I55"/>
  <sheetViews>
    <sheetView view="pageBreakPreview" zoomScaleSheetLayoutView="100" workbookViewId="0">
      <selection activeCell="F22" sqref="F22:H22"/>
    </sheetView>
  </sheetViews>
  <sheetFormatPr defaultRowHeight="15.75"/>
  <cols>
    <col min="1" max="1" width="26.85546875" style="169" customWidth="1"/>
    <col min="2" max="2" width="15.140625" style="170" customWidth="1"/>
    <col min="3" max="3" width="60.28515625" style="171" customWidth="1"/>
    <col min="4" max="4" width="25.7109375" style="171" hidden="1" customWidth="1"/>
    <col min="5" max="256" width="9.140625" style="153"/>
    <col min="257" max="257" width="23.28515625" style="153" customWidth="1"/>
    <col min="258" max="258" width="15.140625" style="153" customWidth="1"/>
    <col min="259" max="259" width="30.140625" style="153" customWidth="1"/>
    <col min="260" max="260" width="25.7109375" style="153" customWidth="1"/>
    <col min="261" max="512" width="9.140625" style="153"/>
    <col min="513" max="513" width="23.28515625" style="153" customWidth="1"/>
    <col min="514" max="514" width="15.140625" style="153" customWidth="1"/>
    <col min="515" max="515" width="30.140625" style="153" customWidth="1"/>
    <col min="516" max="516" width="25.7109375" style="153" customWidth="1"/>
    <col min="517" max="768" width="9.140625" style="153"/>
    <col min="769" max="769" width="23.28515625" style="153" customWidth="1"/>
    <col min="770" max="770" width="15.140625" style="153" customWidth="1"/>
    <col min="771" max="771" width="30.140625" style="153" customWidth="1"/>
    <col min="772" max="772" width="25.7109375" style="153" customWidth="1"/>
    <col min="773" max="1024" width="9.140625" style="153"/>
    <col min="1025" max="1025" width="23.28515625" style="153" customWidth="1"/>
    <col min="1026" max="1026" width="15.140625" style="153" customWidth="1"/>
    <col min="1027" max="1027" width="30.140625" style="153" customWidth="1"/>
    <col min="1028" max="1028" width="25.7109375" style="153" customWidth="1"/>
    <col min="1029" max="1280" width="9.140625" style="153"/>
    <col min="1281" max="1281" width="23.28515625" style="153" customWidth="1"/>
    <col min="1282" max="1282" width="15.140625" style="153" customWidth="1"/>
    <col min="1283" max="1283" width="30.140625" style="153" customWidth="1"/>
    <col min="1284" max="1284" width="25.7109375" style="153" customWidth="1"/>
    <col min="1285" max="1536" width="9.140625" style="153"/>
    <col min="1537" max="1537" width="23.28515625" style="153" customWidth="1"/>
    <col min="1538" max="1538" width="15.140625" style="153" customWidth="1"/>
    <col min="1539" max="1539" width="30.140625" style="153" customWidth="1"/>
    <col min="1540" max="1540" width="25.7109375" style="153" customWidth="1"/>
    <col min="1541" max="1792" width="9.140625" style="153"/>
    <col min="1793" max="1793" width="23.28515625" style="153" customWidth="1"/>
    <col min="1794" max="1794" width="15.140625" style="153" customWidth="1"/>
    <col min="1795" max="1795" width="30.140625" style="153" customWidth="1"/>
    <col min="1796" max="1796" width="25.7109375" style="153" customWidth="1"/>
    <col min="1797" max="2048" width="9.140625" style="153"/>
    <col min="2049" max="2049" width="23.28515625" style="153" customWidth="1"/>
    <col min="2050" max="2050" width="15.140625" style="153" customWidth="1"/>
    <col min="2051" max="2051" width="30.140625" style="153" customWidth="1"/>
    <col min="2052" max="2052" width="25.7109375" style="153" customWidth="1"/>
    <col min="2053" max="2304" width="9.140625" style="153"/>
    <col min="2305" max="2305" width="23.28515625" style="153" customWidth="1"/>
    <col min="2306" max="2306" width="15.140625" style="153" customWidth="1"/>
    <col min="2307" max="2307" width="30.140625" style="153" customWidth="1"/>
    <col min="2308" max="2308" width="25.7109375" style="153" customWidth="1"/>
    <col min="2309" max="2560" width="9.140625" style="153"/>
    <col min="2561" max="2561" width="23.28515625" style="153" customWidth="1"/>
    <col min="2562" max="2562" width="15.140625" style="153" customWidth="1"/>
    <col min="2563" max="2563" width="30.140625" style="153" customWidth="1"/>
    <col min="2564" max="2564" width="25.7109375" style="153" customWidth="1"/>
    <col min="2565" max="2816" width="9.140625" style="153"/>
    <col min="2817" max="2817" width="23.28515625" style="153" customWidth="1"/>
    <col min="2818" max="2818" width="15.140625" style="153" customWidth="1"/>
    <col min="2819" max="2819" width="30.140625" style="153" customWidth="1"/>
    <col min="2820" max="2820" width="25.7109375" style="153" customWidth="1"/>
    <col min="2821" max="3072" width="9.140625" style="153"/>
    <col min="3073" max="3073" width="23.28515625" style="153" customWidth="1"/>
    <col min="3074" max="3074" width="15.140625" style="153" customWidth="1"/>
    <col min="3075" max="3075" width="30.140625" style="153" customWidth="1"/>
    <col min="3076" max="3076" width="25.7109375" style="153" customWidth="1"/>
    <col min="3077" max="3328" width="9.140625" style="153"/>
    <col min="3329" max="3329" width="23.28515625" style="153" customWidth="1"/>
    <col min="3330" max="3330" width="15.140625" style="153" customWidth="1"/>
    <col min="3331" max="3331" width="30.140625" style="153" customWidth="1"/>
    <col min="3332" max="3332" width="25.7109375" style="153" customWidth="1"/>
    <col min="3333" max="3584" width="9.140625" style="153"/>
    <col min="3585" max="3585" width="23.28515625" style="153" customWidth="1"/>
    <col min="3586" max="3586" width="15.140625" style="153" customWidth="1"/>
    <col min="3587" max="3587" width="30.140625" style="153" customWidth="1"/>
    <col min="3588" max="3588" width="25.7109375" style="153" customWidth="1"/>
    <col min="3589" max="3840" width="9.140625" style="153"/>
    <col min="3841" max="3841" width="23.28515625" style="153" customWidth="1"/>
    <col min="3842" max="3842" width="15.140625" style="153" customWidth="1"/>
    <col min="3843" max="3843" width="30.140625" style="153" customWidth="1"/>
    <col min="3844" max="3844" width="25.7109375" style="153" customWidth="1"/>
    <col min="3845" max="4096" width="9.140625" style="153"/>
    <col min="4097" max="4097" width="23.28515625" style="153" customWidth="1"/>
    <col min="4098" max="4098" width="15.140625" style="153" customWidth="1"/>
    <col min="4099" max="4099" width="30.140625" style="153" customWidth="1"/>
    <col min="4100" max="4100" width="25.7109375" style="153" customWidth="1"/>
    <col min="4101" max="4352" width="9.140625" style="153"/>
    <col min="4353" max="4353" width="23.28515625" style="153" customWidth="1"/>
    <col min="4354" max="4354" width="15.140625" style="153" customWidth="1"/>
    <col min="4355" max="4355" width="30.140625" style="153" customWidth="1"/>
    <col min="4356" max="4356" width="25.7109375" style="153" customWidth="1"/>
    <col min="4357" max="4608" width="9.140625" style="153"/>
    <col min="4609" max="4609" width="23.28515625" style="153" customWidth="1"/>
    <col min="4610" max="4610" width="15.140625" style="153" customWidth="1"/>
    <col min="4611" max="4611" width="30.140625" style="153" customWidth="1"/>
    <col min="4612" max="4612" width="25.7109375" style="153" customWidth="1"/>
    <col min="4613" max="4864" width="9.140625" style="153"/>
    <col min="4865" max="4865" width="23.28515625" style="153" customWidth="1"/>
    <col min="4866" max="4866" width="15.140625" style="153" customWidth="1"/>
    <col min="4867" max="4867" width="30.140625" style="153" customWidth="1"/>
    <col min="4868" max="4868" width="25.7109375" style="153" customWidth="1"/>
    <col min="4869" max="5120" width="9.140625" style="153"/>
    <col min="5121" max="5121" width="23.28515625" style="153" customWidth="1"/>
    <col min="5122" max="5122" width="15.140625" style="153" customWidth="1"/>
    <col min="5123" max="5123" width="30.140625" style="153" customWidth="1"/>
    <col min="5124" max="5124" width="25.7109375" style="153" customWidth="1"/>
    <col min="5125" max="5376" width="9.140625" style="153"/>
    <col min="5377" max="5377" width="23.28515625" style="153" customWidth="1"/>
    <col min="5378" max="5378" width="15.140625" style="153" customWidth="1"/>
    <col min="5379" max="5379" width="30.140625" style="153" customWidth="1"/>
    <col min="5380" max="5380" width="25.7109375" style="153" customWidth="1"/>
    <col min="5381" max="5632" width="9.140625" style="153"/>
    <col min="5633" max="5633" width="23.28515625" style="153" customWidth="1"/>
    <col min="5634" max="5634" width="15.140625" style="153" customWidth="1"/>
    <col min="5635" max="5635" width="30.140625" style="153" customWidth="1"/>
    <col min="5636" max="5636" width="25.7109375" style="153" customWidth="1"/>
    <col min="5637" max="5888" width="9.140625" style="153"/>
    <col min="5889" max="5889" width="23.28515625" style="153" customWidth="1"/>
    <col min="5890" max="5890" width="15.140625" style="153" customWidth="1"/>
    <col min="5891" max="5891" width="30.140625" style="153" customWidth="1"/>
    <col min="5892" max="5892" width="25.7109375" style="153" customWidth="1"/>
    <col min="5893" max="6144" width="9.140625" style="153"/>
    <col min="6145" max="6145" width="23.28515625" style="153" customWidth="1"/>
    <col min="6146" max="6146" width="15.140625" style="153" customWidth="1"/>
    <col min="6147" max="6147" width="30.140625" style="153" customWidth="1"/>
    <col min="6148" max="6148" width="25.7109375" style="153" customWidth="1"/>
    <col min="6149" max="6400" width="9.140625" style="153"/>
    <col min="6401" max="6401" width="23.28515625" style="153" customWidth="1"/>
    <col min="6402" max="6402" width="15.140625" style="153" customWidth="1"/>
    <col min="6403" max="6403" width="30.140625" style="153" customWidth="1"/>
    <col min="6404" max="6404" width="25.7109375" style="153" customWidth="1"/>
    <col min="6405" max="6656" width="9.140625" style="153"/>
    <col min="6657" max="6657" width="23.28515625" style="153" customWidth="1"/>
    <col min="6658" max="6658" width="15.140625" style="153" customWidth="1"/>
    <col min="6659" max="6659" width="30.140625" style="153" customWidth="1"/>
    <col min="6660" max="6660" width="25.7109375" style="153" customWidth="1"/>
    <col min="6661" max="6912" width="9.140625" style="153"/>
    <col min="6913" max="6913" width="23.28515625" style="153" customWidth="1"/>
    <col min="6914" max="6914" width="15.140625" style="153" customWidth="1"/>
    <col min="6915" max="6915" width="30.140625" style="153" customWidth="1"/>
    <col min="6916" max="6916" width="25.7109375" style="153" customWidth="1"/>
    <col min="6917" max="7168" width="9.140625" style="153"/>
    <col min="7169" max="7169" width="23.28515625" style="153" customWidth="1"/>
    <col min="7170" max="7170" width="15.140625" style="153" customWidth="1"/>
    <col min="7171" max="7171" width="30.140625" style="153" customWidth="1"/>
    <col min="7172" max="7172" width="25.7109375" style="153" customWidth="1"/>
    <col min="7173" max="7424" width="9.140625" style="153"/>
    <col min="7425" max="7425" width="23.28515625" style="153" customWidth="1"/>
    <col min="7426" max="7426" width="15.140625" style="153" customWidth="1"/>
    <col min="7427" max="7427" width="30.140625" style="153" customWidth="1"/>
    <col min="7428" max="7428" width="25.7109375" style="153" customWidth="1"/>
    <col min="7429" max="7680" width="9.140625" style="153"/>
    <col min="7681" max="7681" width="23.28515625" style="153" customWidth="1"/>
    <col min="7682" max="7682" width="15.140625" style="153" customWidth="1"/>
    <col min="7683" max="7683" width="30.140625" style="153" customWidth="1"/>
    <col min="7684" max="7684" width="25.7109375" style="153" customWidth="1"/>
    <col min="7685" max="7936" width="9.140625" style="153"/>
    <col min="7937" max="7937" width="23.28515625" style="153" customWidth="1"/>
    <col min="7938" max="7938" width="15.140625" style="153" customWidth="1"/>
    <col min="7939" max="7939" width="30.140625" style="153" customWidth="1"/>
    <col min="7940" max="7940" width="25.7109375" style="153" customWidth="1"/>
    <col min="7941" max="8192" width="9.140625" style="153"/>
    <col min="8193" max="8193" width="23.28515625" style="153" customWidth="1"/>
    <col min="8194" max="8194" width="15.140625" style="153" customWidth="1"/>
    <col min="8195" max="8195" width="30.140625" style="153" customWidth="1"/>
    <col min="8196" max="8196" width="25.7109375" style="153" customWidth="1"/>
    <col min="8197" max="8448" width="9.140625" style="153"/>
    <col min="8449" max="8449" width="23.28515625" style="153" customWidth="1"/>
    <col min="8450" max="8450" width="15.140625" style="153" customWidth="1"/>
    <col min="8451" max="8451" width="30.140625" style="153" customWidth="1"/>
    <col min="8452" max="8452" width="25.7109375" style="153" customWidth="1"/>
    <col min="8453" max="8704" width="9.140625" style="153"/>
    <col min="8705" max="8705" width="23.28515625" style="153" customWidth="1"/>
    <col min="8706" max="8706" width="15.140625" style="153" customWidth="1"/>
    <col min="8707" max="8707" width="30.140625" style="153" customWidth="1"/>
    <col min="8708" max="8708" width="25.7109375" style="153" customWidth="1"/>
    <col min="8709" max="8960" width="9.140625" style="153"/>
    <col min="8961" max="8961" width="23.28515625" style="153" customWidth="1"/>
    <col min="8962" max="8962" width="15.140625" style="153" customWidth="1"/>
    <col min="8963" max="8963" width="30.140625" style="153" customWidth="1"/>
    <col min="8964" max="8964" width="25.7109375" style="153" customWidth="1"/>
    <col min="8965" max="9216" width="9.140625" style="153"/>
    <col min="9217" max="9217" width="23.28515625" style="153" customWidth="1"/>
    <col min="9218" max="9218" width="15.140625" style="153" customWidth="1"/>
    <col min="9219" max="9219" width="30.140625" style="153" customWidth="1"/>
    <col min="9220" max="9220" width="25.7109375" style="153" customWidth="1"/>
    <col min="9221" max="9472" width="9.140625" style="153"/>
    <col min="9473" max="9473" width="23.28515625" style="153" customWidth="1"/>
    <col min="9474" max="9474" width="15.140625" style="153" customWidth="1"/>
    <col min="9475" max="9475" width="30.140625" style="153" customWidth="1"/>
    <col min="9476" max="9476" width="25.7109375" style="153" customWidth="1"/>
    <col min="9477" max="9728" width="9.140625" style="153"/>
    <col min="9729" max="9729" width="23.28515625" style="153" customWidth="1"/>
    <col min="9730" max="9730" width="15.140625" style="153" customWidth="1"/>
    <col min="9731" max="9731" width="30.140625" style="153" customWidth="1"/>
    <col min="9732" max="9732" width="25.7109375" style="153" customWidth="1"/>
    <col min="9733" max="9984" width="9.140625" style="153"/>
    <col min="9985" max="9985" width="23.28515625" style="153" customWidth="1"/>
    <col min="9986" max="9986" width="15.140625" style="153" customWidth="1"/>
    <col min="9987" max="9987" width="30.140625" style="153" customWidth="1"/>
    <col min="9988" max="9988" width="25.7109375" style="153" customWidth="1"/>
    <col min="9989" max="10240" width="9.140625" style="153"/>
    <col min="10241" max="10241" width="23.28515625" style="153" customWidth="1"/>
    <col min="10242" max="10242" width="15.140625" style="153" customWidth="1"/>
    <col min="10243" max="10243" width="30.140625" style="153" customWidth="1"/>
    <col min="10244" max="10244" width="25.7109375" style="153" customWidth="1"/>
    <col min="10245" max="10496" width="9.140625" style="153"/>
    <col min="10497" max="10497" width="23.28515625" style="153" customWidth="1"/>
    <col min="10498" max="10498" width="15.140625" style="153" customWidth="1"/>
    <col min="10499" max="10499" width="30.140625" style="153" customWidth="1"/>
    <col min="10500" max="10500" width="25.7109375" style="153" customWidth="1"/>
    <col min="10501" max="10752" width="9.140625" style="153"/>
    <col min="10753" max="10753" width="23.28515625" style="153" customWidth="1"/>
    <col min="10754" max="10754" width="15.140625" style="153" customWidth="1"/>
    <col min="10755" max="10755" width="30.140625" style="153" customWidth="1"/>
    <col min="10756" max="10756" width="25.7109375" style="153" customWidth="1"/>
    <col min="10757" max="11008" width="9.140625" style="153"/>
    <col min="11009" max="11009" width="23.28515625" style="153" customWidth="1"/>
    <col min="11010" max="11010" width="15.140625" style="153" customWidth="1"/>
    <col min="11011" max="11011" width="30.140625" style="153" customWidth="1"/>
    <col min="11012" max="11012" width="25.7109375" style="153" customWidth="1"/>
    <col min="11013" max="11264" width="9.140625" style="153"/>
    <col min="11265" max="11265" width="23.28515625" style="153" customWidth="1"/>
    <col min="11266" max="11266" width="15.140625" style="153" customWidth="1"/>
    <col min="11267" max="11267" width="30.140625" style="153" customWidth="1"/>
    <col min="11268" max="11268" width="25.7109375" style="153" customWidth="1"/>
    <col min="11269" max="11520" width="9.140625" style="153"/>
    <col min="11521" max="11521" width="23.28515625" style="153" customWidth="1"/>
    <col min="11522" max="11522" width="15.140625" style="153" customWidth="1"/>
    <col min="11523" max="11523" width="30.140625" style="153" customWidth="1"/>
    <col min="11524" max="11524" width="25.7109375" style="153" customWidth="1"/>
    <col min="11525" max="11776" width="9.140625" style="153"/>
    <col min="11777" max="11777" width="23.28515625" style="153" customWidth="1"/>
    <col min="11778" max="11778" width="15.140625" style="153" customWidth="1"/>
    <col min="11779" max="11779" width="30.140625" style="153" customWidth="1"/>
    <col min="11780" max="11780" width="25.7109375" style="153" customWidth="1"/>
    <col min="11781" max="12032" width="9.140625" style="153"/>
    <col min="12033" max="12033" width="23.28515625" style="153" customWidth="1"/>
    <col min="12034" max="12034" width="15.140625" style="153" customWidth="1"/>
    <col min="12035" max="12035" width="30.140625" style="153" customWidth="1"/>
    <col min="12036" max="12036" width="25.7109375" style="153" customWidth="1"/>
    <col min="12037" max="12288" width="9.140625" style="153"/>
    <col min="12289" max="12289" width="23.28515625" style="153" customWidth="1"/>
    <col min="12290" max="12290" width="15.140625" style="153" customWidth="1"/>
    <col min="12291" max="12291" width="30.140625" style="153" customWidth="1"/>
    <col min="12292" max="12292" width="25.7109375" style="153" customWidth="1"/>
    <col min="12293" max="12544" width="9.140625" style="153"/>
    <col min="12545" max="12545" width="23.28515625" style="153" customWidth="1"/>
    <col min="12546" max="12546" width="15.140625" style="153" customWidth="1"/>
    <col min="12547" max="12547" width="30.140625" style="153" customWidth="1"/>
    <col min="12548" max="12548" width="25.7109375" style="153" customWidth="1"/>
    <col min="12549" max="12800" width="9.140625" style="153"/>
    <col min="12801" max="12801" width="23.28515625" style="153" customWidth="1"/>
    <col min="12802" max="12802" width="15.140625" style="153" customWidth="1"/>
    <col min="12803" max="12803" width="30.140625" style="153" customWidth="1"/>
    <col min="12804" max="12804" width="25.7109375" style="153" customWidth="1"/>
    <col min="12805" max="13056" width="9.140625" style="153"/>
    <col min="13057" max="13057" width="23.28515625" style="153" customWidth="1"/>
    <col min="13058" max="13058" width="15.140625" style="153" customWidth="1"/>
    <col min="13059" max="13059" width="30.140625" style="153" customWidth="1"/>
    <col min="13060" max="13060" width="25.7109375" style="153" customWidth="1"/>
    <col min="13061" max="13312" width="9.140625" style="153"/>
    <col min="13313" max="13313" width="23.28515625" style="153" customWidth="1"/>
    <col min="13314" max="13314" width="15.140625" style="153" customWidth="1"/>
    <col min="13315" max="13315" width="30.140625" style="153" customWidth="1"/>
    <col min="13316" max="13316" width="25.7109375" style="153" customWidth="1"/>
    <col min="13317" max="13568" width="9.140625" style="153"/>
    <col min="13569" max="13569" width="23.28515625" style="153" customWidth="1"/>
    <col min="13570" max="13570" width="15.140625" style="153" customWidth="1"/>
    <col min="13571" max="13571" width="30.140625" style="153" customWidth="1"/>
    <col min="13572" max="13572" width="25.7109375" style="153" customWidth="1"/>
    <col min="13573" max="13824" width="9.140625" style="153"/>
    <col min="13825" max="13825" width="23.28515625" style="153" customWidth="1"/>
    <col min="13826" max="13826" width="15.140625" style="153" customWidth="1"/>
    <col min="13827" max="13827" width="30.140625" style="153" customWidth="1"/>
    <col min="13828" max="13828" width="25.7109375" style="153" customWidth="1"/>
    <col min="13829" max="14080" width="9.140625" style="153"/>
    <col min="14081" max="14081" width="23.28515625" style="153" customWidth="1"/>
    <col min="14082" max="14082" width="15.140625" style="153" customWidth="1"/>
    <col min="14083" max="14083" width="30.140625" style="153" customWidth="1"/>
    <col min="14084" max="14084" width="25.7109375" style="153" customWidth="1"/>
    <col min="14085" max="14336" width="9.140625" style="153"/>
    <col min="14337" max="14337" width="23.28515625" style="153" customWidth="1"/>
    <col min="14338" max="14338" width="15.140625" style="153" customWidth="1"/>
    <col min="14339" max="14339" width="30.140625" style="153" customWidth="1"/>
    <col min="14340" max="14340" width="25.7109375" style="153" customWidth="1"/>
    <col min="14341" max="14592" width="9.140625" style="153"/>
    <col min="14593" max="14593" width="23.28515625" style="153" customWidth="1"/>
    <col min="14594" max="14594" width="15.140625" style="153" customWidth="1"/>
    <col min="14595" max="14595" width="30.140625" style="153" customWidth="1"/>
    <col min="14596" max="14596" width="25.7109375" style="153" customWidth="1"/>
    <col min="14597" max="14848" width="9.140625" style="153"/>
    <col min="14849" max="14849" width="23.28515625" style="153" customWidth="1"/>
    <col min="14850" max="14850" width="15.140625" style="153" customWidth="1"/>
    <col min="14851" max="14851" width="30.140625" style="153" customWidth="1"/>
    <col min="14852" max="14852" width="25.7109375" style="153" customWidth="1"/>
    <col min="14853" max="15104" width="9.140625" style="153"/>
    <col min="15105" max="15105" width="23.28515625" style="153" customWidth="1"/>
    <col min="15106" max="15106" width="15.140625" style="153" customWidth="1"/>
    <col min="15107" max="15107" width="30.140625" style="153" customWidth="1"/>
    <col min="15108" max="15108" width="25.7109375" style="153" customWidth="1"/>
    <col min="15109" max="15360" width="9.140625" style="153"/>
    <col min="15361" max="15361" width="23.28515625" style="153" customWidth="1"/>
    <col min="15362" max="15362" width="15.140625" style="153" customWidth="1"/>
    <col min="15363" max="15363" width="30.140625" style="153" customWidth="1"/>
    <col min="15364" max="15364" width="25.7109375" style="153" customWidth="1"/>
    <col min="15365" max="15616" width="9.140625" style="153"/>
    <col min="15617" max="15617" width="23.28515625" style="153" customWidth="1"/>
    <col min="15618" max="15618" width="15.140625" style="153" customWidth="1"/>
    <col min="15619" max="15619" width="30.140625" style="153" customWidth="1"/>
    <col min="15620" max="15620" width="25.7109375" style="153" customWidth="1"/>
    <col min="15621" max="15872" width="9.140625" style="153"/>
    <col min="15873" max="15873" width="23.28515625" style="153" customWidth="1"/>
    <col min="15874" max="15874" width="15.140625" style="153" customWidth="1"/>
    <col min="15875" max="15875" width="30.140625" style="153" customWidth="1"/>
    <col min="15876" max="15876" width="25.7109375" style="153" customWidth="1"/>
    <col min="15877" max="16128" width="9.140625" style="153"/>
    <col min="16129" max="16129" width="23.28515625" style="153" customWidth="1"/>
    <col min="16130" max="16130" width="15.140625" style="153" customWidth="1"/>
    <col min="16131" max="16131" width="30.140625" style="153" customWidth="1"/>
    <col min="16132" max="16132" width="25.7109375" style="153" customWidth="1"/>
    <col min="16133" max="16384" width="9.140625" style="153"/>
  </cols>
  <sheetData>
    <row r="1" spans="1:8" ht="21.75" customHeight="1">
      <c r="A1" s="152" t="s">
        <v>88</v>
      </c>
      <c r="B1" s="331" t="str">
        <f>'KURS BİLGİLERİ'!F19</f>
        <v>DENİZLİ</v>
      </c>
      <c r="C1" s="331"/>
      <c r="D1" s="152"/>
    </row>
    <row r="2" spans="1:8" ht="21.75" customHeight="1">
      <c r="A2" s="152" t="s">
        <v>89</v>
      </c>
      <c r="B2" s="332" t="str">
        <f>'KURS BİLGİLERİ'!F20</f>
        <v>12-15 Nisan 2016</v>
      </c>
      <c r="C2" s="332"/>
      <c r="D2" s="152"/>
    </row>
    <row r="3" spans="1:8" ht="18.75" customHeight="1">
      <c r="A3" s="333" t="s">
        <v>90</v>
      </c>
      <c r="B3" s="333"/>
      <c r="C3" s="333"/>
      <c r="D3" s="333"/>
      <c r="G3" s="154"/>
    </row>
    <row r="4" spans="1:8" ht="22.5" customHeight="1">
      <c r="A4" s="155" t="s">
        <v>91</v>
      </c>
      <c r="B4" s="156" t="s">
        <v>92</v>
      </c>
      <c r="C4" s="156" t="s">
        <v>93</v>
      </c>
      <c r="D4" s="157"/>
      <c r="G4" s="154"/>
    </row>
    <row r="5" spans="1:8" ht="22.5" customHeight="1">
      <c r="A5" s="336" t="s">
        <v>193</v>
      </c>
      <c r="B5" s="191" t="s">
        <v>102</v>
      </c>
      <c r="C5" s="193" t="s">
        <v>95</v>
      </c>
      <c r="D5" s="157"/>
      <c r="E5" s="188"/>
      <c r="G5" s="154"/>
    </row>
    <row r="6" spans="1:8" ht="22.5" customHeight="1">
      <c r="A6" s="337"/>
      <c r="B6" s="190" t="s">
        <v>104</v>
      </c>
      <c r="C6" s="181" t="s">
        <v>97</v>
      </c>
      <c r="D6" s="157"/>
      <c r="G6" s="154"/>
    </row>
    <row r="7" spans="1:8" ht="24.75" customHeight="1">
      <c r="A7" s="337"/>
      <c r="B7" s="190" t="s">
        <v>105</v>
      </c>
      <c r="C7" s="183" t="s">
        <v>99</v>
      </c>
      <c r="D7" s="157"/>
      <c r="G7" s="154"/>
    </row>
    <row r="8" spans="1:8" ht="28.5">
      <c r="A8" s="337"/>
      <c r="B8" s="191" t="s">
        <v>107</v>
      </c>
      <c r="C8" s="182" t="s">
        <v>101</v>
      </c>
      <c r="D8" s="157"/>
      <c r="G8" s="154"/>
    </row>
    <row r="9" spans="1:8" ht="22.5" customHeight="1">
      <c r="A9" s="337"/>
      <c r="B9" s="190" t="s">
        <v>94</v>
      </c>
      <c r="C9" s="181" t="s">
        <v>103</v>
      </c>
      <c r="D9" s="157"/>
      <c r="G9" s="154"/>
    </row>
    <row r="10" spans="1:8" ht="22.5" customHeight="1">
      <c r="A10" s="337"/>
      <c r="B10" s="190" t="s">
        <v>96</v>
      </c>
      <c r="C10" s="181" t="s">
        <v>134</v>
      </c>
      <c r="D10" s="157"/>
      <c r="G10" s="154"/>
    </row>
    <row r="11" spans="1:8" ht="22.5" customHeight="1">
      <c r="A11" s="337"/>
      <c r="B11" s="190" t="s">
        <v>98</v>
      </c>
      <c r="C11" s="181" t="s">
        <v>135</v>
      </c>
      <c r="D11" s="157"/>
      <c r="G11" s="154"/>
    </row>
    <row r="12" spans="1:8" ht="22.5" customHeight="1">
      <c r="A12" s="338"/>
      <c r="B12" s="190" t="s">
        <v>100</v>
      </c>
      <c r="C12" s="194" t="s">
        <v>140</v>
      </c>
      <c r="D12" s="157"/>
      <c r="G12" s="154"/>
    </row>
    <row r="13" spans="1:8" ht="21.75" customHeight="1">
      <c r="A13" s="336" t="s">
        <v>194</v>
      </c>
      <c r="B13" s="191" t="s">
        <v>102</v>
      </c>
      <c r="C13" s="334" t="s">
        <v>106</v>
      </c>
      <c r="D13" s="335"/>
      <c r="E13" s="188"/>
      <c r="F13" s="328"/>
      <c r="G13" s="328"/>
      <c r="H13" s="159"/>
    </row>
    <row r="14" spans="1:8" ht="21.75" customHeight="1">
      <c r="A14" s="337"/>
      <c r="B14" s="190" t="s">
        <v>104</v>
      </c>
      <c r="C14" s="178" t="s">
        <v>141</v>
      </c>
      <c r="D14" s="178"/>
      <c r="F14" s="177"/>
      <c r="G14" s="177"/>
      <c r="H14" s="159"/>
    </row>
    <row r="15" spans="1:8" s="184" customFormat="1" ht="21.75" customHeight="1">
      <c r="A15" s="337"/>
      <c r="B15" s="190" t="s">
        <v>105</v>
      </c>
      <c r="C15" s="178" t="s">
        <v>106</v>
      </c>
      <c r="D15" s="178"/>
      <c r="F15" s="177"/>
      <c r="G15" s="177"/>
      <c r="H15" s="159"/>
    </row>
    <row r="16" spans="1:8" s="184" customFormat="1" ht="21.75" customHeight="1">
      <c r="A16" s="337"/>
      <c r="B16" s="191" t="s">
        <v>107</v>
      </c>
      <c r="C16" s="178" t="s">
        <v>142</v>
      </c>
      <c r="D16" s="178"/>
      <c r="F16" s="177"/>
      <c r="G16" s="177"/>
      <c r="H16" s="159"/>
    </row>
    <row r="17" spans="1:9" s="184" customFormat="1" ht="21.75" customHeight="1">
      <c r="A17" s="337"/>
      <c r="B17" s="190" t="s">
        <v>94</v>
      </c>
      <c r="C17" s="178" t="s">
        <v>143</v>
      </c>
      <c r="D17" s="178"/>
      <c r="F17" s="177"/>
      <c r="G17" s="177"/>
      <c r="H17" s="159"/>
    </row>
    <row r="18" spans="1:9" ht="21.75" customHeight="1">
      <c r="A18" s="337"/>
      <c r="B18" s="190" t="s">
        <v>96</v>
      </c>
      <c r="C18" s="329" t="s">
        <v>108</v>
      </c>
      <c r="D18" s="329"/>
      <c r="F18" s="330"/>
      <c r="G18" s="330"/>
      <c r="H18" s="330"/>
      <c r="I18" s="330"/>
    </row>
    <row r="19" spans="1:9" ht="21" customHeight="1">
      <c r="A19" s="337"/>
      <c r="B19" s="190" t="s">
        <v>98</v>
      </c>
      <c r="C19" s="329" t="s">
        <v>144</v>
      </c>
      <c r="D19" s="329"/>
      <c r="F19" s="160"/>
      <c r="G19" s="160"/>
      <c r="H19" s="160"/>
    </row>
    <row r="20" spans="1:9" ht="22.5" customHeight="1">
      <c r="A20" s="338"/>
      <c r="B20" s="190" t="s">
        <v>100</v>
      </c>
      <c r="C20" s="329" t="s">
        <v>109</v>
      </c>
      <c r="D20" s="329"/>
      <c r="F20" s="330"/>
      <c r="G20" s="330"/>
      <c r="H20" s="160"/>
    </row>
    <row r="21" spans="1:9" ht="21.75" customHeight="1">
      <c r="A21" s="341">
        <v>42474</v>
      </c>
      <c r="B21" s="186" t="s">
        <v>102</v>
      </c>
      <c r="C21" s="329" t="s">
        <v>136</v>
      </c>
      <c r="D21" s="329"/>
      <c r="F21" s="330"/>
      <c r="G21" s="330"/>
      <c r="H21" s="160"/>
    </row>
    <row r="22" spans="1:9" ht="21.75" customHeight="1">
      <c r="A22" s="342"/>
      <c r="B22" s="185" t="s">
        <v>104</v>
      </c>
      <c r="C22" s="178" t="s">
        <v>137</v>
      </c>
      <c r="D22" s="178"/>
      <c r="F22" s="160"/>
      <c r="G22" s="160"/>
      <c r="H22" s="160"/>
    </row>
    <row r="23" spans="1:9" ht="21.75" customHeight="1">
      <c r="A23" s="342"/>
      <c r="B23" s="185" t="s">
        <v>105</v>
      </c>
      <c r="C23" s="178" t="s">
        <v>138</v>
      </c>
      <c r="D23" s="178"/>
      <c r="F23" s="330"/>
      <c r="G23" s="330"/>
      <c r="H23" s="330"/>
      <c r="I23" s="330"/>
    </row>
    <row r="24" spans="1:9" ht="21.75" customHeight="1">
      <c r="A24" s="342"/>
      <c r="B24" s="186" t="s">
        <v>107</v>
      </c>
      <c r="C24" s="178" t="s">
        <v>139</v>
      </c>
      <c r="D24" s="178"/>
      <c r="F24" s="330"/>
      <c r="G24" s="330"/>
      <c r="H24" s="160"/>
    </row>
    <row r="25" spans="1:9" ht="21.75" customHeight="1">
      <c r="A25" s="342"/>
      <c r="B25" s="185" t="s">
        <v>94</v>
      </c>
      <c r="C25" s="329" t="s">
        <v>145</v>
      </c>
      <c r="D25" s="344"/>
      <c r="F25" s="160"/>
      <c r="G25" s="160"/>
      <c r="H25" s="160"/>
    </row>
    <row r="26" spans="1:9" ht="21.75" customHeight="1">
      <c r="A26" s="342"/>
      <c r="B26" s="185" t="s">
        <v>96</v>
      </c>
      <c r="C26" s="329" t="s">
        <v>110</v>
      </c>
      <c r="D26" s="344"/>
      <c r="F26" s="330"/>
      <c r="G26" s="330"/>
      <c r="H26" s="160"/>
    </row>
    <row r="27" spans="1:9" ht="25.5" customHeight="1">
      <c r="A27" s="342"/>
      <c r="B27" s="185" t="s">
        <v>98</v>
      </c>
      <c r="C27" s="329" t="s">
        <v>111</v>
      </c>
      <c r="D27" s="344"/>
      <c r="F27" s="161"/>
      <c r="G27" s="161"/>
      <c r="H27" s="160"/>
    </row>
    <row r="28" spans="1:9" ht="21.75" customHeight="1">
      <c r="A28" s="342"/>
      <c r="B28" s="185" t="s">
        <v>100</v>
      </c>
      <c r="C28" s="329" t="s">
        <v>112</v>
      </c>
      <c r="D28" s="344"/>
      <c r="F28" s="161"/>
      <c r="G28" s="160"/>
      <c r="H28" s="160"/>
    </row>
    <row r="29" spans="1:9" ht="0.75" customHeight="1" thickBot="1">
      <c r="A29" s="342"/>
      <c r="B29" s="158"/>
      <c r="C29" s="329"/>
      <c r="D29" s="344"/>
      <c r="F29" s="160"/>
      <c r="G29" s="160"/>
      <c r="H29" s="160"/>
    </row>
    <row r="30" spans="1:9" ht="21.75" hidden="1" customHeight="1" thickBot="1">
      <c r="A30" s="343"/>
      <c r="B30" s="162"/>
      <c r="C30" s="339"/>
      <c r="D30" s="340"/>
      <c r="F30" s="160"/>
      <c r="G30" s="160"/>
      <c r="H30" s="160"/>
    </row>
    <row r="31" spans="1:9" ht="24" customHeight="1">
      <c r="A31" s="345">
        <v>42475</v>
      </c>
      <c r="B31" s="191" t="s">
        <v>102</v>
      </c>
      <c r="C31" s="346" t="s">
        <v>113</v>
      </c>
      <c r="D31" s="347"/>
      <c r="F31" s="161"/>
      <c r="G31" s="161"/>
      <c r="H31" s="160"/>
    </row>
    <row r="32" spans="1:9" ht="21.75" customHeight="1">
      <c r="A32" s="342"/>
      <c r="B32" s="190" t="s">
        <v>104</v>
      </c>
      <c r="C32" s="348" t="s">
        <v>113</v>
      </c>
      <c r="D32" s="349"/>
      <c r="F32" s="161"/>
      <c r="G32" s="160"/>
      <c r="H32" s="160"/>
    </row>
    <row r="33" spans="1:9" s="188" customFormat="1" ht="21.75" customHeight="1">
      <c r="A33" s="342"/>
      <c r="B33" s="190" t="s">
        <v>105</v>
      </c>
      <c r="C33" s="179" t="s">
        <v>113</v>
      </c>
      <c r="D33" s="180"/>
      <c r="F33" s="189"/>
      <c r="G33" s="187"/>
      <c r="H33" s="187"/>
    </row>
    <row r="34" spans="1:9" ht="21.75" customHeight="1">
      <c r="A34" s="342"/>
      <c r="B34" s="191" t="s">
        <v>107</v>
      </c>
      <c r="C34" s="334" t="s">
        <v>146</v>
      </c>
      <c r="D34" s="350"/>
      <c r="F34" s="161"/>
      <c r="G34" s="160"/>
      <c r="H34" s="160"/>
    </row>
    <row r="35" spans="1:9" ht="21.75" customHeight="1">
      <c r="A35" s="342"/>
      <c r="B35" s="190" t="s">
        <v>94</v>
      </c>
      <c r="C35" s="351" t="s">
        <v>146</v>
      </c>
      <c r="D35" s="352"/>
      <c r="F35" s="161"/>
      <c r="G35" s="161"/>
      <c r="H35" s="161"/>
      <c r="I35" s="161"/>
    </row>
    <row r="36" spans="1:9" ht="21.75" customHeight="1">
      <c r="A36" s="342"/>
      <c r="B36" s="190" t="s">
        <v>96</v>
      </c>
      <c r="C36" s="353" t="s">
        <v>146</v>
      </c>
      <c r="D36" s="354"/>
      <c r="F36" s="160"/>
      <c r="G36" s="160"/>
      <c r="H36" s="160"/>
    </row>
    <row r="37" spans="1:9" ht="21.75" customHeight="1">
      <c r="A37" s="342"/>
      <c r="B37" s="190" t="s">
        <v>98</v>
      </c>
      <c r="C37" s="353" t="s">
        <v>147</v>
      </c>
      <c r="D37" s="354"/>
      <c r="F37" s="161"/>
      <c r="G37" s="161"/>
      <c r="H37" s="160"/>
    </row>
    <row r="38" spans="1:9" ht="1.5" customHeight="1" thickBot="1">
      <c r="A38" s="342"/>
      <c r="B38" s="162"/>
      <c r="C38" s="355"/>
      <c r="D38" s="356"/>
      <c r="F38" s="161"/>
      <c r="G38" s="161"/>
      <c r="H38" s="160"/>
    </row>
    <row r="39" spans="1:9" ht="21.75" hidden="1" customHeight="1">
      <c r="A39" s="359"/>
      <c r="B39" s="163"/>
      <c r="C39" s="361"/>
      <c r="D39" s="362"/>
      <c r="F39" s="161"/>
      <c r="G39" s="161"/>
      <c r="H39" s="160"/>
    </row>
    <row r="40" spans="1:9" ht="26.25" hidden="1" customHeight="1">
      <c r="A40" s="360"/>
      <c r="B40" s="164"/>
      <c r="C40" s="363"/>
      <c r="D40" s="364"/>
      <c r="F40" s="160"/>
      <c r="G40" s="160"/>
      <c r="H40" s="160"/>
    </row>
    <row r="41" spans="1:9" ht="21.75" hidden="1" customHeight="1">
      <c r="A41" s="360"/>
      <c r="B41" s="164"/>
      <c r="C41" s="365"/>
      <c r="D41" s="366"/>
      <c r="F41" s="160"/>
      <c r="G41" s="160"/>
      <c r="H41" s="160"/>
    </row>
    <row r="42" spans="1:9" ht="21.75" hidden="1" customHeight="1">
      <c r="A42" s="360"/>
      <c r="B42" s="164"/>
      <c r="C42" s="353"/>
      <c r="D42" s="354"/>
      <c r="F42" s="160"/>
      <c r="G42" s="160"/>
      <c r="H42" s="160"/>
    </row>
    <row r="43" spans="1:9" ht="21.75" hidden="1" customHeight="1" thickBot="1">
      <c r="A43" s="360"/>
      <c r="B43" s="164"/>
      <c r="C43" s="357"/>
      <c r="D43" s="358"/>
      <c r="F43" s="160"/>
      <c r="G43" s="160"/>
      <c r="H43" s="160"/>
    </row>
    <row r="44" spans="1:9" ht="21.75" hidden="1" customHeight="1" thickBot="1">
      <c r="A44" s="360"/>
      <c r="B44" s="164"/>
      <c r="C44" s="357"/>
      <c r="D44" s="358"/>
      <c r="F44" s="330"/>
      <c r="G44" s="330"/>
      <c r="H44" s="330"/>
    </row>
    <row r="45" spans="1:9" ht="25.5" hidden="1" customHeight="1" thickBot="1">
      <c r="A45" s="360"/>
      <c r="B45" s="165"/>
      <c r="C45" s="357"/>
      <c r="D45" s="358"/>
      <c r="F45" s="161"/>
      <c r="G45" s="160"/>
      <c r="H45" s="160"/>
    </row>
    <row r="46" spans="1:9" ht="18.75" customHeight="1">
      <c r="A46" s="166" t="str">
        <f>'KURS BİLGİLERİ'!F21</f>
        <v>Bülent ŞENKİBAR</v>
      </c>
      <c r="B46" s="167"/>
      <c r="C46" s="170" t="s">
        <v>377</v>
      </c>
      <c r="D46" s="167" t="str">
        <f>'KURS BİLGİLERİ'!F22</f>
        <v>Ömer ARAS</v>
      </c>
      <c r="F46" s="160"/>
      <c r="G46" s="160"/>
      <c r="H46" s="160"/>
    </row>
    <row r="47" spans="1:9" ht="21.75" customHeight="1">
      <c r="A47" s="166" t="str">
        <f>CONCATENATE('KURS BİLGİLERİ'!F19," ","İl Tamesilcisi")</f>
        <v>DENİZLİ İl Tamesilcisi</v>
      </c>
      <c r="B47" s="167"/>
      <c r="C47" s="168" t="s">
        <v>182</v>
      </c>
      <c r="D47" s="168" t="s">
        <v>114</v>
      </c>
      <c r="F47" s="161"/>
      <c r="G47" s="160"/>
      <c r="H47" s="160"/>
    </row>
    <row r="48" spans="1:9" ht="17.25" customHeight="1">
      <c r="F48" s="330"/>
      <c r="G48" s="330"/>
      <c r="H48" s="330"/>
    </row>
    <row r="49" spans="5:9" ht="15.75" customHeight="1">
      <c r="F49" s="161"/>
      <c r="G49" s="160"/>
      <c r="H49" s="160"/>
    </row>
    <row r="50" spans="5:9">
      <c r="F50" s="330"/>
      <c r="G50" s="330"/>
      <c r="H50" s="330"/>
    </row>
    <row r="51" spans="5:9" ht="15" customHeight="1"/>
    <row r="53" spans="5:9">
      <c r="E53" s="171"/>
      <c r="F53" s="171"/>
      <c r="G53" s="171"/>
      <c r="H53" s="171"/>
      <c r="I53" s="171"/>
    </row>
    <row r="54" spans="5:9">
      <c r="E54" s="171"/>
      <c r="F54" s="171"/>
      <c r="G54" s="171"/>
      <c r="H54" s="171"/>
      <c r="I54" s="171"/>
    </row>
    <row r="55" spans="5:9">
      <c r="E55" s="171"/>
      <c r="F55" s="171"/>
      <c r="G55" s="171"/>
      <c r="H55" s="171"/>
      <c r="I55" s="171"/>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31496062992125984" right="0.19685039370078741" top="0.51181102362204722" bottom="0.41" header="0.47244094488188981" footer="0.31496062992125984"/>
  <pageSetup paperSize="9" scale="95" orientation="portrait" r:id="rId1"/>
</worksheet>
</file>

<file path=xl/worksheets/sheet40.xml><?xml version="1.0" encoding="utf-8"?>
<worksheet xmlns="http://schemas.openxmlformats.org/spreadsheetml/2006/main" xmlns:r="http://schemas.openxmlformats.org/officeDocument/2006/relationships">
  <sheetPr codeName="Sayfa30">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BİLGİLERİ'!B35</f>
        <v>21149</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ŞEYDA ALTİNBAŞ</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26818333802</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ERDAL</v>
      </c>
      <c r="E16" s="39" t="s">
        <v>24</v>
      </c>
      <c r="F16" s="40" t="s">
        <v>34</v>
      </c>
      <c r="G16" s="41" t="s">
        <v>24</v>
      </c>
      <c r="H16" s="40" t="s">
        <v>34</v>
      </c>
      <c r="I16" s="29"/>
    </row>
    <row r="17" spans="2:9" ht="21" customHeight="1">
      <c r="B17" s="27"/>
      <c r="C17" s="14" t="s">
        <v>1</v>
      </c>
      <c r="D17" s="15" t="str">
        <f>IF(ISERROR(VLOOKUP($D5,'HAKEM BİLGİLERİ'!$B$8:$P$201,5,0)),"",(VLOOKUP($D5,'HAKEM BİLGİLERİ'!$B$8:$P$201,5,0)))</f>
        <v>İSTANBUL</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35187</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altinbasseyda@hotmail.com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5456912771</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0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DENİZLİ PAÜ KIZ YURDU C BLOK DENİZLİ</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ZİRAAT BANKASI
 TR25 0001 0017 7473 2393 1350 01</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ŞEYDA ALTİNBAŞ</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5"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41.xml><?xml version="1.0" encoding="utf-8"?>
<worksheet xmlns="http://schemas.openxmlformats.org/spreadsheetml/2006/main" xmlns:r="http://schemas.openxmlformats.org/officeDocument/2006/relationships">
  <sheetPr codeName="Sayfa31">
    <tabColor rgb="FFFFFF00"/>
    <pageSetUpPr fitToPage="1"/>
  </sheetPr>
  <dimension ref="B1:I539"/>
  <sheetViews>
    <sheetView topLeftCell="A13"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BİLGİLERİ'!B36</f>
        <v>21150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TÜLİN AFAT</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41593051086</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ALİ</v>
      </c>
      <c r="E16" s="39" t="s">
        <v>24</v>
      </c>
      <c r="F16" s="40" t="s">
        <v>34</v>
      </c>
      <c r="G16" s="41" t="s">
        <v>24</v>
      </c>
      <c r="H16" s="40" t="s">
        <v>34</v>
      </c>
      <c r="I16" s="29"/>
    </row>
    <row r="17" spans="2:9" ht="21" customHeight="1">
      <c r="B17" s="27"/>
      <c r="C17" s="14" t="s">
        <v>1</v>
      </c>
      <c r="D17" s="15" t="str">
        <f>IF(ISERROR(VLOOKUP($D5,'HAKEM BİLGİLERİ'!$B$8:$P$201,5,0)),"",(VLOOKUP($D5,'HAKEM BİLGİLERİ'!$B$8:$P$201,5,0)))</f>
        <v>DENİZLİ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35089</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t.afat@hotmail.com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5418965215</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DENİZLİ PAÜ KIZ YURDU</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261" t="str">
        <f>IF(ISERROR(VLOOKUP($D5,'HAKEM BİLGİLERİ'!$B$8:$P$201,15,0)),"",(VLOOKUP($D5,'HAKEM BİLGİLERİ'!$B$8:$P$201,15,0)))</f>
        <v>-</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TÜLİN AFAT</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6"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42.xml><?xml version="1.0" encoding="utf-8"?>
<worksheet xmlns="http://schemas.openxmlformats.org/spreadsheetml/2006/main" xmlns:r="http://schemas.openxmlformats.org/officeDocument/2006/relationships">
  <sheetPr codeName="Sayfa32">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BİLGİLERİ'!B37</f>
        <v>21151</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UĞURAL UĞURSAL</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21362217868</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ZAFER</v>
      </c>
      <c r="E16" s="39" t="s">
        <v>24</v>
      </c>
      <c r="F16" s="40" t="s">
        <v>34</v>
      </c>
      <c r="G16" s="41" t="s">
        <v>24</v>
      </c>
      <c r="H16" s="40" t="s">
        <v>34</v>
      </c>
      <c r="I16" s="29"/>
    </row>
    <row r="17" spans="2:9" ht="21" customHeight="1">
      <c r="B17" s="27"/>
      <c r="C17" s="14" t="s">
        <v>1</v>
      </c>
      <c r="D17" s="15" t="str">
        <f>IF(ISERROR(VLOOKUP($D5,'HAKEM BİLGİLERİ'!$B$8:$P$201,5,0)),"",(VLOOKUP($D5,'HAKEM BİLGİLERİ'!$B$8:$P$201,5,0)))</f>
        <v>DENİZLİ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35806</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İNGİLİZCE</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uugursal@gmail.com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5558991101</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A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ÇAMLARALTI MAH 6004 SOK 4/5 KINIKLI DENİZLİ</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İŞ BANKASI
TR80 0006 4000 0013 2030 2671 56</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UĞURAL UĞURSAL</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7"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43.xml><?xml version="1.0" encoding="utf-8"?>
<worksheet xmlns="http://schemas.openxmlformats.org/spreadsheetml/2006/main" xmlns:r="http://schemas.openxmlformats.org/officeDocument/2006/relationships">
  <sheetPr codeName="Sayfa33">
    <tabColor rgb="FFFFFF00"/>
    <pageSetUpPr fitToPage="1"/>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BİLGİLERİ'!B38</f>
        <v>21152</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VEDAT ORAK</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27148537366</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ALİ</v>
      </c>
      <c r="E16" s="39" t="s">
        <v>24</v>
      </c>
      <c r="F16" s="40" t="s">
        <v>34</v>
      </c>
      <c r="G16" s="41" t="s">
        <v>24</v>
      </c>
      <c r="H16" s="40" t="s">
        <v>34</v>
      </c>
      <c r="I16" s="29"/>
    </row>
    <row r="17" spans="2:9" ht="21" customHeight="1">
      <c r="B17" s="27"/>
      <c r="C17" s="14" t="s">
        <v>1</v>
      </c>
      <c r="D17" s="15" t="str">
        <f>IF(ISERROR(VLOOKUP($D5,'HAKEM BİLGİLERİ'!$B$8:$P$201,5,0)),"",(VLOOKUP($D5,'HAKEM BİLGİLERİ'!$B$8:$P$201,5,0)))</f>
        <v>DENİZLİ</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34958</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5389806421</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0 RH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MURATDEDE MAH 269 SOK NO 15 DENİZLİ</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VEDAT ORAK</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8"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44.xml><?xml version="1.0" encoding="utf-8"?>
<worksheet xmlns="http://schemas.openxmlformats.org/spreadsheetml/2006/main" xmlns:r="http://schemas.openxmlformats.org/officeDocument/2006/relationships">
  <sheetPr codeName="Sayfa34">
    <tabColor rgb="FFFFFF00"/>
    <pageSetUpPr fitToPage="1"/>
  </sheetPr>
  <dimension ref="B1:I539"/>
  <sheetViews>
    <sheetView topLeftCell="A2"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BİLGİLERİ'!B39</f>
        <v>21153</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YEŞİM KARAKUŞ</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20725151610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36"/>
      <c r="G14" s="436"/>
      <c r="H14" s="437"/>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İSMET</v>
      </c>
      <c r="E16" s="39" t="s">
        <v>24</v>
      </c>
      <c r="F16" s="40" t="s">
        <v>34</v>
      </c>
      <c r="G16" s="41" t="s">
        <v>24</v>
      </c>
      <c r="H16" s="40" t="s">
        <v>34</v>
      </c>
      <c r="I16" s="29"/>
    </row>
    <row r="17" spans="2:9" ht="21" customHeight="1">
      <c r="B17" s="27"/>
      <c r="C17" s="14" t="s">
        <v>1</v>
      </c>
      <c r="D17" s="15" t="str">
        <f>IF(ISERROR(VLOOKUP($D5,'HAKEM BİLGİLERİ'!$B$8:$P$201,5,0)),"",(VLOOKUP($D5,'HAKEM BİLGİLERİ'!$B$8:$P$201,5,0)))</f>
        <v>ADIYAMAN</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35340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LİSE</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ÖĞRENCİ</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yesim.krks09@gmail.com</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5412417286</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224" t="str">
        <f>IF(ISERROR(VLOOKUP($D5,'HAKEM BİLGİLERİ'!$B$8:$P$201,14,0)),"",(VLOOKUP($D5,'HAKEM BİLGİLERİ'!$B$8:$P$201,14,0)))</f>
        <v>ZAFER MAH 117 SOK NO9 KAT4 AYDIN</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HALK BANKASI
TR00 0120 0953 3000 0105 3751</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YEŞİM KARAKUŞ</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39" display="……… ***  ………"/>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45.xml><?xml version="1.0" encoding="utf-8"?>
<worksheet xmlns="http://schemas.openxmlformats.org/spreadsheetml/2006/main" xmlns:r="http://schemas.openxmlformats.org/officeDocument/2006/relationships">
  <sheetPr codeName="Sayfa35">
    <tabColor rgb="FFFFFF00"/>
    <pageSetUpPr fitToPage="1"/>
  </sheetPr>
  <dimension ref="B1:I539"/>
  <sheetViews>
    <sheetView topLeftCell="A4"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BİLGİLERİ'!B40</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69" t="s">
        <v>43</v>
      </c>
      <c r="F14" s="470"/>
      <c r="G14" s="470"/>
      <c r="H14" s="471"/>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t="str">
        <f>IF(ISERROR(VLOOKUP($D5,'HAKEM BİLGİLERİ'!$B$8:$P$201,6,0)),"",(VLOOKUP($D5,'HAKEM BİLGİLERİ'!$B$8:$P$201,6,0)))</f>
        <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t="str">
        <f>IF(ISERROR(VLOOKUP($D5,'HAKEM BİLGİLERİ'!$B$8:$P$201,7,0)),"",(VLOOKUP($D5,'HAKEM BİLGİLERİ'!$B$8:$P$201,7,0)))</f>
        <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t="str">
        <f>IF(ISERROR(VLOOKUP($D5,'HAKEM BİLGİLERİ'!$B$8:$P$201,9,0)),"",(VLOOKUP($D5,'HAKEM BİLGİLERİ'!$B$8:$P$201,9,0)))</f>
        <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t="str">
        <f>IF(ISERROR(VLOOKUP($D5,'HAKEM BİLGİLERİ'!$B$8:$P$201,10,0)),"",(VLOOKUP($D5,'HAKEM BİLGİLERİ'!$B$8:$P$201,10,0)))</f>
        <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t="str">
        <f>IF(ISERROR(VLOOKUP($D5,'HAKEM BİLGİLERİ'!$B$8:$P$201,11,0)),"",(VLOOKUP($D5,'HAKEM BİLGİLERİ'!$B$8:$P$201,11,0)))</f>
        <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t="str">
        <f>IF(ISERROR(VLOOKUP($D5,'HAKEM BİLGİLERİ'!$B$8:$P$201,12,0)),"",(VLOOKUP($D5,'HAKEM BİLGİLERİ'!$B$8:$P$201,12,0)))</f>
        <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t="str">
        <f>IF(ISERROR(VLOOKUP($D5,'HAKEM BİLGİLERİ'!$B$8:$P$201,13,0)),"",(VLOOKUP($D5,'HAKEM BİLGİLERİ'!$B$8:$P$201,13,0)))</f>
        <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t="str">
        <f>IF(ISERROR(VLOOKUP($D5,'HAKEM BİLGİLERİ'!$B$8:$P$201,14,0)),"",(VLOOKUP($D5,'HAKEM BİLGİLERİ'!$B$8:$P$201,14,0)))</f>
        <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t="str">
        <f>IF(ISERROR(VLOOKUP($D5,'HAKEM BİLGİLERİ'!$B$8:$P$201,15,0)),"",(VLOOKUP($D5,'HAKEM BİLGİLERİ'!$B$8:$P$201,15,0)))</f>
        <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0" display="&quot;Hakem Bilgilerine Dönmek İçin Tıkla&quot;"/>
  </hyperlinks>
  <pageMargins left="0.31496062992125984" right="0.23622047244094491" top="0.51181102362204722" bottom="0.31496062992125984" header="0.39370078740157483" footer="0.19685039370078741"/>
  <pageSetup paperSize="9" scale="99" orientation="portrait" r:id="rId1"/>
  <headerFooter>
    <oddFooter>&amp;C&amp;P</oddFooter>
  </headerFooter>
  <drawing r:id="rId2"/>
</worksheet>
</file>

<file path=xl/worksheets/sheet46.xml><?xml version="1.0" encoding="utf-8"?>
<worksheet xmlns="http://schemas.openxmlformats.org/spreadsheetml/2006/main" xmlns:r="http://schemas.openxmlformats.org/officeDocument/2006/relationships">
  <sheetPr codeName="Sayfa36">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BİLGİLERİ'!B41</f>
        <v>34</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69" t="s">
        <v>43</v>
      </c>
      <c r="F14" s="470"/>
      <c r="G14" s="470"/>
      <c r="H14" s="471"/>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1"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7.xml><?xml version="1.0" encoding="utf-8"?>
<worksheet xmlns="http://schemas.openxmlformats.org/spreadsheetml/2006/main" xmlns:r="http://schemas.openxmlformats.org/officeDocument/2006/relationships">
  <sheetPr codeName="Sayfa37">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BİLGİLERİ'!B42</f>
        <v>35</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69" t="s">
        <v>43</v>
      </c>
      <c r="F14" s="470"/>
      <c r="G14" s="470"/>
      <c r="H14" s="471"/>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8.xml><?xml version="1.0" encoding="utf-8"?>
<worksheet xmlns="http://schemas.openxmlformats.org/spreadsheetml/2006/main" xmlns:r="http://schemas.openxmlformats.org/officeDocument/2006/relationships">
  <sheetPr codeName="Sayfa38">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BİLGİLERİ'!B43</f>
        <v>36</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49.xml><?xml version="1.0" encoding="utf-8"?>
<worksheet xmlns="http://schemas.openxmlformats.org/spreadsheetml/2006/main" xmlns:r="http://schemas.openxmlformats.org/officeDocument/2006/relationships">
  <sheetPr codeName="Sayfa39">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BİLGİLERİ'!B44</f>
        <v>37</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sheetPr>
    <tabColor rgb="FFFFFF00"/>
  </sheetPr>
  <dimension ref="A1:A38"/>
  <sheetViews>
    <sheetView view="pageBreakPreview" zoomScaleSheetLayoutView="100" workbookViewId="0">
      <selection activeCell="F22" sqref="F22:H22"/>
    </sheetView>
  </sheetViews>
  <sheetFormatPr defaultColWidth="109" defaultRowHeight="14.25"/>
  <cols>
    <col min="1" max="16384" width="109" style="173"/>
  </cols>
  <sheetData>
    <row r="1" spans="1:1" ht="35.25" customHeight="1">
      <c r="A1" s="172" t="s">
        <v>115</v>
      </c>
    </row>
    <row r="2" spans="1:1">
      <c r="A2" s="174"/>
    </row>
    <row r="3" spans="1:1" ht="15.75">
      <c r="A3" s="175" t="s">
        <v>116</v>
      </c>
    </row>
    <row r="4" spans="1:1">
      <c r="A4" s="174"/>
    </row>
    <row r="5" spans="1:1" ht="15.75">
      <c r="A5" s="175" t="s">
        <v>117</v>
      </c>
    </row>
    <row r="6" spans="1:1">
      <c r="A6" s="174"/>
    </row>
    <row r="7" spans="1:1" ht="15.75">
      <c r="A7" s="175" t="s">
        <v>118</v>
      </c>
    </row>
    <row r="8" spans="1:1">
      <c r="A8" s="174"/>
    </row>
    <row r="9" spans="1:1" ht="15.75">
      <c r="A9" s="175" t="s">
        <v>119</v>
      </c>
    </row>
    <row r="10" spans="1:1">
      <c r="A10" s="174"/>
    </row>
    <row r="11" spans="1:1" ht="15.75">
      <c r="A11" s="175" t="s">
        <v>120</v>
      </c>
    </row>
    <row r="12" spans="1:1">
      <c r="A12" s="174"/>
    </row>
    <row r="13" spans="1:1" ht="15.75">
      <c r="A13" s="175" t="s">
        <v>121</v>
      </c>
    </row>
    <row r="14" spans="1:1">
      <c r="A14" s="174"/>
    </row>
    <row r="15" spans="1:1" ht="15.75">
      <c r="A15" s="175" t="s">
        <v>122</v>
      </c>
    </row>
    <row r="16" spans="1:1">
      <c r="A16" s="174"/>
    </row>
    <row r="17" spans="1:1" ht="32.25" customHeight="1">
      <c r="A17" s="175" t="s">
        <v>157</v>
      </c>
    </row>
    <row r="18" spans="1:1">
      <c r="A18" s="174"/>
    </row>
    <row r="19" spans="1:1" ht="15.75">
      <c r="A19" s="175" t="s">
        <v>123</v>
      </c>
    </row>
    <row r="20" spans="1:1">
      <c r="A20" s="174"/>
    </row>
    <row r="21" spans="1:1" ht="20.25">
      <c r="A21" s="172" t="s">
        <v>124</v>
      </c>
    </row>
    <row r="22" spans="1:1">
      <c r="A22" s="174"/>
    </row>
    <row r="23" spans="1:1" ht="15.75">
      <c r="A23" s="175" t="s">
        <v>125</v>
      </c>
    </row>
    <row r="24" spans="1:1">
      <c r="A24" s="174"/>
    </row>
    <row r="25" spans="1:1" ht="15.75">
      <c r="A25" s="175" t="s">
        <v>126</v>
      </c>
    </row>
    <row r="26" spans="1:1">
      <c r="A26" s="174"/>
    </row>
    <row r="27" spans="1:1" ht="15.75">
      <c r="A27" s="175" t="s">
        <v>127</v>
      </c>
    </row>
    <row r="28" spans="1:1">
      <c r="A28" s="174"/>
    </row>
    <row r="29" spans="1:1" ht="15.75">
      <c r="A29" s="175" t="s">
        <v>128</v>
      </c>
    </row>
    <row r="30" spans="1:1">
      <c r="A30" s="174"/>
    </row>
    <row r="31" spans="1:1" ht="78.75">
      <c r="A31" s="175" t="s">
        <v>129</v>
      </c>
    </row>
    <row r="32" spans="1:1">
      <c r="A32" s="174"/>
    </row>
    <row r="33" spans="1:1" ht="31.5">
      <c r="A33" s="175" t="s">
        <v>130</v>
      </c>
    </row>
    <row r="34" spans="1:1">
      <c r="A34" s="174"/>
    </row>
    <row r="35" spans="1:1" ht="15.75">
      <c r="A35" s="175" t="s">
        <v>131</v>
      </c>
    </row>
    <row r="36" spans="1:1">
      <c r="A36" s="174"/>
    </row>
    <row r="37" spans="1:1" ht="47.25">
      <c r="A37" s="175" t="s">
        <v>132</v>
      </c>
    </row>
    <row r="38" spans="1:1" ht="15.75">
      <c r="A38" s="176" t="s">
        <v>133</v>
      </c>
    </row>
  </sheetData>
  <pageMargins left="0.7" right="0.21" top="0.64" bottom="0.3" header="0.3" footer="0.17"/>
  <pageSetup paperSize="9" orientation="portrait" r:id="rId1"/>
</worksheet>
</file>

<file path=xl/worksheets/sheet50.xml><?xml version="1.0" encoding="utf-8"?>
<worksheet xmlns="http://schemas.openxmlformats.org/spreadsheetml/2006/main" xmlns:r="http://schemas.openxmlformats.org/officeDocument/2006/relationships">
  <sheetPr codeName="Sayfa40">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BİLGİLERİ'!B45</f>
        <v>38</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1.xml><?xml version="1.0" encoding="utf-8"?>
<worksheet xmlns="http://schemas.openxmlformats.org/spreadsheetml/2006/main" xmlns:r="http://schemas.openxmlformats.org/officeDocument/2006/relationships">
  <sheetPr codeName="Sayfa41">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BİLGİLERİ'!B46</f>
        <v>39</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2.xml><?xml version="1.0" encoding="utf-8"?>
<worksheet xmlns="http://schemas.openxmlformats.org/spreadsheetml/2006/main" xmlns:r="http://schemas.openxmlformats.org/officeDocument/2006/relationships">
  <sheetPr codeName="Sayfa42">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155</v>
      </c>
      <c r="D4" s="425"/>
      <c r="E4" s="425"/>
      <c r="F4" s="425"/>
      <c r="G4" s="425"/>
      <c r="H4" s="425"/>
      <c r="I4" s="29"/>
    </row>
    <row r="5" spans="2:9" ht="22.5" customHeight="1">
      <c r="B5" s="27"/>
      <c r="C5" s="30" t="s">
        <v>13</v>
      </c>
      <c r="D5" s="84">
        <f>'HAKEM BİLGİLERİ'!B47</f>
        <v>40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3.xml><?xml version="1.0" encoding="utf-8"?>
<worksheet xmlns="http://schemas.openxmlformats.org/spreadsheetml/2006/main" xmlns:r="http://schemas.openxmlformats.org/officeDocument/2006/relationships">
  <sheetPr codeName="Sayfa43">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155</v>
      </c>
      <c r="D4" s="425"/>
      <c r="E4" s="425"/>
      <c r="F4" s="425"/>
      <c r="G4" s="425"/>
      <c r="H4" s="425"/>
      <c r="I4" s="29"/>
    </row>
    <row r="5" spans="2:9" ht="22.5" customHeight="1">
      <c r="B5" s="27"/>
      <c r="C5" s="30" t="s">
        <v>13</v>
      </c>
      <c r="D5" s="84">
        <f>'HAKEM BİLGİLERİ'!B48</f>
        <v>41</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8"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4.xml><?xml version="1.0" encoding="utf-8"?>
<worksheet xmlns="http://schemas.openxmlformats.org/spreadsheetml/2006/main" xmlns:r="http://schemas.openxmlformats.org/officeDocument/2006/relationships">
  <sheetPr codeName="Sayfa44">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BİLGİLERİ'!B49</f>
        <v>42</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49"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5.xml><?xml version="1.0" encoding="utf-8"?>
<worksheet xmlns="http://schemas.openxmlformats.org/spreadsheetml/2006/main" xmlns:r="http://schemas.openxmlformats.org/officeDocument/2006/relationships">
  <sheetPr codeName="Sayfa45">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BİLGİLERİ'!B50</f>
        <v>43</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6.xml><?xml version="1.0" encoding="utf-8"?>
<worksheet xmlns="http://schemas.openxmlformats.org/spreadsheetml/2006/main" xmlns:r="http://schemas.openxmlformats.org/officeDocument/2006/relationships">
  <sheetPr codeName="Sayfa46">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155</v>
      </c>
      <c r="D4" s="425"/>
      <c r="E4" s="425"/>
      <c r="F4" s="425"/>
      <c r="G4" s="425"/>
      <c r="H4" s="425"/>
      <c r="I4" s="29"/>
    </row>
    <row r="5" spans="2:9" ht="22.5" customHeight="1">
      <c r="B5" s="27"/>
      <c r="C5" s="30" t="s">
        <v>13</v>
      </c>
      <c r="D5" s="84">
        <f>'HAKEM BİLGİLERİ'!B51</f>
        <v>44</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1"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7.xml><?xml version="1.0" encoding="utf-8"?>
<worksheet xmlns="http://schemas.openxmlformats.org/spreadsheetml/2006/main" xmlns:r="http://schemas.openxmlformats.org/officeDocument/2006/relationships">
  <sheetPr codeName="Sayfa47">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BİLGİLERİ'!B52</f>
        <v>45</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8.xml><?xml version="1.0" encoding="utf-8"?>
<worksheet xmlns="http://schemas.openxmlformats.org/spreadsheetml/2006/main" xmlns:r="http://schemas.openxmlformats.org/officeDocument/2006/relationships">
  <sheetPr codeName="Sayfa48">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BİLGİLERİ'!B53</f>
        <v>46</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59.xml><?xml version="1.0" encoding="utf-8"?>
<worksheet xmlns="http://schemas.openxmlformats.org/spreadsheetml/2006/main" xmlns:r="http://schemas.openxmlformats.org/officeDocument/2006/relationships">
  <sheetPr codeName="Sayfa49">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BİLGİLERİ'!B54</f>
        <v>47</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sheetPr>
    <tabColor theme="8" tint="0.39997558519241921"/>
    <pageSetUpPr fitToPage="1"/>
  </sheetPr>
  <dimension ref="A1:M55"/>
  <sheetViews>
    <sheetView view="pageBreakPreview" zoomScale="95" zoomScaleNormal="100" zoomScaleSheetLayoutView="95" workbookViewId="0">
      <pane ySplit="4" topLeftCell="A5" activePane="bottomLeft" state="frozen"/>
      <selection activeCell="F22" sqref="F22:H22"/>
      <selection pane="bottomLeft" activeCell="F22" sqref="F22:H22"/>
    </sheetView>
  </sheetViews>
  <sheetFormatPr defaultRowHeight="12.75"/>
  <cols>
    <col min="1" max="1" width="5.140625" style="221" customWidth="1"/>
    <col min="2" max="2" width="13.7109375" style="209" customWidth="1"/>
    <col min="3" max="3" width="13.5703125" style="209" customWidth="1"/>
    <col min="4" max="4" width="26.140625" style="209" customWidth="1"/>
    <col min="5" max="7" width="11.140625" style="209" customWidth="1"/>
    <col min="8" max="8" width="12.140625" style="209" customWidth="1"/>
    <col min="9" max="11" width="11.140625" style="209" customWidth="1"/>
    <col min="12" max="12" width="12.5703125" style="209" customWidth="1"/>
    <col min="13" max="13" width="9.5703125" style="209" customWidth="1"/>
    <col min="14" max="14" width="35.85546875" style="209" customWidth="1"/>
    <col min="15" max="256" width="9.140625" style="209"/>
    <col min="257" max="257" width="5.140625" style="209" customWidth="1"/>
    <col min="258" max="258" width="13.7109375" style="209" customWidth="1"/>
    <col min="259" max="259" width="13.5703125" style="209" customWidth="1"/>
    <col min="260" max="260" width="26.140625" style="209" customWidth="1"/>
    <col min="261" max="263" width="11.140625" style="209" customWidth="1"/>
    <col min="264" max="264" width="12.140625" style="209" customWidth="1"/>
    <col min="265" max="267" width="11.140625" style="209" customWidth="1"/>
    <col min="268" max="268" width="12.5703125" style="209" customWidth="1"/>
    <col min="269" max="269" width="9.5703125" style="209" customWidth="1"/>
    <col min="270" max="512" width="9.140625" style="209"/>
    <col min="513" max="513" width="5.140625" style="209" customWidth="1"/>
    <col min="514" max="514" width="13.7109375" style="209" customWidth="1"/>
    <col min="515" max="515" width="13.5703125" style="209" customWidth="1"/>
    <col min="516" max="516" width="26.140625" style="209" customWidth="1"/>
    <col min="517" max="519" width="11.140625" style="209" customWidth="1"/>
    <col min="520" max="520" width="12.140625" style="209" customWidth="1"/>
    <col min="521" max="523" width="11.140625" style="209" customWidth="1"/>
    <col min="524" max="524" width="12.5703125" style="209" customWidth="1"/>
    <col min="525" max="525" width="9.5703125" style="209" customWidth="1"/>
    <col min="526" max="768" width="9.140625" style="209"/>
    <col min="769" max="769" width="5.140625" style="209" customWidth="1"/>
    <col min="770" max="770" width="13.7109375" style="209" customWidth="1"/>
    <col min="771" max="771" width="13.5703125" style="209" customWidth="1"/>
    <col min="772" max="772" width="26.140625" style="209" customWidth="1"/>
    <col min="773" max="775" width="11.140625" style="209" customWidth="1"/>
    <col min="776" max="776" width="12.140625" style="209" customWidth="1"/>
    <col min="777" max="779" width="11.140625" style="209" customWidth="1"/>
    <col min="780" max="780" width="12.5703125" style="209" customWidth="1"/>
    <col min="781" max="781" width="9.5703125" style="209" customWidth="1"/>
    <col min="782" max="1024" width="9.140625" style="209"/>
    <col min="1025" max="1025" width="5.140625" style="209" customWidth="1"/>
    <col min="1026" max="1026" width="13.7109375" style="209" customWidth="1"/>
    <col min="1027" max="1027" width="13.5703125" style="209" customWidth="1"/>
    <col min="1028" max="1028" width="26.140625" style="209" customWidth="1"/>
    <col min="1029" max="1031" width="11.140625" style="209" customWidth="1"/>
    <col min="1032" max="1032" width="12.140625" style="209" customWidth="1"/>
    <col min="1033" max="1035" width="11.140625" style="209" customWidth="1"/>
    <col min="1036" max="1036" width="12.5703125" style="209" customWidth="1"/>
    <col min="1037" max="1037" width="9.5703125" style="209" customWidth="1"/>
    <col min="1038" max="1280" width="9.140625" style="209"/>
    <col min="1281" max="1281" width="5.140625" style="209" customWidth="1"/>
    <col min="1282" max="1282" width="13.7109375" style="209" customWidth="1"/>
    <col min="1283" max="1283" width="13.5703125" style="209" customWidth="1"/>
    <col min="1284" max="1284" width="26.140625" style="209" customWidth="1"/>
    <col min="1285" max="1287" width="11.140625" style="209" customWidth="1"/>
    <col min="1288" max="1288" width="12.140625" style="209" customWidth="1"/>
    <col min="1289" max="1291" width="11.140625" style="209" customWidth="1"/>
    <col min="1292" max="1292" width="12.5703125" style="209" customWidth="1"/>
    <col min="1293" max="1293" width="9.5703125" style="209" customWidth="1"/>
    <col min="1294" max="1536" width="9.140625" style="209"/>
    <col min="1537" max="1537" width="5.140625" style="209" customWidth="1"/>
    <col min="1538" max="1538" width="13.7109375" style="209" customWidth="1"/>
    <col min="1539" max="1539" width="13.5703125" style="209" customWidth="1"/>
    <col min="1540" max="1540" width="26.140625" style="209" customWidth="1"/>
    <col min="1541" max="1543" width="11.140625" style="209" customWidth="1"/>
    <col min="1544" max="1544" width="12.140625" style="209" customWidth="1"/>
    <col min="1545" max="1547" width="11.140625" style="209" customWidth="1"/>
    <col min="1548" max="1548" width="12.5703125" style="209" customWidth="1"/>
    <col min="1549" max="1549" width="9.5703125" style="209" customWidth="1"/>
    <col min="1550" max="1792" width="9.140625" style="209"/>
    <col min="1793" max="1793" width="5.140625" style="209" customWidth="1"/>
    <col min="1794" max="1794" width="13.7109375" style="209" customWidth="1"/>
    <col min="1795" max="1795" width="13.5703125" style="209" customWidth="1"/>
    <col min="1796" max="1796" width="26.140625" style="209" customWidth="1"/>
    <col min="1797" max="1799" width="11.140625" style="209" customWidth="1"/>
    <col min="1800" max="1800" width="12.140625" style="209" customWidth="1"/>
    <col min="1801" max="1803" width="11.140625" style="209" customWidth="1"/>
    <col min="1804" max="1804" width="12.5703125" style="209" customWidth="1"/>
    <col min="1805" max="1805" width="9.5703125" style="209" customWidth="1"/>
    <col min="1806" max="2048" width="9.140625" style="209"/>
    <col min="2049" max="2049" width="5.140625" style="209" customWidth="1"/>
    <col min="2050" max="2050" width="13.7109375" style="209" customWidth="1"/>
    <col min="2051" max="2051" width="13.5703125" style="209" customWidth="1"/>
    <col min="2052" max="2052" width="26.140625" style="209" customWidth="1"/>
    <col min="2053" max="2055" width="11.140625" style="209" customWidth="1"/>
    <col min="2056" max="2056" width="12.140625" style="209" customWidth="1"/>
    <col min="2057" max="2059" width="11.140625" style="209" customWidth="1"/>
    <col min="2060" max="2060" width="12.5703125" style="209" customWidth="1"/>
    <col min="2061" max="2061" width="9.5703125" style="209" customWidth="1"/>
    <col min="2062" max="2304" width="9.140625" style="209"/>
    <col min="2305" max="2305" width="5.140625" style="209" customWidth="1"/>
    <col min="2306" max="2306" width="13.7109375" style="209" customWidth="1"/>
    <col min="2307" max="2307" width="13.5703125" style="209" customWidth="1"/>
    <col min="2308" max="2308" width="26.140625" style="209" customWidth="1"/>
    <col min="2309" max="2311" width="11.140625" style="209" customWidth="1"/>
    <col min="2312" max="2312" width="12.140625" style="209" customWidth="1"/>
    <col min="2313" max="2315" width="11.140625" style="209" customWidth="1"/>
    <col min="2316" max="2316" width="12.5703125" style="209" customWidth="1"/>
    <col min="2317" max="2317" width="9.5703125" style="209" customWidth="1"/>
    <col min="2318" max="2560" width="9.140625" style="209"/>
    <col min="2561" max="2561" width="5.140625" style="209" customWidth="1"/>
    <col min="2562" max="2562" width="13.7109375" style="209" customWidth="1"/>
    <col min="2563" max="2563" width="13.5703125" style="209" customWidth="1"/>
    <col min="2564" max="2564" width="26.140625" style="209" customWidth="1"/>
    <col min="2565" max="2567" width="11.140625" style="209" customWidth="1"/>
    <col min="2568" max="2568" width="12.140625" style="209" customWidth="1"/>
    <col min="2569" max="2571" width="11.140625" style="209" customWidth="1"/>
    <col min="2572" max="2572" width="12.5703125" style="209" customWidth="1"/>
    <col min="2573" max="2573" width="9.5703125" style="209" customWidth="1"/>
    <col min="2574" max="2816" width="9.140625" style="209"/>
    <col min="2817" max="2817" width="5.140625" style="209" customWidth="1"/>
    <col min="2818" max="2818" width="13.7109375" style="209" customWidth="1"/>
    <col min="2819" max="2819" width="13.5703125" style="209" customWidth="1"/>
    <col min="2820" max="2820" width="26.140625" style="209" customWidth="1"/>
    <col min="2821" max="2823" width="11.140625" style="209" customWidth="1"/>
    <col min="2824" max="2824" width="12.140625" style="209" customWidth="1"/>
    <col min="2825" max="2827" width="11.140625" style="209" customWidth="1"/>
    <col min="2828" max="2828" width="12.5703125" style="209" customWidth="1"/>
    <col min="2829" max="2829" width="9.5703125" style="209" customWidth="1"/>
    <col min="2830" max="3072" width="9.140625" style="209"/>
    <col min="3073" max="3073" width="5.140625" style="209" customWidth="1"/>
    <col min="3074" max="3074" width="13.7109375" style="209" customWidth="1"/>
    <col min="3075" max="3075" width="13.5703125" style="209" customWidth="1"/>
    <col min="3076" max="3076" width="26.140625" style="209" customWidth="1"/>
    <col min="3077" max="3079" width="11.140625" style="209" customWidth="1"/>
    <col min="3080" max="3080" width="12.140625" style="209" customWidth="1"/>
    <col min="3081" max="3083" width="11.140625" style="209" customWidth="1"/>
    <col min="3084" max="3084" width="12.5703125" style="209" customWidth="1"/>
    <col min="3085" max="3085" width="9.5703125" style="209" customWidth="1"/>
    <col min="3086" max="3328" width="9.140625" style="209"/>
    <col min="3329" max="3329" width="5.140625" style="209" customWidth="1"/>
    <col min="3330" max="3330" width="13.7109375" style="209" customWidth="1"/>
    <col min="3331" max="3331" width="13.5703125" style="209" customWidth="1"/>
    <col min="3332" max="3332" width="26.140625" style="209" customWidth="1"/>
    <col min="3333" max="3335" width="11.140625" style="209" customWidth="1"/>
    <col min="3336" max="3336" width="12.140625" style="209" customWidth="1"/>
    <col min="3337" max="3339" width="11.140625" style="209" customWidth="1"/>
    <col min="3340" max="3340" width="12.5703125" style="209" customWidth="1"/>
    <col min="3341" max="3341" width="9.5703125" style="209" customWidth="1"/>
    <col min="3342" max="3584" width="9.140625" style="209"/>
    <col min="3585" max="3585" width="5.140625" style="209" customWidth="1"/>
    <col min="3586" max="3586" width="13.7109375" style="209" customWidth="1"/>
    <col min="3587" max="3587" width="13.5703125" style="209" customWidth="1"/>
    <col min="3588" max="3588" width="26.140625" style="209" customWidth="1"/>
    <col min="3589" max="3591" width="11.140625" style="209" customWidth="1"/>
    <col min="3592" max="3592" width="12.140625" style="209" customWidth="1"/>
    <col min="3593" max="3595" width="11.140625" style="209" customWidth="1"/>
    <col min="3596" max="3596" width="12.5703125" style="209" customWidth="1"/>
    <col min="3597" max="3597" width="9.5703125" style="209" customWidth="1"/>
    <col min="3598" max="3840" width="9.140625" style="209"/>
    <col min="3841" max="3841" width="5.140625" style="209" customWidth="1"/>
    <col min="3842" max="3842" width="13.7109375" style="209" customWidth="1"/>
    <col min="3843" max="3843" width="13.5703125" style="209" customWidth="1"/>
    <col min="3844" max="3844" width="26.140625" style="209" customWidth="1"/>
    <col min="3845" max="3847" width="11.140625" style="209" customWidth="1"/>
    <col min="3848" max="3848" width="12.140625" style="209" customWidth="1"/>
    <col min="3849" max="3851" width="11.140625" style="209" customWidth="1"/>
    <col min="3852" max="3852" width="12.5703125" style="209" customWidth="1"/>
    <col min="3853" max="3853" width="9.5703125" style="209" customWidth="1"/>
    <col min="3854" max="4096" width="9.140625" style="209"/>
    <col min="4097" max="4097" width="5.140625" style="209" customWidth="1"/>
    <col min="4098" max="4098" width="13.7109375" style="209" customWidth="1"/>
    <col min="4099" max="4099" width="13.5703125" style="209" customWidth="1"/>
    <col min="4100" max="4100" width="26.140625" style="209" customWidth="1"/>
    <col min="4101" max="4103" width="11.140625" style="209" customWidth="1"/>
    <col min="4104" max="4104" width="12.140625" style="209" customWidth="1"/>
    <col min="4105" max="4107" width="11.140625" style="209" customWidth="1"/>
    <col min="4108" max="4108" width="12.5703125" style="209" customWidth="1"/>
    <col min="4109" max="4109" width="9.5703125" style="209" customWidth="1"/>
    <col min="4110" max="4352" width="9.140625" style="209"/>
    <col min="4353" max="4353" width="5.140625" style="209" customWidth="1"/>
    <col min="4354" max="4354" width="13.7109375" style="209" customWidth="1"/>
    <col min="4355" max="4355" width="13.5703125" style="209" customWidth="1"/>
    <col min="4356" max="4356" width="26.140625" style="209" customWidth="1"/>
    <col min="4357" max="4359" width="11.140625" style="209" customWidth="1"/>
    <col min="4360" max="4360" width="12.140625" style="209" customWidth="1"/>
    <col min="4361" max="4363" width="11.140625" style="209" customWidth="1"/>
    <col min="4364" max="4364" width="12.5703125" style="209" customWidth="1"/>
    <col min="4365" max="4365" width="9.5703125" style="209" customWidth="1"/>
    <col min="4366" max="4608" width="9.140625" style="209"/>
    <col min="4609" max="4609" width="5.140625" style="209" customWidth="1"/>
    <col min="4610" max="4610" width="13.7109375" style="209" customWidth="1"/>
    <col min="4611" max="4611" width="13.5703125" style="209" customWidth="1"/>
    <col min="4612" max="4612" width="26.140625" style="209" customWidth="1"/>
    <col min="4613" max="4615" width="11.140625" style="209" customWidth="1"/>
    <col min="4616" max="4616" width="12.140625" style="209" customWidth="1"/>
    <col min="4617" max="4619" width="11.140625" style="209" customWidth="1"/>
    <col min="4620" max="4620" width="12.5703125" style="209" customWidth="1"/>
    <col min="4621" max="4621" width="9.5703125" style="209" customWidth="1"/>
    <col min="4622" max="4864" width="9.140625" style="209"/>
    <col min="4865" max="4865" width="5.140625" style="209" customWidth="1"/>
    <col min="4866" max="4866" width="13.7109375" style="209" customWidth="1"/>
    <col min="4867" max="4867" width="13.5703125" style="209" customWidth="1"/>
    <col min="4868" max="4868" width="26.140625" style="209" customWidth="1"/>
    <col min="4869" max="4871" width="11.140625" style="209" customWidth="1"/>
    <col min="4872" max="4872" width="12.140625" style="209" customWidth="1"/>
    <col min="4873" max="4875" width="11.140625" style="209" customWidth="1"/>
    <col min="4876" max="4876" width="12.5703125" style="209" customWidth="1"/>
    <col min="4877" max="4877" width="9.5703125" style="209" customWidth="1"/>
    <col min="4878" max="5120" width="9.140625" style="209"/>
    <col min="5121" max="5121" width="5.140625" style="209" customWidth="1"/>
    <col min="5122" max="5122" width="13.7109375" style="209" customWidth="1"/>
    <col min="5123" max="5123" width="13.5703125" style="209" customWidth="1"/>
    <col min="5124" max="5124" width="26.140625" style="209" customWidth="1"/>
    <col min="5125" max="5127" width="11.140625" style="209" customWidth="1"/>
    <col min="5128" max="5128" width="12.140625" style="209" customWidth="1"/>
    <col min="5129" max="5131" width="11.140625" style="209" customWidth="1"/>
    <col min="5132" max="5132" width="12.5703125" style="209" customWidth="1"/>
    <col min="5133" max="5133" width="9.5703125" style="209" customWidth="1"/>
    <col min="5134" max="5376" width="9.140625" style="209"/>
    <col min="5377" max="5377" width="5.140625" style="209" customWidth="1"/>
    <col min="5378" max="5378" width="13.7109375" style="209" customWidth="1"/>
    <col min="5379" max="5379" width="13.5703125" style="209" customWidth="1"/>
    <col min="5380" max="5380" width="26.140625" style="209" customWidth="1"/>
    <col min="5381" max="5383" width="11.140625" style="209" customWidth="1"/>
    <col min="5384" max="5384" width="12.140625" style="209" customWidth="1"/>
    <col min="5385" max="5387" width="11.140625" style="209" customWidth="1"/>
    <col min="5388" max="5388" width="12.5703125" style="209" customWidth="1"/>
    <col min="5389" max="5389" width="9.5703125" style="209" customWidth="1"/>
    <col min="5390" max="5632" width="9.140625" style="209"/>
    <col min="5633" max="5633" width="5.140625" style="209" customWidth="1"/>
    <col min="5634" max="5634" width="13.7109375" style="209" customWidth="1"/>
    <col min="5635" max="5635" width="13.5703125" style="209" customWidth="1"/>
    <col min="5636" max="5636" width="26.140625" style="209" customWidth="1"/>
    <col min="5637" max="5639" width="11.140625" style="209" customWidth="1"/>
    <col min="5640" max="5640" width="12.140625" style="209" customWidth="1"/>
    <col min="5641" max="5643" width="11.140625" style="209" customWidth="1"/>
    <col min="5644" max="5644" width="12.5703125" style="209" customWidth="1"/>
    <col min="5645" max="5645" width="9.5703125" style="209" customWidth="1"/>
    <col min="5646" max="5888" width="9.140625" style="209"/>
    <col min="5889" max="5889" width="5.140625" style="209" customWidth="1"/>
    <col min="5890" max="5890" width="13.7109375" style="209" customWidth="1"/>
    <col min="5891" max="5891" width="13.5703125" style="209" customWidth="1"/>
    <col min="5892" max="5892" width="26.140625" style="209" customWidth="1"/>
    <col min="5893" max="5895" width="11.140625" style="209" customWidth="1"/>
    <col min="5896" max="5896" width="12.140625" style="209" customWidth="1"/>
    <col min="5897" max="5899" width="11.140625" style="209" customWidth="1"/>
    <col min="5900" max="5900" width="12.5703125" style="209" customWidth="1"/>
    <col min="5901" max="5901" width="9.5703125" style="209" customWidth="1"/>
    <col min="5902" max="6144" width="9.140625" style="209"/>
    <col min="6145" max="6145" width="5.140625" style="209" customWidth="1"/>
    <col min="6146" max="6146" width="13.7109375" style="209" customWidth="1"/>
    <col min="6147" max="6147" width="13.5703125" style="209" customWidth="1"/>
    <col min="6148" max="6148" width="26.140625" style="209" customWidth="1"/>
    <col min="6149" max="6151" width="11.140625" style="209" customWidth="1"/>
    <col min="6152" max="6152" width="12.140625" style="209" customWidth="1"/>
    <col min="6153" max="6155" width="11.140625" style="209" customWidth="1"/>
    <col min="6156" max="6156" width="12.5703125" style="209" customWidth="1"/>
    <col min="6157" max="6157" width="9.5703125" style="209" customWidth="1"/>
    <col min="6158" max="6400" width="9.140625" style="209"/>
    <col min="6401" max="6401" width="5.140625" style="209" customWidth="1"/>
    <col min="6402" max="6402" width="13.7109375" style="209" customWidth="1"/>
    <col min="6403" max="6403" width="13.5703125" style="209" customWidth="1"/>
    <col min="6404" max="6404" width="26.140625" style="209" customWidth="1"/>
    <col min="6405" max="6407" width="11.140625" style="209" customWidth="1"/>
    <col min="6408" max="6408" width="12.140625" style="209" customWidth="1"/>
    <col min="6409" max="6411" width="11.140625" style="209" customWidth="1"/>
    <col min="6412" max="6412" width="12.5703125" style="209" customWidth="1"/>
    <col min="6413" max="6413" width="9.5703125" style="209" customWidth="1"/>
    <col min="6414" max="6656" width="9.140625" style="209"/>
    <col min="6657" max="6657" width="5.140625" style="209" customWidth="1"/>
    <col min="6658" max="6658" width="13.7109375" style="209" customWidth="1"/>
    <col min="6659" max="6659" width="13.5703125" style="209" customWidth="1"/>
    <col min="6660" max="6660" width="26.140625" style="209" customWidth="1"/>
    <col min="6661" max="6663" width="11.140625" style="209" customWidth="1"/>
    <col min="6664" max="6664" width="12.140625" style="209" customWidth="1"/>
    <col min="6665" max="6667" width="11.140625" style="209" customWidth="1"/>
    <col min="6668" max="6668" width="12.5703125" style="209" customWidth="1"/>
    <col min="6669" max="6669" width="9.5703125" style="209" customWidth="1"/>
    <col min="6670" max="6912" width="9.140625" style="209"/>
    <col min="6913" max="6913" width="5.140625" style="209" customWidth="1"/>
    <col min="6914" max="6914" width="13.7109375" style="209" customWidth="1"/>
    <col min="6915" max="6915" width="13.5703125" style="209" customWidth="1"/>
    <col min="6916" max="6916" width="26.140625" style="209" customWidth="1"/>
    <col min="6917" max="6919" width="11.140625" style="209" customWidth="1"/>
    <col min="6920" max="6920" width="12.140625" style="209" customWidth="1"/>
    <col min="6921" max="6923" width="11.140625" style="209" customWidth="1"/>
    <col min="6924" max="6924" width="12.5703125" style="209" customWidth="1"/>
    <col min="6925" max="6925" width="9.5703125" style="209" customWidth="1"/>
    <col min="6926" max="7168" width="9.140625" style="209"/>
    <col min="7169" max="7169" width="5.140625" style="209" customWidth="1"/>
    <col min="7170" max="7170" width="13.7109375" style="209" customWidth="1"/>
    <col min="7171" max="7171" width="13.5703125" style="209" customWidth="1"/>
    <col min="7172" max="7172" width="26.140625" style="209" customWidth="1"/>
    <col min="7173" max="7175" width="11.140625" style="209" customWidth="1"/>
    <col min="7176" max="7176" width="12.140625" style="209" customWidth="1"/>
    <col min="7177" max="7179" width="11.140625" style="209" customWidth="1"/>
    <col min="7180" max="7180" width="12.5703125" style="209" customWidth="1"/>
    <col min="7181" max="7181" width="9.5703125" style="209" customWidth="1"/>
    <col min="7182" max="7424" width="9.140625" style="209"/>
    <col min="7425" max="7425" width="5.140625" style="209" customWidth="1"/>
    <col min="7426" max="7426" width="13.7109375" style="209" customWidth="1"/>
    <col min="7427" max="7427" width="13.5703125" style="209" customWidth="1"/>
    <col min="7428" max="7428" width="26.140625" style="209" customWidth="1"/>
    <col min="7429" max="7431" width="11.140625" style="209" customWidth="1"/>
    <col min="7432" max="7432" width="12.140625" style="209" customWidth="1"/>
    <col min="7433" max="7435" width="11.140625" style="209" customWidth="1"/>
    <col min="7436" max="7436" width="12.5703125" style="209" customWidth="1"/>
    <col min="7437" max="7437" width="9.5703125" style="209" customWidth="1"/>
    <col min="7438" max="7680" width="9.140625" style="209"/>
    <col min="7681" max="7681" width="5.140625" style="209" customWidth="1"/>
    <col min="7682" max="7682" width="13.7109375" style="209" customWidth="1"/>
    <col min="7683" max="7683" width="13.5703125" style="209" customWidth="1"/>
    <col min="7684" max="7684" width="26.140625" style="209" customWidth="1"/>
    <col min="7685" max="7687" width="11.140625" style="209" customWidth="1"/>
    <col min="7688" max="7688" width="12.140625" style="209" customWidth="1"/>
    <col min="7689" max="7691" width="11.140625" style="209" customWidth="1"/>
    <col min="7692" max="7692" width="12.5703125" style="209" customWidth="1"/>
    <col min="7693" max="7693" width="9.5703125" style="209" customWidth="1"/>
    <col min="7694" max="7936" width="9.140625" style="209"/>
    <col min="7937" max="7937" width="5.140625" style="209" customWidth="1"/>
    <col min="7938" max="7938" width="13.7109375" style="209" customWidth="1"/>
    <col min="7939" max="7939" width="13.5703125" style="209" customWidth="1"/>
    <col min="7940" max="7940" width="26.140625" style="209" customWidth="1"/>
    <col min="7941" max="7943" width="11.140625" style="209" customWidth="1"/>
    <col min="7944" max="7944" width="12.140625" style="209" customWidth="1"/>
    <col min="7945" max="7947" width="11.140625" style="209" customWidth="1"/>
    <col min="7948" max="7948" width="12.5703125" style="209" customWidth="1"/>
    <col min="7949" max="7949" width="9.5703125" style="209" customWidth="1"/>
    <col min="7950" max="8192" width="9.140625" style="209"/>
    <col min="8193" max="8193" width="5.140625" style="209" customWidth="1"/>
    <col min="8194" max="8194" width="13.7109375" style="209" customWidth="1"/>
    <col min="8195" max="8195" width="13.5703125" style="209" customWidth="1"/>
    <col min="8196" max="8196" width="26.140625" style="209" customWidth="1"/>
    <col min="8197" max="8199" width="11.140625" style="209" customWidth="1"/>
    <col min="8200" max="8200" width="12.140625" style="209" customWidth="1"/>
    <col min="8201" max="8203" width="11.140625" style="209" customWidth="1"/>
    <col min="8204" max="8204" width="12.5703125" style="209" customWidth="1"/>
    <col min="8205" max="8205" width="9.5703125" style="209" customWidth="1"/>
    <col min="8206" max="8448" width="9.140625" style="209"/>
    <col min="8449" max="8449" width="5.140625" style="209" customWidth="1"/>
    <col min="8450" max="8450" width="13.7109375" style="209" customWidth="1"/>
    <col min="8451" max="8451" width="13.5703125" style="209" customWidth="1"/>
    <col min="8452" max="8452" width="26.140625" style="209" customWidth="1"/>
    <col min="8453" max="8455" width="11.140625" style="209" customWidth="1"/>
    <col min="8456" max="8456" width="12.140625" style="209" customWidth="1"/>
    <col min="8457" max="8459" width="11.140625" style="209" customWidth="1"/>
    <col min="8460" max="8460" width="12.5703125" style="209" customWidth="1"/>
    <col min="8461" max="8461" width="9.5703125" style="209" customWidth="1"/>
    <col min="8462" max="8704" width="9.140625" style="209"/>
    <col min="8705" max="8705" width="5.140625" style="209" customWidth="1"/>
    <col min="8706" max="8706" width="13.7109375" style="209" customWidth="1"/>
    <col min="8707" max="8707" width="13.5703125" style="209" customWidth="1"/>
    <col min="8708" max="8708" width="26.140625" style="209" customWidth="1"/>
    <col min="8709" max="8711" width="11.140625" style="209" customWidth="1"/>
    <col min="8712" max="8712" width="12.140625" style="209" customWidth="1"/>
    <col min="8713" max="8715" width="11.140625" style="209" customWidth="1"/>
    <col min="8716" max="8716" width="12.5703125" style="209" customWidth="1"/>
    <col min="8717" max="8717" width="9.5703125" style="209" customWidth="1"/>
    <col min="8718" max="8960" width="9.140625" style="209"/>
    <col min="8961" max="8961" width="5.140625" style="209" customWidth="1"/>
    <col min="8962" max="8962" width="13.7109375" style="209" customWidth="1"/>
    <col min="8963" max="8963" width="13.5703125" style="209" customWidth="1"/>
    <col min="8964" max="8964" width="26.140625" style="209" customWidth="1"/>
    <col min="8965" max="8967" width="11.140625" style="209" customWidth="1"/>
    <col min="8968" max="8968" width="12.140625" style="209" customWidth="1"/>
    <col min="8969" max="8971" width="11.140625" style="209" customWidth="1"/>
    <col min="8972" max="8972" width="12.5703125" style="209" customWidth="1"/>
    <col min="8973" max="8973" width="9.5703125" style="209" customWidth="1"/>
    <col min="8974" max="9216" width="9.140625" style="209"/>
    <col min="9217" max="9217" width="5.140625" style="209" customWidth="1"/>
    <col min="9218" max="9218" width="13.7109375" style="209" customWidth="1"/>
    <col min="9219" max="9219" width="13.5703125" style="209" customWidth="1"/>
    <col min="9220" max="9220" width="26.140625" style="209" customWidth="1"/>
    <col min="9221" max="9223" width="11.140625" style="209" customWidth="1"/>
    <col min="9224" max="9224" width="12.140625" style="209" customWidth="1"/>
    <col min="9225" max="9227" width="11.140625" style="209" customWidth="1"/>
    <col min="9228" max="9228" width="12.5703125" style="209" customWidth="1"/>
    <col min="9229" max="9229" width="9.5703125" style="209" customWidth="1"/>
    <col min="9230" max="9472" width="9.140625" style="209"/>
    <col min="9473" max="9473" width="5.140625" style="209" customWidth="1"/>
    <col min="9474" max="9474" width="13.7109375" style="209" customWidth="1"/>
    <col min="9475" max="9475" width="13.5703125" style="209" customWidth="1"/>
    <col min="9476" max="9476" width="26.140625" style="209" customWidth="1"/>
    <col min="9477" max="9479" width="11.140625" style="209" customWidth="1"/>
    <col min="9480" max="9480" width="12.140625" style="209" customWidth="1"/>
    <col min="9481" max="9483" width="11.140625" style="209" customWidth="1"/>
    <col min="9484" max="9484" width="12.5703125" style="209" customWidth="1"/>
    <col min="9485" max="9485" width="9.5703125" style="209" customWidth="1"/>
    <col min="9486" max="9728" width="9.140625" style="209"/>
    <col min="9729" max="9729" width="5.140625" style="209" customWidth="1"/>
    <col min="9730" max="9730" width="13.7109375" style="209" customWidth="1"/>
    <col min="9731" max="9731" width="13.5703125" style="209" customWidth="1"/>
    <col min="9732" max="9732" width="26.140625" style="209" customWidth="1"/>
    <col min="9733" max="9735" width="11.140625" style="209" customWidth="1"/>
    <col min="9736" max="9736" width="12.140625" style="209" customWidth="1"/>
    <col min="9737" max="9739" width="11.140625" style="209" customWidth="1"/>
    <col min="9740" max="9740" width="12.5703125" style="209" customWidth="1"/>
    <col min="9741" max="9741" width="9.5703125" style="209" customWidth="1"/>
    <col min="9742" max="9984" width="9.140625" style="209"/>
    <col min="9985" max="9985" width="5.140625" style="209" customWidth="1"/>
    <col min="9986" max="9986" width="13.7109375" style="209" customWidth="1"/>
    <col min="9987" max="9987" width="13.5703125" style="209" customWidth="1"/>
    <col min="9988" max="9988" width="26.140625" style="209" customWidth="1"/>
    <col min="9989" max="9991" width="11.140625" style="209" customWidth="1"/>
    <col min="9992" max="9992" width="12.140625" style="209" customWidth="1"/>
    <col min="9993" max="9995" width="11.140625" style="209" customWidth="1"/>
    <col min="9996" max="9996" width="12.5703125" style="209" customWidth="1"/>
    <col min="9997" max="9997" width="9.5703125" style="209" customWidth="1"/>
    <col min="9998" max="10240" width="9.140625" style="209"/>
    <col min="10241" max="10241" width="5.140625" style="209" customWidth="1"/>
    <col min="10242" max="10242" width="13.7109375" style="209" customWidth="1"/>
    <col min="10243" max="10243" width="13.5703125" style="209" customWidth="1"/>
    <col min="10244" max="10244" width="26.140625" style="209" customWidth="1"/>
    <col min="10245" max="10247" width="11.140625" style="209" customWidth="1"/>
    <col min="10248" max="10248" width="12.140625" style="209" customWidth="1"/>
    <col min="10249" max="10251" width="11.140625" style="209" customWidth="1"/>
    <col min="10252" max="10252" width="12.5703125" style="209" customWidth="1"/>
    <col min="10253" max="10253" width="9.5703125" style="209" customWidth="1"/>
    <col min="10254" max="10496" width="9.140625" style="209"/>
    <col min="10497" max="10497" width="5.140625" style="209" customWidth="1"/>
    <col min="10498" max="10498" width="13.7109375" style="209" customWidth="1"/>
    <col min="10499" max="10499" width="13.5703125" style="209" customWidth="1"/>
    <col min="10500" max="10500" width="26.140625" style="209" customWidth="1"/>
    <col min="10501" max="10503" width="11.140625" style="209" customWidth="1"/>
    <col min="10504" max="10504" width="12.140625" style="209" customWidth="1"/>
    <col min="10505" max="10507" width="11.140625" style="209" customWidth="1"/>
    <col min="10508" max="10508" width="12.5703125" style="209" customWidth="1"/>
    <col min="10509" max="10509" width="9.5703125" style="209" customWidth="1"/>
    <col min="10510" max="10752" width="9.140625" style="209"/>
    <col min="10753" max="10753" width="5.140625" style="209" customWidth="1"/>
    <col min="10754" max="10754" width="13.7109375" style="209" customWidth="1"/>
    <col min="10755" max="10755" width="13.5703125" style="209" customWidth="1"/>
    <col min="10756" max="10756" width="26.140625" style="209" customWidth="1"/>
    <col min="10757" max="10759" width="11.140625" style="209" customWidth="1"/>
    <col min="10760" max="10760" width="12.140625" style="209" customWidth="1"/>
    <col min="10761" max="10763" width="11.140625" style="209" customWidth="1"/>
    <col min="10764" max="10764" width="12.5703125" style="209" customWidth="1"/>
    <col min="10765" max="10765" width="9.5703125" style="209" customWidth="1"/>
    <col min="10766" max="11008" width="9.140625" style="209"/>
    <col min="11009" max="11009" width="5.140625" style="209" customWidth="1"/>
    <col min="11010" max="11010" width="13.7109375" style="209" customWidth="1"/>
    <col min="11011" max="11011" width="13.5703125" style="209" customWidth="1"/>
    <col min="11012" max="11012" width="26.140625" style="209" customWidth="1"/>
    <col min="11013" max="11015" width="11.140625" style="209" customWidth="1"/>
    <col min="11016" max="11016" width="12.140625" style="209" customWidth="1"/>
    <col min="11017" max="11019" width="11.140625" style="209" customWidth="1"/>
    <col min="11020" max="11020" width="12.5703125" style="209" customWidth="1"/>
    <col min="11021" max="11021" width="9.5703125" style="209" customWidth="1"/>
    <col min="11022" max="11264" width="9.140625" style="209"/>
    <col min="11265" max="11265" width="5.140625" style="209" customWidth="1"/>
    <col min="11266" max="11266" width="13.7109375" style="209" customWidth="1"/>
    <col min="11267" max="11267" width="13.5703125" style="209" customWidth="1"/>
    <col min="11268" max="11268" width="26.140625" style="209" customWidth="1"/>
    <col min="11269" max="11271" width="11.140625" style="209" customWidth="1"/>
    <col min="11272" max="11272" width="12.140625" style="209" customWidth="1"/>
    <col min="11273" max="11275" width="11.140625" style="209" customWidth="1"/>
    <col min="11276" max="11276" width="12.5703125" style="209" customWidth="1"/>
    <col min="11277" max="11277" width="9.5703125" style="209" customWidth="1"/>
    <col min="11278" max="11520" width="9.140625" style="209"/>
    <col min="11521" max="11521" width="5.140625" style="209" customWidth="1"/>
    <col min="11522" max="11522" width="13.7109375" style="209" customWidth="1"/>
    <col min="11523" max="11523" width="13.5703125" style="209" customWidth="1"/>
    <col min="11524" max="11524" width="26.140625" style="209" customWidth="1"/>
    <col min="11525" max="11527" width="11.140625" style="209" customWidth="1"/>
    <col min="11528" max="11528" width="12.140625" style="209" customWidth="1"/>
    <col min="11529" max="11531" width="11.140625" style="209" customWidth="1"/>
    <col min="11532" max="11532" width="12.5703125" style="209" customWidth="1"/>
    <col min="11533" max="11533" width="9.5703125" style="209" customWidth="1"/>
    <col min="11534" max="11776" width="9.140625" style="209"/>
    <col min="11777" max="11777" width="5.140625" style="209" customWidth="1"/>
    <col min="11778" max="11778" width="13.7109375" style="209" customWidth="1"/>
    <col min="11779" max="11779" width="13.5703125" style="209" customWidth="1"/>
    <col min="11780" max="11780" width="26.140625" style="209" customWidth="1"/>
    <col min="11781" max="11783" width="11.140625" style="209" customWidth="1"/>
    <col min="11784" max="11784" width="12.140625" style="209" customWidth="1"/>
    <col min="11785" max="11787" width="11.140625" style="209" customWidth="1"/>
    <col min="11788" max="11788" width="12.5703125" style="209" customWidth="1"/>
    <col min="11789" max="11789" width="9.5703125" style="209" customWidth="1"/>
    <col min="11790" max="12032" width="9.140625" style="209"/>
    <col min="12033" max="12033" width="5.140625" style="209" customWidth="1"/>
    <col min="12034" max="12034" width="13.7109375" style="209" customWidth="1"/>
    <col min="12035" max="12035" width="13.5703125" style="209" customWidth="1"/>
    <col min="12036" max="12036" width="26.140625" style="209" customWidth="1"/>
    <col min="12037" max="12039" width="11.140625" style="209" customWidth="1"/>
    <col min="12040" max="12040" width="12.140625" style="209" customWidth="1"/>
    <col min="12041" max="12043" width="11.140625" style="209" customWidth="1"/>
    <col min="12044" max="12044" width="12.5703125" style="209" customWidth="1"/>
    <col min="12045" max="12045" width="9.5703125" style="209" customWidth="1"/>
    <col min="12046" max="12288" width="9.140625" style="209"/>
    <col min="12289" max="12289" width="5.140625" style="209" customWidth="1"/>
    <col min="12290" max="12290" width="13.7109375" style="209" customWidth="1"/>
    <col min="12291" max="12291" width="13.5703125" style="209" customWidth="1"/>
    <col min="12292" max="12292" width="26.140625" style="209" customWidth="1"/>
    <col min="12293" max="12295" width="11.140625" style="209" customWidth="1"/>
    <col min="12296" max="12296" width="12.140625" style="209" customWidth="1"/>
    <col min="12297" max="12299" width="11.140625" style="209" customWidth="1"/>
    <col min="12300" max="12300" width="12.5703125" style="209" customWidth="1"/>
    <col min="12301" max="12301" width="9.5703125" style="209" customWidth="1"/>
    <col min="12302" max="12544" width="9.140625" style="209"/>
    <col min="12545" max="12545" width="5.140625" style="209" customWidth="1"/>
    <col min="12546" max="12546" width="13.7109375" style="209" customWidth="1"/>
    <col min="12547" max="12547" width="13.5703125" style="209" customWidth="1"/>
    <col min="12548" max="12548" width="26.140625" style="209" customWidth="1"/>
    <col min="12549" max="12551" width="11.140625" style="209" customWidth="1"/>
    <col min="12552" max="12552" width="12.140625" style="209" customWidth="1"/>
    <col min="12553" max="12555" width="11.140625" style="209" customWidth="1"/>
    <col min="12556" max="12556" width="12.5703125" style="209" customWidth="1"/>
    <col min="12557" max="12557" width="9.5703125" style="209" customWidth="1"/>
    <col min="12558" max="12800" width="9.140625" style="209"/>
    <col min="12801" max="12801" width="5.140625" style="209" customWidth="1"/>
    <col min="12802" max="12802" width="13.7109375" style="209" customWidth="1"/>
    <col min="12803" max="12803" width="13.5703125" style="209" customWidth="1"/>
    <col min="12804" max="12804" width="26.140625" style="209" customWidth="1"/>
    <col min="12805" max="12807" width="11.140625" style="209" customWidth="1"/>
    <col min="12808" max="12808" width="12.140625" style="209" customWidth="1"/>
    <col min="12809" max="12811" width="11.140625" style="209" customWidth="1"/>
    <col min="12812" max="12812" width="12.5703125" style="209" customWidth="1"/>
    <col min="12813" max="12813" width="9.5703125" style="209" customWidth="1"/>
    <col min="12814" max="13056" width="9.140625" style="209"/>
    <col min="13057" max="13057" width="5.140625" style="209" customWidth="1"/>
    <col min="13058" max="13058" width="13.7109375" style="209" customWidth="1"/>
    <col min="13059" max="13059" width="13.5703125" style="209" customWidth="1"/>
    <col min="13060" max="13060" width="26.140625" style="209" customWidth="1"/>
    <col min="13061" max="13063" width="11.140625" style="209" customWidth="1"/>
    <col min="13064" max="13064" width="12.140625" style="209" customWidth="1"/>
    <col min="13065" max="13067" width="11.140625" style="209" customWidth="1"/>
    <col min="13068" max="13068" width="12.5703125" style="209" customWidth="1"/>
    <col min="13069" max="13069" width="9.5703125" style="209" customWidth="1"/>
    <col min="13070" max="13312" width="9.140625" style="209"/>
    <col min="13313" max="13313" width="5.140625" style="209" customWidth="1"/>
    <col min="13314" max="13314" width="13.7109375" style="209" customWidth="1"/>
    <col min="13315" max="13315" width="13.5703125" style="209" customWidth="1"/>
    <col min="13316" max="13316" width="26.140625" style="209" customWidth="1"/>
    <col min="13317" max="13319" width="11.140625" style="209" customWidth="1"/>
    <col min="13320" max="13320" width="12.140625" style="209" customWidth="1"/>
    <col min="13321" max="13323" width="11.140625" style="209" customWidth="1"/>
    <col min="13324" max="13324" width="12.5703125" style="209" customWidth="1"/>
    <col min="13325" max="13325" width="9.5703125" style="209" customWidth="1"/>
    <col min="13326" max="13568" width="9.140625" style="209"/>
    <col min="13569" max="13569" width="5.140625" style="209" customWidth="1"/>
    <col min="13570" max="13570" width="13.7109375" style="209" customWidth="1"/>
    <col min="13571" max="13571" width="13.5703125" style="209" customWidth="1"/>
    <col min="13572" max="13572" width="26.140625" style="209" customWidth="1"/>
    <col min="13573" max="13575" width="11.140625" style="209" customWidth="1"/>
    <col min="13576" max="13576" width="12.140625" style="209" customWidth="1"/>
    <col min="13577" max="13579" width="11.140625" style="209" customWidth="1"/>
    <col min="13580" max="13580" width="12.5703125" style="209" customWidth="1"/>
    <col min="13581" max="13581" width="9.5703125" style="209" customWidth="1"/>
    <col min="13582" max="13824" width="9.140625" style="209"/>
    <col min="13825" max="13825" width="5.140625" style="209" customWidth="1"/>
    <col min="13826" max="13826" width="13.7109375" style="209" customWidth="1"/>
    <col min="13827" max="13827" width="13.5703125" style="209" customWidth="1"/>
    <col min="13828" max="13828" width="26.140625" style="209" customWidth="1"/>
    <col min="13829" max="13831" width="11.140625" style="209" customWidth="1"/>
    <col min="13832" max="13832" width="12.140625" style="209" customWidth="1"/>
    <col min="13833" max="13835" width="11.140625" style="209" customWidth="1"/>
    <col min="13836" max="13836" width="12.5703125" style="209" customWidth="1"/>
    <col min="13837" max="13837" width="9.5703125" style="209" customWidth="1"/>
    <col min="13838" max="14080" width="9.140625" style="209"/>
    <col min="14081" max="14081" width="5.140625" style="209" customWidth="1"/>
    <col min="14082" max="14082" width="13.7109375" style="209" customWidth="1"/>
    <col min="14083" max="14083" width="13.5703125" style="209" customWidth="1"/>
    <col min="14084" max="14084" width="26.140625" style="209" customWidth="1"/>
    <col min="14085" max="14087" width="11.140625" style="209" customWidth="1"/>
    <col min="14088" max="14088" width="12.140625" style="209" customWidth="1"/>
    <col min="14089" max="14091" width="11.140625" style="209" customWidth="1"/>
    <col min="14092" max="14092" width="12.5703125" style="209" customWidth="1"/>
    <col min="14093" max="14093" width="9.5703125" style="209" customWidth="1"/>
    <col min="14094" max="14336" width="9.140625" style="209"/>
    <col min="14337" max="14337" width="5.140625" style="209" customWidth="1"/>
    <col min="14338" max="14338" width="13.7109375" style="209" customWidth="1"/>
    <col min="14339" max="14339" width="13.5703125" style="209" customWidth="1"/>
    <col min="14340" max="14340" width="26.140625" style="209" customWidth="1"/>
    <col min="14341" max="14343" width="11.140625" style="209" customWidth="1"/>
    <col min="14344" max="14344" width="12.140625" style="209" customWidth="1"/>
    <col min="14345" max="14347" width="11.140625" style="209" customWidth="1"/>
    <col min="14348" max="14348" width="12.5703125" style="209" customWidth="1"/>
    <col min="14349" max="14349" width="9.5703125" style="209" customWidth="1"/>
    <col min="14350" max="14592" width="9.140625" style="209"/>
    <col min="14593" max="14593" width="5.140625" style="209" customWidth="1"/>
    <col min="14594" max="14594" width="13.7109375" style="209" customWidth="1"/>
    <col min="14595" max="14595" width="13.5703125" style="209" customWidth="1"/>
    <col min="14596" max="14596" width="26.140625" style="209" customWidth="1"/>
    <col min="14597" max="14599" width="11.140625" style="209" customWidth="1"/>
    <col min="14600" max="14600" width="12.140625" style="209" customWidth="1"/>
    <col min="14601" max="14603" width="11.140625" style="209" customWidth="1"/>
    <col min="14604" max="14604" width="12.5703125" style="209" customWidth="1"/>
    <col min="14605" max="14605" width="9.5703125" style="209" customWidth="1"/>
    <col min="14606" max="14848" width="9.140625" style="209"/>
    <col min="14849" max="14849" width="5.140625" style="209" customWidth="1"/>
    <col min="14850" max="14850" width="13.7109375" style="209" customWidth="1"/>
    <col min="14851" max="14851" width="13.5703125" style="209" customWidth="1"/>
    <col min="14852" max="14852" width="26.140625" style="209" customWidth="1"/>
    <col min="14853" max="14855" width="11.140625" style="209" customWidth="1"/>
    <col min="14856" max="14856" width="12.140625" style="209" customWidth="1"/>
    <col min="14857" max="14859" width="11.140625" style="209" customWidth="1"/>
    <col min="14860" max="14860" width="12.5703125" style="209" customWidth="1"/>
    <col min="14861" max="14861" width="9.5703125" style="209" customWidth="1"/>
    <col min="14862" max="15104" width="9.140625" style="209"/>
    <col min="15105" max="15105" width="5.140625" style="209" customWidth="1"/>
    <col min="15106" max="15106" width="13.7109375" style="209" customWidth="1"/>
    <col min="15107" max="15107" width="13.5703125" style="209" customWidth="1"/>
    <col min="15108" max="15108" width="26.140625" style="209" customWidth="1"/>
    <col min="15109" max="15111" width="11.140625" style="209" customWidth="1"/>
    <col min="15112" max="15112" width="12.140625" style="209" customWidth="1"/>
    <col min="15113" max="15115" width="11.140625" style="209" customWidth="1"/>
    <col min="15116" max="15116" width="12.5703125" style="209" customWidth="1"/>
    <col min="15117" max="15117" width="9.5703125" style="209" customWidth="1"/>
    <col min="15118" max="15360" width="9.140625" style="209"/>
    <col min="15361" max="15361" width="5.140625" style="209" customWidth="1"/>
    <col min="15362" max="15362" width="13.7109375" style="209" customWidth="1"/>
    <col min="15363" max="15363" width="13.5703125" style="209" customWidth="1"/>
    <col min="15364" max="15364" width="26.140625" style="209" customWidth="1"/>
    <col min="15365" max="15367" width="11.140625" style="209" customWidth="1"/>
    <col min="15368" max="15368" width="12.140625" style="209" customWidth="1"/>
    <col min="15369" max="15371" width="11.140625" style="209" customWidth="1"/>
    <col min="15372" max="15372" width="12.5703125" style="209" customWidth="1"/>
    <col min="15373" max="15373" width="9.5703125" style="209" customWidth="1"/>
    <col min="15374" max="15616" width="9.140625" style="209"/>
    <col min="15617" max="15617" width="5.140625" style="209" customWidth="1"/>
    <col min="15618" max="15618" width="13.7109375" style="209" customWidth="1"/>
    <col min="15619" max="15619" width="13.5703125" style="209" customWidth="1"/>
    <col min="15620" max="15620" width="26.140625" style="209" customWidth="1"/>
    <col min="15621" max="15623" width="11.140625" style="209" customWidth="1"/>
    <col min="15624" max="15624" width="12.140625" style="209" customWidth="1"/>
    <col min="15625" max="15627" width="11.140625" style="209" customWidth="1"/>
    <col min="15628" max="15628" width="12.5703125" style="209" customWidth="1"/>
    <col min="15629" max="15629" width="9.5703125" style="209" customWidth="1"/>
    <col min="15630" max="15872" width="9.140625" style="209"/>
    <col min="15873" max="15873" width="5.140625" style="209" customWidth="1"/>
    <col min="15874" max="15874" width="13.7109375" style="209" customWidth="1"/>
    <col min="15875" max="15875" width="13.5703125" style="209" customWidth="1"/>
    <col min="15876" max="15876" width="26.140625" style="209" customWidth="1"/>
    <col min="15877" max="15879" width="11.140625" style="209" customWidth="1"/>
    <col min="15880" max="15880" width="12.140625" style="209" customWidth="1"/>
    <col min="15881" max="15883" width="11.140625" style="209" customWidth="1"/>
    <col min="15884" max="15884" width="12.5703125" style="209" customWidth="1"/>
    <col min="15885" max="15885" width="9.5703125" style="209" customWidth="1"/>
    <col min="15886" max="16128" width="9.140625" style="209"/>
    <col min="16129" max="16129" width="5.140625" style="209" customWidth="1"/>
    <col min="16130" max="16130" width="13.7109375" style="209" customWidth="1"/>
    <col min="16131" max="16131" width="13.5703125" style="209" customWidth="1"/>
    <col min="16132" max="16132" width="26.140625" style="209" customWidth="1"/>
    <col min="16133" max="16135" width="11.140625" style="209" customWidth="1"/>
    <col min="16136" max="16136" width="12.140625" style="209" customWidth="1"/>
    <col min="16137" max="16139" width="11.140625" style="209" customWidth="1"/>
    <col min="16140" max="16140" width="12.5703125" style="209" customWidth="1"/>
    <col min="16141" max="16141" width="9.5703125" style="209" customWidth="1"/>
    <col min="16142" max="16384" width="9.140625" style="209"/>
  </cols>
  <sheetData>
    <row r="1" spans="1:13" ht="30" customHeight="1">
      <c r="A1" s="368" t="s">
        <v>162</v>
      </c>
      <c r="B1" s="368"/>
      <c r="C1" s="368"/>
      <c r="D1" s="368"/>
      <c r="E1" s="368"/>
      <c r="F1" s="368"/>
      <c r="G1" s="368"/>
      <c r="H1" s="368"/>
      <c r="I1" s="368"/>
      <c r="J1" s="368"/>
      <c r="K1" s="368"/>
      <c r="L1" s="368"/>
      <c r="M1" s="368"/>
    </row>
    <row r="2" spans="1:13" s="212" customFormat="1" ht="21" customHeight="1">
      <c r="A2" s="369" t="s">
        <v>163</v>
      </c>
      <c r="B2" s="369"/>
      <c r="C2" s="370" t="str">
        <f>'KURS BİLGİLERİ'!F19</f>
        <v>DENİZLİ</v>
      </c>
      <c r="D2" s="370"/>
      <c r="E2" s="210"/>
      <c r="F2" s="210"/>
      <c r="G2" s="210"/>
      <c r="H2" s="210"/>
      <c r="I2" s="210"/>
      <c r="J2" s="211" t="s">
        <v>164</v>
      </c>
      <c r="K2" s="371" t="str">
        <f>'KURS BİLGİLERİ'!F20</f>
        <v>12-15 Nisan 2016</v>
      </c>
      <c r="L2" s="371"/>
      <c r="M2" s="371"/>
    </row>
    <row r="3" spans="1:13" s="213" customFormat="1" ht="30" customHeight="1">
      <c r="A3" s="372" t="s">
        <v>22</v>
      </c>
      <c r="B3" s="367" t="s">
        <v>165</v>
      </c>
      <c r="C3" s="367" t="s">
        <v>183</v>
      </c>
      <c r="D3" s="372" t="s">
        <v>21</v>
      </c>
      <c r="E3" s="367" t="s">
        <v>166</v>
      </c>
      <c r="F3" s="367" t="s">
        <v>167</v>
      </c>
      <c r="G3" s="367" t="s">
        <v>168</v>
      </c>
      <c r="H3" s="367" t="s">
        <v>169</v>
      </c>
      <c r="I3" s="367" t="s">
        <v>170</v>
      </c>
      <c r="J3" s="367" t="s">
        <v>171</v>
      </c>
      <c r="K3" s="367" t="s">
        <v>172</v>
      </c>
      <c r="L3" s="367" t="s">
        <v>173</v>
      </c>
      <c r="M3" s="367" t="s">
        <v>174</v>
      </c>
    </row>
    <row r="4" spans="1:13" s="214" customFormat="1" ht="18.75" customHeight="1">
      <c r="A4" s="372"/>
      <c r="B4" s="367"/>
      <c r="C4" s="367"/>
      <c r="D4" s="372"/>
      <c r="E4" s="367"/>
      <c r="F4" s="367"/>
      <c r="G4" s="367"/>
      <c r="H4" s="367"/>
      <c r="I4" s="367"/>
      <c r="J4" s="367"/>
      <c r="K4" s="367"/>
      <c r="L4" s="367"/>
      <c r="M4" s="367"/>
    </row>
    <row r="5" spans="1:13" s="213" customFormat="1" ht="24" customHeight="1">
      <c r="A5" s="215">
        <v>1</v>
      </c>
      <c r="B5" s="216"/>
      <c r="C5" s="217" t="s">
        <v>24</v>
      </c>
      <c r="D5" s="218" t="s">
        <v>356</v>
      </c>
      <c r="E5" s="219"/>
      <c r="F5" s="219"/>
      <c r="G5" s="219"/>
      <c r="H5" s="219"/>
      <c r="I5" s="219"/>
      <c r="J5" s="219"/>
      <c r="K5" s="219"/>
      <c r="L5" s="219"/>
      <c r="M5" s="228"/>
    </row>
    <row r="6" spans="1:13" s="213" customFormat="1" ht="24" customHeight="1">
      <c r="A6" s="215">
        <v>2</v>
      </c>
      <c r="B6" s="216"/>
      <c r="C6" s="217" t="s">
        <v>24</v>
      </c>
      <c r="D6" s="218" t="s">
        <v>199</v>
      </c>
      <c r="E6" s="219"/>
      <c r="F6" s="219"/>
      <c r="G6" s="219"/>
      <c r="H6" s="219"/>
      <c r="I6" s="219"/>
      <c r="J6" s="219"/>
      <c r="K6" s="219"/>
      <c r="L6" s="219"/>
      <c r="M6" s="220"/>
    </row>
    <row r="7" spans="1:13" s="213" customFormat="1" ht="24" customHeight="1">
      <c r="A7" s="215">
        <v>3</v>
      </c>
      <c r="B7" s="216"/>
      <c r="C7" s="217" t="s">
        <v>24</v>
      </c>
      <c r="D7" s="218" t="s">
        <v>214</v>
      </c>
      <c r="E7" s="219"/>
      <c r="F7" s="219"/>
      <c r="G7" s="219"/>
      <c r="H7" s="219"/>
      <c r="I7" s="219"/>
      <c r="J7" s="219"/>
      <c r="K7" s="219"/>
      <c r="L7" s="219"/>
      <c r="M7" s="220"/>
    </row>
    <row r="8" spans="1:13" s="213" customFormat="1" ht="24" customHeight="1">
      <c r="A8" s="215">
        <v>4</v>
      </c>
      <c r="B8" s="216"/>
      <c r="C8" s="217" t="s">
        <v>24</v>
      </c>
      <c r="D8" s="218" t="s">
        <v>197</v>
      </c>
      <c r="E8" s="219"/>
      <c r="F8" s="219"/>
      <c r="G8" s="219"/>
      <c r="H8" s="219"/>
      <c r="I8" s="219"/>
      <c r="J8" s="219"/>
      <c r="K8" s="219"/>
      <c r="L8" s="219"/>
      <c r="M8" s="220"/>
    </row>
    <row r="9" spans="1:13" s="213" customFormat="1" ht="24" customHeight="1">
      <c r="A9" s="215">
        <v>5</v>
      </c>
      <c r="B9" s="216"/>
      <c r="C9" s="217" t="s">
        <v>24</v>
      </c>
      <c r="D9" s="218" t="s">
        <v>361</v>
      </c>
      <c r="E9" s="219"/>
      <c r="F9" s="219"/>
      <c r="G9" s="219"/>
      <c r="H9" s="219"/>
      <c r="I9" s="219"/>
      <c r="J9" s="219"/>
      <c r="K9" s="219"/>
      <c r="L9" s="219"/>
      <c r="M9" s="220"/>
    </row>
    <row r="10" spans="1:13" s="213" customFormat="1" ht="24" customHeight="1">
      <c r="A10" s="215">
        <v>6</v>
      </c>
      <c r="B10" s="216"/>
      <c r="C10" s="217" t="s">
        <v>24</v>
      </c>
      <c r="D10" s="218" t="s">
        <v>367</v>
      </c>
      <c r="E10" s="219"/>
      <c r="F10" s="219"/>
      <c r="G10" s="219"/>
      <c r="H10" s="219"/>
      <c r="I10" s="219"/>
      <c r="J10" s="219"/>
      <c r="K10" s="219"/>
      <c r="L10" s="219"/>
      <c r="M10" s="220"/>
    </row>
    <row r="11" spans="1:13" s="213" customFormat="1" ht="24" customHeight="1">
      <c r="A11" s="215">
        <v>7</v>
      </c>
      <c r="B11" s="216"/>
      <c r="C11" s="217" t="s">
        <v>24</v>
      </c>
      <c r="D11" s="218" t="s">
        <v>217</v>
      </c>
      <c r="E11" s="219"/>
      <c r="F11" s="219"/>
      <c r="G11" s="219"/>
      <c r="H11" s="219"/>
      <c r="I11" s="219"/>
      <c r="J11" s="219"/>
      <c r="K11" s="219"/>
      <c r="L11" s="219"/>
      <c r="M11" s="220"/>
    </row>
    <row r="12" spans="1:13" s="213" customFormat="1" ht="24" customHeight="1">
      <c r="A12" s="215">
        <v>8</v>
      </c>
      <c r="B12" s="216"/>
      <c r="C12" s="217" t="s">
        <v>24</v>
      </c>
      <c r="D12" s="218" t="s">
        <v>212</v>
      </c>
      <c r="E12" s="219"/>
      <c r="F12" s="219"/>
      <c r="G12" s="219"/>
      <c r="H12" s="219"/>
      <c r="I12" s="219"/>
      <c r="J12" s="219"/>
      <c r="K12" s="219"/>
      <c r="L12" s="219"/>
      <c r="M12" s="220"/>
    </row>
    <row r="13" spans="1:13" s="213" customFormat="1" ht="24" customHeight="1">
      <c r="A13" s="215">
        <v>9</v>
      </c>
      <c r="B13" s="216"/>
      <c r="C13" s="217" t="s">
        <v>24</v>
      </c>
      <c r="D13" s="218" t="s">
        <v>213</v>
      </c>
      <c r="E13" s="219"/>
      <c r="F13" s="219"/>
      <c r="G13" s="219"/>
      <c r="H13" s="219"/>
      <c r="I13" s="219"/>
      <c r="J13" s="219"/>
      <c r="K13" s="219"/>
      <c r="L13" s="219"/>
      <c r="M13" s="220"/>
    </row>
    <row r="14" spans="1:13" s="213" customFormat="1" ht="24" customHeight="1">
      <c r="A14" s="215">
        <v>10</v>
      </c>
      <c r="B14" s="216"/>
      <c r="C14" s="217" t="s">
        <v>24</v>
      </c>
      <c r="D14" s="218" t="s">
        <v>354</v>
      </c>
      <c r="E14" s="219"/>
      <c r="F14" s="219"/>
      <c r="G14" s="219"/>
      <c r="H14" s="219"/>
      <c r="I14" s="219"/>
      <c r="J14" s="219"/>
      <c r="K14" s="219"/>
      <c r="L14" s="219"/>
      <c r="M14" s="220"/>
    </row>
    <row r="15" spans="1:13" s="213" customFormat="1" ht="24" customHeight="1">
      <c r="A15" s="215">
        <v>11</v>
      </c>
      <c r="B15" s="216"/>
      <c r="C15" s="217" t="s">
        <v>24</v>
      </c>
      <c r="D15" s="218" t="s">
        <v>200</v>
      </c>
      <c r="E15" s="219"/>
      <c r="F15" s="219"/>
      <c r="G15" s="219"/>
      <c r="H15" s="219"/>
      <c r="I15" s="219"/>
      <c r="J15" s="219"/>
      <c r="K15" s="219"/>
      <c r="L15" s="219"/>
      <c r="M15" s="220"/>
    </row>
    <row r="16" spans="1:13" s="213" customFormat="1" ht="24" customHeight="1">
      <c r="A16" s="215">
        <v>12</v>
      </c>
      <c r="B16" s="216"/>
      <c r="C16" s="217" t="s">
        <v>24</v>
      </c>
      <c r="D16" s="218" t="s">
        <v>210</v>
      </c>
      <c r="E16" s="219"/>
      <c r="F16" s="219"/>
      <c r="G16" s="219"/>
      <c r="H16" s="219"/>
      <c r="I16" s="219"/>
      <c r="J16" s="219"/>
      <c r="K16" s="219"/>
      <c r="L16" s="219"/>
      <c r="M16" s="220"/>
    </row>
    <row r="17" spans="1:13" s="213" customFormat="1" ht="24" customHeight="1">
      <c r="A17" s="215">
        <v>13</v>
      </c>
      <c r="B17" s="216"/>
      <c r="C17" s="217" t="s">
        <v>24</v>
      </c>
      <c r="D17" s="218" t="s">
        <v>219</v>
      </c>
      <c r="E17" s="219"/>
      <c r="F17" s="219"/>
      <c r="G17" s="219"/>
      <c r="H17" s="219"/>
      <c r="I17" s="219"/>
      <c r="J17" s="219"/>
      <c r="K17" s="219"/>
      <c r="L17" s="219"/>
      <c r="M17" s="220"/>
    </row>
    <row r="18" spans="1:13" s="213" customFormat="1" ht="24" customHeight="1">
      <c r="A18" s="215">
        <v>14</v>
      </c>
      <c r="B18" s="216"/>
      <c r="C18" s="217" t="s">
        <v>24</v>
      </c>
      <c r="D18" s="218" t="s">
        <v>364</v>
      </c>
      <c r="E18" s="219"/>
      <c r="F18" s="219"/>
      <c r="G18" s="219"/>
      <c r="H18" s="219"/>
      <c r="I18" s="219"/>
      <c r="J18" s="219"/>
      <c r="K18" s="219"/>
      <c r="L18" s="219"/>
      <c r="M18" s="220"/>
    </row>
    <row r="19" spans="1:13" s="213" customFormat="1" ht="24" customHeight="1">
      <c r="A19" s="215">
        <v>15</v>
      </c>
      <c r="B19" s="216"/>
      <c r="C19" s="217" t="s">
        <v>24</v>
      </c>
      <c r="D19" s="218" t="s">
        <v>202</v>
      </c>
      <c r="E19" s="219"/>
      <c r="F19" s="219"/>
      <c r="G19" s="219"/>
      <c r="H19" s="219"/>
      <c r="I19" s="219"/>
      <c r="J19" s="219"/>
      <c r="K19" s="219"/>
      <c r="L19" s="219"/>
      <c r="M19" s="220"/>
    </row>
    <row r="20" spans="1:13" s="213" customFormat="1" ht="24" customHeight="1">
      <c r="A20" s="215">
        <v>16</v>
      </c>
      <c r="B20" s="216"/>
      <c r="C20" s="217" t="s">
        <v>24</v>
      </c>
      <c r="D20" s="218" t="s">
        <v>375</v>
      </c>
      <c r="E20" s="219"/>
      <c r="F20" s="219"/>
      <c r="G20" s="219"/>
      <c r="H20" s="219"/>
      <c r="I20" s="219"/>
      <c r="J20" s="219"/>
      <c r="K20" s="219"/>
      <c r="L20" s="219"/>
      <c r="M20" s="220"/>
    </row>
    <row r="21" spans="1:13" s="213" customFormat="1" ht="24" customHeight="1">
      <c r="A21" s="215">
        <v>17</v>
      </c>
      <c r="B21" s="216"/>
      <c r="C21" s="217" t="s">
        <v>24</v>
      </c>
      <c r="D21" s="218" t="s">
        <v>345</v>
      </c>
      <c r="E21" s="219"/>
      <c r="F21" s="219"/>
      <c r="G21" s="219"/>
      <c r="H21" s="219"/>
      <c r="I21" s="219"/>
      <c r="J21" s="219"/>
      <c r="K21" s="219"/>
      <c r="L21" s="219"/>
      <c r="M21" s="220"/>
    </row>
    <row r="22" spans="1:13" s="213" customFormat="1" ht="24" customHeight="1">
      <c r="A22" s="215">
        <v>18</v>
      </c>
      <c r="B22" s="216"/>
      <c r="C22" s="217" t="s">
        <v>24</v>
      </c>
      <c r="D22" s="218" t="s">
        <v>373</v>
      </c>
      <c r="E22" s="219"/>
      <c r="F22" s="219"/>
      <c r="G22" s="219"/>
      <c r="H22" s="219"/>
      <c r="I22" s="219"/>
      <c r="J22" s="219"/>
      <c r="K22" s="219"/>
      <c r="L22" s="219"/>
      <c r="M22" s="228"/>
    </row>
    <row r="23" spans="1:13" s="213" customFormat="1" ht="24" customHeight="1">
      <c r="A23" s="215">
        <v>19</v>
      </c>
      <c r="B23" s="216"/>
      <c r="C23" s="217" t="s">
        <v>24</v>
      </c>
      <c r="D23" s="218" t="s">
        <v>218</v>
      </c>
      <c r="E23" s="219"/>
      <c r="F23" s="219"/>
      <c r="G23" s="219"/>
      <c r="H23" s="219"/>
      <c r="I23" s="219"/>
      <c r="J23" s="219"/>
      <c r="K23" s="219"/>
      <c r="L23" s="219"/>
      <c r="M23" s="220"/>
    </row>
    <row r="24" spans="1:13" s="213" customFormat="1" ht="24" customHeight="1">
      <c r="A24" s="215">
        <v>20</v>
      </c>
      <c r="B24" s="216"/>
      <c r="C24" s="217" t="s">
        <v>24</v>
      </c>
      <c r="D24" s="218" t="s">
        <v>204</v>
      </c>
      <c r="E24" s="219"/>
      <c r="F24" s="219"/>
      <c r="G24" s="219"/>
      <c r="H24" s="219"/>
      <c r="I24" s="219"/>
      <c r="J24" s="219"/>
      <c r="K24" s="219"/>
      <c r="L24" s="219"/>
      <c r="M24" s="220"/>
    </row>
    <row r="25" spans="1:13" s="213" customFormat="1" ht="24" customHeight="1">
      <c r="A25" s="215">
        <v>21</v>
      </c>
      <c r="B25" s="216"/>
      <c r="C25" s="217" t="s">
        <v>24</v>
      </c>
      <c r="D25" s="218" t="s">
        <v>215</v>
      </c>
      <c r="E25" s="219"/>
      <c r="F25" s="219"/>
      <c r="G25" s="219"/>
      <c r="H25" s="219"/>
      <c r="I25" s="219"/>
      <c r="J25" s="219"/>
      <c r="K25" s="219"/>
      <c r="L25" s="219"/>
      <c r="M25" s="220"/>
    </row>
    <row r="26" spans="1:13" s="213" customFormat="1" ht="24" customHeight="1">
      <c r="A26" s="215">
        <v>22</v>
      </c>
      <c r="B26" s="216"/>
      <c r="C26" s="217" t="s">
        <v>24</v>
      </c>
      <c r="D26" s="218" t="s">
        <v>201</v>
      </c>
      <c r="E26" s="219"/>
      <c r="F26" s="219"/>
      <c r="G26" s="219"/>
      <c r="H26" s="219"/>
      <c r="I26" s="219"/>
      <c r="J26" s="219"/>
      <c r="K26" s="219"/>
      <c r="L26" s="219"/>
      <c r="M26" s="220"/>
    </row>
    <row r="27" spans="1:13" s="213" customFormat="1" ht="24" customHeight="1">
      <c r="A27" s="215">
        <v>23</v>
      </c>
      <c r="B27" s="216"/>
      <c r="C27" s="217" t="s">
        <v>24</v>
      </c>
      <c r="D27" s="218" t="s">
        <v>205</v>
      </c>
      <c r="E27" s="219"/>
      <c r="F27" s="219"/>
      <c r="G27" s="219"/>
      <c r="H27" s="219"/>
      <c r="I27" s="219"/>
      <c r="J27" s="219"/>
      <c r="K27" s="219"/>
      <c r="L27" s="219"/>
      <c r="M27" s="220"/>
    </row>
    <row r="28" spans="1:13" s="213" customFormat="1" ht="24" customHeight="1">
      <c r="A28" s="215">
        <v>24</v>
      </c>
      <c r="B28" s="216"/>
      <c r="C28" s="217" t="s">
        <v>24</v>
      </c>
      <c r="D28" s="218" t="s">
        <v>220</v>
      </c>
      <c r="E28" s="219"/>
      <c r="F28" s="219"/>
      <c r="G28" s="219"/>
      <c r="H28" s="219"/>
      <c r="I28" s="219"/>
      <c r="J28" s="219"/>
      <c r="K28" s="219"/>
      <c r="L28" s="219"/>
      <c r="M28" s="220"/>
    </row>
    <row r="29" spans="1:13" s="213" customFormat="1" ht="24" customHeight="1">
      <c r="A29" s="215">
        <v>25</v>
      </c>
      <c r="B29" s="216"/>
      <c r="C29" s="217" t="s">
        <v>24</v>
      </c>
      <c r="D29" s="218" t="s">
        <v>207</v>
      </c>
      <c r="E29" s="219"/>
      <c r="F29" s="219"/>
      <c r="G29" s="219"/>
      <c r="H29" s="219"/>
      <c r="I29" s="219"/>
      <c r="J29" s="219"/>
      <c r="K29" s="219"/>
      <c r="L29" s="219"/>
      <c r="M29" s="220"/>
    </row>
    <row r="30" spans="1:13" s="213" customFormat="1" ht="24" customHeight="1">
      <c r="A30" s="215">
        <v>26</v>
      </c>
      <c r="B30" s="216"/>
      <c r="C30" s="217" t="s">
        <v>24</v>
      </c>
      <c r="D30" s="218" t="s">
        <v>209</v>
      </c>
      <c r="E30" s="219"/>
      <c r="F30" s="219"/>
      <c r="G30" s="219"/>
      <c r="H30" s="219"/>
      <c r="I30" s="219"/>
      <c r="J30" s="219"/>
      <c r="K30" s="219"/>
      <c r="L30" s="219"/>
      <c r="M30" s="220"/>
    </row>
    <row r="31" spans="1:13" s="213" customFormat="1" ht="24" customHeight="1">
      <c r="A31" s="215">
        <v>27</v>
      </c>
      <c r="B31" s="216"/>
      <c r="C31" s="217" t="s">
        <v>24</v>
      </c>
      <c r="D31" s="218" t="s">
        <v>221</v>
      </c>
      <c r="E31" s="219"/>
      <c r="F31" s="219"/>
      <c r="G31" s="219"/>
      <c r="H31" s="219"/>
      <c r="I31" s="219"/>
      <c r="J31" s="219"/>
      <c r="K31" s="219"/>
      <c r="L31" s="219"/>
      <c r="M31" s="220"/>
    </row>
    <row r="32" spans="1:13" s="213" customFormat="1" ht="24" customHeight="1">
      <c r="A32" s="215">
        <v>28</v>
      </c>
      <c r="B32" s="216"/>
      <c r="C32" s="217" t="s">
        <v>24</v>
      </c>
      <c r="D32" s="218" t="s">
        <v>206</v>
      </c>
      <c r="E32" s="219"/>
      <c r="F32" s="219"/>
      <c r="G32" s="219"/>
      <c r="H32" s="219"/>
      <c r="I32" s="219"/>
      <c r="J32" s="219"/>
      <c r="K32" s="219"/>
      <c r="L32" s="219"/>
      <c r="M32" s="220"/>
    </row>
    <row r="33" spans="1:13" s="213" customFormat="1" ht="24" customHeight="1">
      <c r="A33" s="215">
        <v>29</v>
      </c>
      <c r="B33" s="216"/>
      <c r="C33" s="217" t="s">
        <v>24</v>
      </c>
      <c r="D33" s="218" t="s">
        <v>208</v>
      </c>
      <c r="E33" s="219"/>
      <c r="F33" s="219"/>
      <c r="G33" s="219"/>
      <c r="H33" s="219"/>
      <c r="I33" s="219"/>
      <c r="J33" s="219"/>
      <c r="K33" s="219"/>
      <c r="L33" s="222"/>
      <c r="M33" s="228"/>
    </row>
    <row r="34" spans="1:13" s="213" customFormat="1" ht="24" customHeight="1">
      <c r="A34" s="215">
        <v>30</v>
      </c>
      <c r="B34" s="216"/>
      <c r="C34" s="217" t="s">
        <v>24</v>
      </c>
      <c r="D34" s="218" t="s">
        <v>198</v>
      </c>
      <c r="E34" s="219"/>
      <c r="F34" s="219"/>
      <c r="G34" s="219"/>
      <c r="H34" s="219"/>
      <c r="I34" s="219"/>
      <c r="J34" s="219"/>
      <c r="K34" s="219"/>
      <c r="L34" s="222"/>
      <c r="M34" s="220"/>
    </row>
    <row r="35" spans="1:13" s="213" customFormat="1" ht="24" customHeight="1">
      <c r="A35" s="215">
        <v>31</v>
      </c>
      <c r="B35" s="216"/>
      <c r="C35" s="217" t="s">
        <v>24</v>
      </c>
      <c r="D35" s="218" t="s">
        <v>211</v>
      </c>
      <c r="E35" s="219"/>
      <c r="F35" s="219"/>
      <c r="G35" s="219"/>
      <c r="H35" s="219"/>
      <c r="I35" s="219"/>
      <c r="J35" s="219"/>
      <c r="K35" s="219"/>
      <c r="L35" s="222"/>
      <c r="M35" s="220"/>
    </row>
    <row r="36" spans="1:13" s="213" customFormat="1" ht="24" customHeight="1">
      <c r="A36" s="215">
        <v>32</v>
      </c>
      <c r="B36" s="216"/>
      <c r="C36" s="217" t="s">
        <v>24</v>
      </c>
      <c r="D36" s="218" t="s">
        <v>203</v>
      </c>
      <c r="E36" s="219"/>
      <c r="F36" s="219"/>
      <c r="G36" s="219"/>
      <c r="H36" s="219"/>
      <c r="I36" s="219"/>
      <c r="J36" s="219"/>
      <c r="K36" s="219"/>
      <c r="L36" s="219"/>
      <c r="M36" s="220"/>
    </row>
    <row r="37" spans="1:13" ht="22.5">
      <c r="A37" s="215">
        <v>33</v>
      </c>
      <c r="B37" s="216"/>
      <c r="C37" s="217" t="s">
        <v>24</v>
      </c>
      <c r="D37" s="218" t="s">
        <v>216</v>
      </c>
      <c r="E37" s="219"/>
      <c r="F37" s="219"/>
      <c r="G37" s="219"/>
      <c r="H37" s="219"/>
      <c r="I37" s="219"/>
      <c r="J37" s="219"/>
      <c r="K37" s="219"/>
      <c r="L37" s="219"/>
      <c r="M37" s="220"/>
    </row>
    <row r="38" spans="1:13" ht="22.5">
      <c r="A38" s="215">
        <v>34</v>
      </c>
      <c r="B38" s="216"/>
      <c r="C38" s="217"/>
      <c r="D38" s="218"/>
      <c r="E38" s="219"/>
      <c r="F38" s="219"/>
      <c r="G38" s="219"/>
      <c r="H38" s="219"/>
      <c r="I38" s="219"/>
      <c r="J38" s="219"/>
      <c r="K38" s="219"/>
      <c r="L38" s="219"/>
      <c r="M38" s="220"/>
    </row>
    <row r="39" spans="1:13" ht="22.5">
      <c r="A39" s="215">
        <v>35</v>
      </c>
      <c r="B39" s="216"/>
      <c r="C39" s="217"/>
      <c r="D39" s="218"/>
      <c r="E39" s="219"/>
      <c r="F39" s="219"/>
      <c r="G39" s="219"/>
      <c r="H39" s="219"/>
      <c r="I39" s="219"/>
      <c r="J39" s="219"/>
      <c r="K39" s="219"/>
      <c r="L39" s="219"/>
      <c r="M39" s="220"/>
    </row>
    <row r="40" spans="1:13" ht="22.5">
      <c r="A40" s="215">
        <v>36</v>
      </c>
      <c r="B40" s="216"/>
      <c r="C40" s="217"/>
      <c r="D40" s="218"/>
      <c r="E40" s="219"/>
      <c r="F40" s="219"/>
      <c r="G40" s="219"/>
      <c r="H40" s="219"/>
      <c r="I40" s="219"/>
      <c r="J40" s="219"/>
      <c r="K40" s="219"/>
      <c r="L40" s="219"/>
      <c r="M40" s="220"/>
    </row>
    <row r="41" spans="1:13" ht="22.5">
      <c r="A41" s="215">
        <v>37</v>
      </c>
      <c r="B41" s="216"/>
      <c r="C41" s="217"/>
      <c r="D41" s="218"/>
      <c r="E41" s="219"/>
      <c r="F41" s="219"/>
      <c r="G41" s="219"/>
      <c r="H41" s="219"/>
      <c r="I41" s="219"/>
      <c r="J41" s="219"/>
      <c r="K41" s="219"/>
      <c r="L41" s="219"/>
      <c r="M41" s="220"/>
    </row>
    <row r="42" spans="1:13" ht="22.5">
      <c r="A42" s="215">
        <v>38</v>
      </c>
      <c r="B42" s="216"/>
      <c r="C42" s="217"/>
      <c r="D42" s="218"/>
      <c r="E42" s="219"/>
      <c r="F42" s="219"/>
      <c r="G42" s="219"/>
      <c r="H42" s="219"/>
      <c r="I42" s="219"/>
      <c r="J42" s="219"/>
      <c r="K42" s="219"/>
      <c r="L42" s="219"/>
      <c r="M42" s="220"/>
    </row>
    <row r="43" spans="1:13" ht="22.5">
      <c r="A43" s="215">
        <v>39</v>
      </c>
      <c r="B43" s="216"/>
      <c r="C43" s="217"/>
      <c r="D43" s="218"/>
      <c r="E43" s="219"/>
      <c r="F43" s="219"/>
      <c r="G43" s="219"/>
      <c r="H43" s="219"/>
      <c r="I43" s="219"/>
      <c r="J43" s="219"/>
      <c r="K43" s="219"/>
      <c r="L43" s="219"/>
      <c r="M43" s="220"/>
    </row>
    <row r="44" spans="1:13" ht="22.5">
      <c r="A44" s="215">
        <v>40</v>
      </c>
      <c r="B44" s="216"/>
      <c r="C44" s="217"/>
      <c r="D44" s="218"/>
      <c r="E44" s="219"/>
      <c r="F44" s="219"/>
      <c r="G44" s="219"/>
      <c r="H44" s="219"/>
      <c r="I44" s="219"/>
      <c r="J44" s="219"/>
      <c r="K44" s="219"/>
      <c r="L44" s="219"/>
      <c r="M44" s="220"/>
    </row>
    <row r="45" spans="1:13" ht="22.5">
      <c r="A45" s="215">
        <v>41</v>
      </c>
      <c r="B45" s="216"/>
      <c r="C45" s="217"/>
      <c r="D45" s="218"/>
      <c r="E45" s="219"/>
      <c r="F45" s="219"/>
      <c r="G45" s="219"/>
      <c r="H45" s="219"/>
      <c r="I45" s="219"/>
      <c r="J45" s="219"/>
      <c r="K45" s="219"/>
      <c r="L45" s="219"/>
      <c r="M45" s="220"/>
    </row>
    <row r="46" spans="1:13" ht="22.5">
      <c r="A46" s="215">
        <v>42</v>
      </c>
      <c r="B46" s="216"/>
      <c r="C46" s="217"/>
      <c r="D46" s="218"/>
      <c r="E46" s="219"/>
      <c r="F46" s="219"/>
      <c r="G46" s="219"/>
      <c r="H46" s="219"/>
      <c r="I46" s="219"/>
      <c r="J46" s="219"/>
      <c r="K46" s="219"/>
      <c r="L46" s="219"/>
      <c r="M46" s="220"/>
    </row>
    <row r="47" spans="1:13" ht="22.5">
      <c r="A47" s="215">
        <v>43</v>
      </c>
      <c r="B47" s="216"/>
      <c r="C47" s="217"/>
      <c r="D47" s="218"/>
      <c r="E47" s="219"/>
      <c r="F47" s="219"/>
      <c r="G47" s="219"/>
      <c r="H47" s="219"/>
      <c r="I47" s="219"/>
      <c r="J47" s="219"/>
      <c r="K47" s="219"/>
      <c r="L47" s="219"/>
      <c r="M47" s="220"/>
    </row>
    <row r="48" spans="1:13" ht="22.5">
      <c r="A48" s="215">
        <v>44</v>
      </c>
      <c r="B48" s="216"/>
      <c r="C48" s="217"/>
      <c r="D48" s="218"/>
      <c r="E48" s="219"/>
      <c r="F48" s="219"/>
      <c r="G48" s="219"/>
      <c r="H48" s="219"/>
      <c r="I48" s="219"/>
      <c r="J48" s="219"/>
      <c r="K48" s="219"/>
      <c r="L48" s="219"/>
      <c r="M48" s="220"/>
    </row>
    <row r="49" spans="1:13" ht="22.5">
      <c r="A49" s="215">
        <v>45</v>
      </c>
      <c r="B49" s="216"/>
      <c r="C49" s="217"/>
      <c r="D49" s="218"/>
      <c r="E49" s="219"/>
      <c r="F49" s="219"/>
      <c r="G49" s="219"/>
      <c r="H49" s="219"/>
      <c r="I49" s="219"/>
      <c r="J49" s="219"/>
      <c r="K49" s="219"/>
      <c r="L49" s="219"/>
      <c r="M49" s="220"/>
    </row>
    <row r="50" spans="1:13" ht="22.5">
      <c r="A50" s="215">
        <v>46</v>
      </c>
      <c r="B50" s="216"/>
      <c r="C50" s="217"/>
      <c r="D50" s="218"/>
      <c r="E50" s="219"/>
      <c r="F50" s="219"/>
      <c r="G50" s="219"/>
      <c r="H50" s="219"/>
      <c r="I50" s="219"/>
      <c r="J50" s="219"/>
      <c r="K50" s="219"/>
      <c r="L50" s="219"/>
      <c r="M50" s="220"/>
    </row>
    <row r="51" spans="1:13" ht="22.5">
      <c r="A51" s="215">
        <v>47</v>
      </c>
      <c r="B51" s="216"/>
      <c r="C51" s="217"/>
      <c r="D51" s="218"/>
      <c r="E51" s="219"/>
      <c r="F51" s="219"/>
      <c r="G51" s="219"/>
      <c r="H51" s="219"/>
      <c r="I51" s="219"/>
      <c r="J51" s="219"/>
      <c r="K51" s="219"/>
      <c r="L51" s="219"/>
      <c r="M51" s="220"/>
    </row>
    <row r="52" spans="1:13" ht="22.5">
      <c r="A52" s="215">
        <v>48</v>
      </c>
      <c r="B52" s="216"/>
      <c r="C52" s="217"/>
      <c r="D52" s="218"/>
      <c r="E52" s="219"/>
      <c r="F52" s="219"/>
      <c r="G52" s="219"/>
      <c r="H52" s="219"/>
      <c r="I52" s="219"/>
      <c r="J52" s="219"/>
      <c r="K52" s="219"/>
      <c r="L52" s="219"/>
      <c r="M52" s="220"/>
    </row>
    <row r="53" spans="1:13" ht="22.5">
      <c r="A53" s="215">
        <v>49</v>
      </c>
      <c r="B53" s="216"/>
      <c r="C53" s="217"/>
      <c r="D53" s="218"/>
      <c r="E53" s="219"/>
      <c r="F53" s="219"/>
      <c r="G53" s="219"/>
      <c r="H53" s="219"/>
      <c r="I53" s="219"/>
      <c r="J53" s="219"/>
      <c r="K53" s="219"/>
      <c r="L53" s="219"/>
      <c r="M53" s="220"/>
    </row>
    <row r="54" spans="1:13" ht="22.5">
      <c r="A54" s="215">
        <v>50</v>
      </c>
      <c r="B54" s="216"/>
      <c r="C54" s="217"/>
      <c r="D54" s="218"/>
      <c r="E54" s="219"/>
      <c r="F54" s="219"/>
      <c r="G54" s="219"/>
      <c r="H54" s="219"/>
      <c r="I54" s="219"/>
      <c r="J54" s="219"/>
      <c r="K54" s="219"/>
      <c r="L54" s="219"/>
      <c r="M54" s="220"/>
    </row>
    <row r="55" spans="1:13" ht="22.5">
      <c r="A55" s="215">
        <v>51</v>
      </c>
      <c r="B55" s="216"/>
      <c r="C55" s="217"/>
      <c r="D55" s="218"/>
      <c r="E55" s="219"/>
      <c r="F55" s="219"/>
      <c r="G55" s="219"/>
      <c r="H55" s="219"/>
      <c r="I55" s="219"/>
      <c r="J55" s="219"/>
      <c r="K55" s="219"/>
      <c r="L55" s="219"/>
      <c r="M55" s="220"/>
    </row>
  </sheetData>
  <sortState ref="D5:D37">
    <sortCondition ref="D5:D37"/>
  </sortState>
  <mergeCells count="17">
    <mergeCell ref="I3:I4"/>
    <mergeCell ref="J3:J4"/>
    <mergeCell ref="K3:K4"/>
    <mergeCell ref="L3:L4"/>
    <mergeCell ref="A1:M1"/>
    <mergeCell ref="A2:B2"/>
    <mergeCell ref="C2:D2"/>
    <mergeCell ref="K2:M2"/>
    <mergeCell ref="A3:A4"/>
    <mergeCell ref="B3:B4"/>
    <mergeCell ref="C3:C4"/>
    <mergeCell ref="D3:D4"/>
    <mergeCell ref="E3:E4"/>
    <mergeCell ref="F3:F4"/>
    <mergeCell ref="M3:M4"/>
    <mergeCell ref="G3:G4"/>
    <mergeCell ref="H3:H4"/>
  </mergeCells>
  <conditionalFormatting sqref="D1:D1048576">
    <cfRule type="duplicateValues" dxfId="10" priority="1"/>
  </conditionalFormatting>
  <printOptions horizontalCentered="1"/>
  <pageMargins left="0.17" right="0.23622047244094491" top="0.63" bottom="0.51181102362204722" header="0.31496062992125984" footer="0.31496062992125984"/>
  <pageSetup paperSize="9" scale="62" orientation="portrait" r:id="rId1"/>
  <headerFooter>
    <oddFooter>&amp;C&amp;"Arial,Kalın" &amp;P</oddFooter>
  </headerFooter>
</worksheet>
</file>

<file path=xl/worksheets/sheet60.xml><?xml version="1.0" encoding="utf-8"?>
<worksheet xmlns="http://schemas.openxmlformats.org/spreadsheetml/2006/main" xmlns:r="http://schemas.openxmlformats.org/officeDocument/2006/relationships">
  <sheetPr codeName="Sayfa50">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BİLGİLERİ'!B55</f>
        <v>48</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1.xml><?xml version="1.0" encoding="utf-8"?>
<worksheet xmlns="http://schemas.openxmlformats.org/spreadsheetml/2006/main" xmlns:r="http://schemas.openxmlformats.org/officeDocument/2006/relationships">
  <sheetPr codeName="Sayfa52">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BİLGİLERİ'!B56</f>
        <v>49</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2.xml><?xml version="1.0" encoding="utf-8"?>
<worksheet xmlns="http://schemas.openxmlformats.org/spreadsheetml/2006/main" xmlns:r="http://schemas.openxmlformats.org/officeDocument/2006/relationships">
  <sheetPr codeName="Sayfa53">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155</v>
      </c>
      <c r="D4" s="425"/>
      <c r="E4" s="425"/>
      <c r="F4" s="425"/>
      <c r="G4" s="425"/>
      <c r="H4" s="425"/>
      <c r="I4" s="29"/>
    </row>
    <row r="5" spans="2:9" ht="22.5" customHeight="1">
      <c r="B5" s="27"/>
      <c r="C5" s="30" t="s">
        <v>13</v>
      </c>
      <c r="D5" s="84">
        <f>'HAKEM BİLGİLERİ'!B57</f>
        <v>50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İL</v>
      </c>
      <c r="E13" s="463"/>
      <c r="F13" s="464"/>
      <c r="G13" s="464"/>
      <c r="H13" s="465"/>
      <c r="I13" s="35"/>
    </row>
    <row r="14" spans="2:9" s="36" customFormat="1" ht="11.25" customHeight="1" thickBot="1">
      <c r="B14" s="33"/>
      <c r="C14" s="31"/>
      <c r="D14" s="31"/>
      <c r="E14" s="435" t="s">
        <v>43</v>
      </c>
      <c r="F14" s="472"/>
      <c r="G14" s="472"/>
      <c r="H14" s="473"/>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BİLGİLERİ'!$B$8:$P$107,61,0)),"",(VLOOKUP(D5,'HAKEM BİLGİLERİ'!$B$8:$P$107,61,0)))</f>
        <v/>
      </c>
      <c r="H17" s="43" t="str">
        <f>IF(ISERROR(VLOOKUP(D5,'HAKEM BİLGİLERİ'!$B$8:$P$107,62,0)),"",(VLOOKUP(D5,'HAKEM BİLGİLERİ'!$B$8:$P$107,62,0)))</f>
        <v/>
      </c>
      <c r="I17" s="29"/>
    </row>
    <row r="18" spans="2:9" ht="21" customHeight="1">
      <c r="B18" s="27"/>
      <c r="C18" s="7" t="s">
        <v>2</v>
      </c>
      <c r="D18" s="10">
        <f>IF(ISERROR(VLOOKUP($D5,'HAKEM BİLGİLERİ'!$B$8:$P$201,6,0)),"",(VLOOKUP($D5,'HAKEM BİLGİLERİ'!$B$8:$P$201,6,0)))</f>
        <v>0</v>
      </c>
      <c r="E18" s="44" t="str">
        <f>IF(ISERROR(VLOOKUP(D5,'HAKEM BİLGİLERİ'!$B$8:$P$107,23,0)),"",(VLOOKUP(D5,'HAKEM BİLGİLERİ'!$B$8:$P$107,23,0)))</f>
        <v/>
      </c>
      <c r="F18" s="45" t="str">
        <f>IF(ISERROR(VLOOKUP(D5,'HAKEM BİLGİLERİ'!$B$8:$P$107,24,0)),"",(VLOOKUP(D5,'HAKEM BİLGİLERİ'!$B$8:$P$107,24,0)))</f>
        <v/>
      </c>
      <c r="G18" s="46" t="str">
        <f>IF(ISERROR(VLOOKUP(D5,'HAKEM BİLGİLERİ'!$B$8:$P$107,63,0)),"",(VLOOKUP(D5,'HAKEM BİLGİLERİ'!$B$8:$P$107,63,0)))</f>
        <v/>
      </c>
      <c r="H18" s="45" t="str">
        <f>IF(ISERROR(VLOOKUP(D5,'HAKEM BİLGİLERİ'!$B$8:$P$107,64,0)),"",(VLOOKUP(D5,'HAKEM BİLGİLERİ'!$B$8:$P$107,64,0)))</f>
        <v/>
      </c>
      <c r="I18" s="29"/>
    </row>
    <row r="19" spans="2:9" ht="21" customHeight="1">
      <c r="B19" s="27"/>
      <c r="C19" s="14" t="s">
        <v>3</v>
      </c>
      <c r="D19" s="16">
        <f>IF(ISERROR(VLOOKUP($D5,'HAKEM BİLGİLERİ'!$B$8:$P$201,7,0)),"",(VLOOKUP($D5,'HAKEM BİLGİLERİ'!$B$8:$P$201,7,0)))</f>
        <v>0</v>
      </c>
      <c r="E19" s="46" t="str">
        <f>IF(ISERROR(VLOOKUP(D5,'HAKEM BİLGİLERİ'!$B$8:$P$107,25,0)),"",(VLOOKUP(D5,'HAKEM BİLGİLERİ'!$B$8:$P$107,25,0)))</f>
        <v/>
      </c>
      <c r="F19" s="45" t="str">
        <f>IF(ISERROR(VLOOKUP(D5,'HAKEM BİLGİLERİ'!$B$8:$P$107,26,0)),"",(VLOOKUP(D5,'HAKEM BİLGİLERİ'!$B$8:$P$107,26,0)))</f>
        <v/>
      </c>
      <c r="G19" s="46" t="str">
        <f>IF(ISERROR(VLOOKUP(D5,'HAKEM BİLGİLERİ'!$B$8:$P$107,65,0)),"",(VLOOKUP(D5,'HAKEM BİLGİLERİ'!$B$8:$P$107,65,0)))</f>
        <v/>
      </c>
      <c r="H19" s="45" t="str">
        <f>IF(ISERROR(VLOOKUP(D5,'HAKEM BİLGİLERİ'!$B$8:$P$107,66,0)),"",(VLOOKUP(D5,'HAKEM BİLGİLERİ'!$B$8:$P$107,66,0)))</f>
        <v/>
      </c>
      <c r="I19" s="29"/>
    </row>
    <row r="20" spans="2:9" ht="21" customHeight="1">
      <c r="B20" s="27"/>
      <c r="C20" s="7" t="s">
        <v>4</v>
      </c>
      <c r="D20" s="11">
        <f>IF(ISERROR(VLOOKUP($D5,'HAKEM BİLGİLERİ'!$B$8:$P$201,9,0)),"",(VLOOKUP($D5,'HAKEM BİLGİLERİ'!$B$8:$P$201,9,0)))</f>
        <v>0</v>
      </c>
      <c r="E20" s="46" t="str">
        <f>IF(ISERROR(VLOOKUP(D5,'HAKEM BİLGİLERİ'!$B$8:$P$107,27,0)),"",(VLOOKUP(D5,'HAKEM BİLGİLERİ'!$B$8:$P$107,27,0)))</f>
        <v/>
      </c>
      <c r="F20" s="45" t="str">
        <f>IF(ISERROR(VLOOKUP(D5,'HAKEM BİLGİLERİ'!$B$8:$P$107,28,0)),"",(VLOOKUP(D5,'HAKEM BİLGİLERİ'!$B$8:$P$107,28,0)))</f>
        <v/>
      </c>
      <c r="G20" s="46" t="str">
        <f>IF(ISERROR(VLOOKUP(D5,'HAKEM BİLGİLERİ'!$B$8:$P$107,67,0)),"",(VLOOKUP(D5,'HAKEM BİLGİLERİ'!$B$8:$P$107,67,0)))</f>
        <v/>
      </c>
      <c r="H20" s="45" t="str">
        <f>IF(ISERROR(VLOOKUP(D5,'HAKEM BİLGİLERİ'!$B$8:$P$107,68,0)),"",(VLOOKUP(D5,'HAKEM BİLGİLERİ'!$B$8:$P$107,68,0)))</f>
        <v/>
      </c>
      <c r="I20" s="29"/>
    </row>
    <row r="21" spans="2:9" ht="21" customHeight="1">
      <c r="B21" s="27"/>
      <c r="C21" s="14" t="s">
        <v>39</v>
      </c>
      <c r="D21" s="17">
        <f>IF(ISERROR(VLOOKUP($D5,'HAKEM BİLGİLERİ'!$B$8:$P$201,10,0)),"",(VLOOKUP($D5,'HAKEM BİLGİLERİ'!$B$8:$P$201,10,0)))</f>
        <v>0</v>
      </c>
      <c r="E21" s="46" t="str">
        <f>IF(ISERROR(VLOOKUP(D5,'HAKEM BİLGİLERİ'!$B$8:$P$107,29,0)),"",(VLOOKUP(D5,'HAKEM BİLGİLERİ'!$B$8:$P$107,29,0)))</f>
        <v/>
      </c>
      <c r="F21" s="45" t="str">
        <f>IF(ISERROR(VLOOKUP(D5,'HAKEM BİLGİLERİ'!$B$8:$P$107,30,0)),"",(VLOOKUP(D5,'HAKEM BİLGİLERİ'!$B$8:$P$107,30,0)))</f>
        <v/>
      </c>
      <c r="G21" s="46" t="str">
        <f>IF(ISERROR(VLOOKUP(D5,'HAKEM BİLGİLERİ'!$B$8:$P$107,69,0)),"",(VLOOKUP(D5,'HAKEM BİLGİLERİ'!$B$8:$P$107,69,0)))</f>
        <v/>
      </c>
      <c r="H21" s="45" t="str">
        <f>IF(ISERROR(VLOOKUP(D5,'HAKEM BİLGİLERİ'!$B$8:$P$107,70,0)),"",(VLOOKUP(D5,'HAKEM BİLGİLERİ'!$B$8:$P$107,70,0)))</f>
        <v/>
      </c>
      <c r="I21" s="29"/>
    </row>
    <row r="22" spans="2:9" ht="21" customHeight="1">
      <c r="B22" s="27"/>
      <c r="C22" s="7" t="s">
        <v>17</v>
      </c>
      <c r="D22" s="11">
        <f>IF(ISERROR(VLOOKUP($D5,'HAKEM BİLGİLERİ'!$B$8:$P$201,11,0)),"",(VLOOKUP($D5,'HAKEM BİLGİLERİ'!$B$8:$P$201,11,0)))</f>
        <v>0</v>
      </c>
      <c r="E22" s="46" t="str">
        <f>IF(ISERROR(VLOOKUP(D5,'HAKEM BİLGİLERİ'!$B$8:$P$107,31,0)),"",(VLOOKUP(D5,'HAKEM BİLGİLERİ'!$B$8:$P$107,31,0)))</f>
        <v/>
      </c>
      <c r="F22" s="45" t="str">
        <f>IF(ISERROR(VLOOKUP(D5,'HAKEM BİLGİLERİ'!$B$8:$P$107,32,0)),"",(VLOOKUP(D5,'HAKEM BİLGİLERİ'!$B$8:$P$107,32,0)))</f>
        <v/>
      </c>
      <c r="G22" s="46" t="str">
        <f>IF(ISERROR(VLOOKUP(D5,'HAKEM BİLGİLERİ'!$B$8:$P$107,71,0)),"",(VLOOKUP(D5,'HAKEM BİLGİLERİ'!$B$8:$P$107,71,0)))</f>
        <v/>
      </c>
      <c r="H22" s="45" t="str">
        <f>IF(ISERROR(VLOOKUP(D5,'HAKEM BİLGİLERİ'!$B$8:$P$107,72,0)),"",(VLOOKUP(D5,'HAKEM BİLGİLERİ'!$B$8:$P$107,72,0)))</f>
        <v/>
      </c>
      <c r="I22" s="29"/>
    </row>
    <row r="23" spans="2:9" ht="21" customHeight="1">
      <c r="B23" s="27"/>
      <c r="C23" s="14" t="s">
        <v>16</v>
      </c>
      <c r="D23" s="17">
        <f>IF(ISERROR(VLOOKUP($D5,'HAKEM BİLGİLERİ'!$B$8:$P$201,12,0)),"",(VLOOKUP($D5,'HAKEM BİLGİLERİ'!$B$8:$P$201,12,0)))</f>
        <v>0</v>
      </c>
      <c r="E23" s="46" t="str">
        <f>IF(ISERROR(VLOOKUP(D5,'HAKEM BİLGİLERİ'!$B$8:$P$107,33,0)),"",(VLOOKUP(D5,'HAKEM BİLGİLERİ'!$B$8:$P$107,33,0)))</f>
        <v/>
      </c>
      <c r="F23" s="45" t="str">
        <f>IF(ISERROR(VLOOKUP(D5,'HAKEM BİLGİLERİ'!$B$8:$P$107,34,0)),"",(VLOOKUP(D5,'HAKEM BİLGİLERİ'!$B$8:$P$107,34,0)))</f>
        <v/>
      </c>
      <c r="G23" s="46" t="str">
        <f>IF(ISERROR(VLOOKUP(D5,'HAKEM BİLGİLERİ'!$B$8:$P$107,73,0)),"",(VLOOKUP(D5,'HAKEM BİLGİLERİ'!$B$8:$P$107,73,0)))</f>
        <v/>
      </c>
      <c r="H23" s="45" t="str">
        <f>IF(ISERROR(VLOOKUP(D5,'HAKEM BİLGİLERİ'!$B$8:$P$107,74,0)),"",(VLOOKUP(D5,'HAKEM BİLGİLERİ'!$B$8:$P$107,74,0)))</f>
        <v/>
      </c>
      <c r="I23" s="29"/>
    </row>
    <row r="24" spans="2:9" ht="21" customHeight="1">
      <c r="B24" s="27"/>
      <c r="C24" s="7" t="s">
        <v>67</v>
      </c>
      <c r="D24" s="11">
        <f>IF(ISERROR(VLOOKUP($D5,'HAKEM BİLGİLERİ'!$B$8:$P$201,13,0)),"",(VLOOKUP($D5,'HAKEM BİLGİLERİ'!$B$8:$P$201,13,0)))</f>
        <v>0</v>
      </c>
      <c r="E24" s="46" t="str">
        <f>IF(ISERROR(VLOOKUP(D5,'HAKEM BİLGİLERİ'!$B$8:$P$107,35,0)),"",(VLOOKUP(D5,'HAKEM BİLGİLERİ'!$B$8:$P$107,35,0)))</f>
        <v/>
      </c>
      <c r="F24" s="45" t="str">
        <f>IF(ISERROR(VLOOKUP(D5,'HAKEM BİLGİLERİ'!$B$8:$P$107,36,0)),"",(VLOOKUP(D5,'HAKEM BİLGİLERİ'!$B$8:$P$107,36,0)))</f>
        <v/>
      </c>
      <c r="G24" s="46" t="str">
        <f>IF(ISERROR(VLOOKUP(D5,'HAKEM BİLGİLERİ'!$B$8:$P$107,75,0)),"",(VLOOKUP(D5,'HAKEM BİLGİLERİ'!$B$8:$P$107,75,0)))</f>
        <v/>
      </c>
      <c r="H24" s="45" t="str">
        <f>IF(ISERROR(VLOOKUP(D5,'HAKEM BİLGİLERİ'!$B$8:$P$107,76,0)),"",(VLOOKUP(D5,'HAKEM BİLGİLERİ'!$B$8:$P$107,76,0)))</f>
        <v/>
      </c>
      <c r="I24" s="29"/>
    </row>
    <row r="25" spans="2:9" ht="21" customHeight="1">
      <c r="B25" s="27"/>
      <c r="C25" s="14" t="s">
        <v>5</v>
      </c>
      <c r="D25" s="82">
        <f>IF(ISERROR(VLOOKUP($D5,'HAKEM BİLGİLERİ'!$B$8:$P$201,14,0)),"",(VLOOKUP($D5,'HAKEM BİLGİLERİ'!$B$8:$P$201,14,0)))</f>
        <v>0</v>
      </c>
      <c r="E25" s="46" t="str">
        <f>IF(ISERROR(VLOOKUP(D5,'HAKEM BİLGİLERİ'!$B$8:$P$107,37,0)),"",(VLOOKUP(D5,'HAKEM BİLGİLERİ'!$B$8:$P$107,37,0)))</f>
        <v/>
      </c>
      <c r="F25" s="45" t="str">
        <f>IF(ISERROR(VLOOKUP(D5,'HAKEM BİLGİLERİ'!$B$8:$P$107,38,0)),"",(VLOOKUP(D5,'HAKEM BİLGİLERİ'!$B$8:$P$107,38,0)))</f>
        <v/>
      </c>
      <c r="G25" s="46" t="str">
        <f>IF(ISERROR(VLOOKUP(D5,'HAKEM BİLGİLERİ'!$B$8:$P$107,77,0)),"",(VLOOKUP(D5,'HAKEM BİLGİLERİ'!$B$8:$P$107,77,0)))</f>
        <v/>
      </c>
      <c r="H25" s="45" t="str">
        <f>IF(ISERROR(VLOOKUP(D5,'HAKEM BİLGİLERİ'!$B$8:$P$107,78,0)),"",(VLOOKUP(D5,'HAKEM BİLGİLERİ'!$B$8:$P$107,78,0)))</f>
        <v/>
      </c>
      <c r="I25" s="29"/>
    </row>
    <row r="26" spans="2:9" ht="21" customHeight="1" thickBot="1">
      <c r="B26" s="27"/>
      <c r="C26" s="12" t="s">
        <v>11</v>
      </c>
      <c r="D26" s="13">
        <f>IF(ISERROR(VLOOKUP($D5,'HAKEM BİLGİLERİ'!$B$8:$P$201,15,0)),"",(VLOOKUP($D5,'HAKEM BİLGİLERİ'!$B$8:$P$201,15,0)))</f>
        <v>0</v>
      </c>
      <c r="E26" s="46" t="str">
        <f>IF(ISERROR(VLOOKUP(D5,'HAKEM BİLGİLERİ'!$B$8:$P$107,39,0)),"",(VLOOKUP(D5,'HAKEM BİLGİLERİ'!$B$8:$P$107,39,0)))</f>
        <v/>
      </c>
      <c r="F26" s="45" t="str">
        <f>IF(ISERROR(VLOOKUP(D5,'HAKEM BİLGİLERİ'!$B$8:$P$107,40,0)),"",(VLOOKUP(D5,'HAKEM BİLGİLERİ'!$B$8:$P$107,40,0)))</f>
        <v/>
      </c>
      <c r="G26" s="46" t="str">
        <f>IF(ISERROR(VLOOKUP(D5,'HAKEM BİLGİLERİ'!$B$8:$P$107,79,0)),"",(VLOOKUP(D5,'HAKEM BİLGİLERİ'!$B$8:$P$107,79,0)))</f>
        <v/>
      </c>
      <c r="H26" s="45" t="str">
        <f>IF(ISERROR(VLOOKUP(D5,'HAKEM BİLGİLERİ'!$B$8:$P$107,80,0)),"",(VLOOKUP(D5,'HAKEM BİLGİLERİ'!$B$8:$P$107,80,0)))</f>
        <v/>
      </c>
      <c r="I26" s="29"/>
    </row>
    <row r="27" spans="2:9" ht="18.75" customHeight="1" thickBot="1">
      <c r="B27" s="27"/>
      <c r="C27" s="47" t="s">
        <v>0</v>
      </c>
      <c r="D27" s="48" t="s">
        <v>14</v>
      </c>
      <c r="E27" s="46" t="str">
        <f>IF(ISERROR(VLOOKUP(D5,'HAKEM BİLGİLERİ'!$B$8:$P$107,41,0)),"",(VLOOKUP(D5,'HAKEM BİLGİLERİ'!$B$8:$P$107,41,0)))</f>
        <v/>
      </c>
      <c r="F27" s="45" t="str">
        <f>IF(ISERROR(VLOOKUP(D5,'HAKEM BİLGİLERİ'!$B$8:$P$107,42,0)),"",(VLOOKUP(D5,'HAKEM BİLGİLERİ'!$B$8:$P$107,42,0)))</f>
        <v/>
      </c>
      <c r="G27" s="46" t="str">
        <f>IF(ISERROR(VLOOKUP(D5,'HAKEM BİLGİLERİ'!$B$8:$P$107,81,0)),"",(VLOOKUP(D5,'HAKEM BİLGİLERİ'!$B$8:$P$107,81,0)))</f>
        <v/>
      </c>
      <c r="H27" s="45" t="str">
        <f>IF(ISERROR(VLOOKUP(D5,'HAKEM BİLGİLERİ'!$B$8:$P$107,82,0)),"",(VLOOKUP(D5,'HAKEM BİLGİLERİ'!$B$8:$P$107,82,0)))</f>
        <v/>
      </c>
      <c r="I27" s="29"/>
    </row>
    <row r="28" spans="2:9" ht="18.75" customHeight="1">
      <c r="B28" s="27"/>
      <c r="C28" s="49" t="s">
        <v>25</v>
      </c>
      <c r="D28" s="50" t="str">
        <f>IF(ISERROR(VLOOKUP($D5,'HAKEM BİLGİLERİ'!$B$8:$P$201,16,0)),"",(VLOOKUP($D5,'HAKEM BİLGİLERİ'!$B$8:$P$201,16,0)))</f>
        <v/>
      </c>
      <c r="E28" s="44" t="str">
        <f>IF(ISERROR(VLOOKUP(D5,'HAKEM BİLGİLERİ'!$B$8:$P$107,43,0)),"",(VLOOKUP(D5,'HAKEM BİLGİLERİ'!$B$8:$P$107,43,0)))</f>
        <v/>
      </c>
      <c r="F28" s="45" t="str">
        <f>IF(ISERROR(VLOOKUP(D5,'HAKEM BİLGİLERİ'!$B$8:$P$107,44,0)),"",(VLOOKUP(D5,'HAKEM BİLGİLERİ'!$B$8:$P$107,44,0)))</f>
        <v/>
      </c>
      <c r="G28" s="46" t="str">
        <f>IF(ISERROR(VLOOKUP(D5,'HAKEM BİLGİLERİ'!$B$8:$P$107,83,0)),"",(VLOOKUP(D5,'HAKEM BİLGİLERİ'!$B$8:$P$107,83,0)))</f>
        <v/>
      </c>
      <c r="H28" s="45" t="str">
        <f>IF(ISERROR(VLOOKUP(D5,'HAKEM BİLGİLERİ'!$B$8:$P$107,84,0)),"",(VLOOKUP(D5,'HAKEM BİLGİLERİ'!$B$8:$P$107,84,0)))</f>
        <v/>
      </c>
      <c r="I28" s="29"/>
    </row>
    <row r="29" spans="2:9" ht="18.75" customHeight="1">
      <c r="B29" s="27"/>
      <c r="C29" s="51" t="s">
        <v>24</v>
      </c>
      <c r="D29" s="52" t="str">
        <f>IF(ISERROR(VLOOKUP($D5,'HAKEM BİLGİLERİ'!$B$8:$P$201,17,0)),"",(VLOOKUP($D5,'HAKEM BİLGİLERİ'!$B$8:$P$201,17,0)))</f>
        <v/>
      </c>
      <c r="E29" s="46" t="str">
        <f>IF(ISERROR(VLOOKUP(D5,'HAKEM BİLGİLERİ'!$B$8:$P$107,45,0)),"",(VLOOKUP(D5,'HAKEM BİLGİLERİ'!$B$8:$P$107,45,0)))</f>
        <v/>
      </c>
      <c r="F29" s="45" t="str">
        <f>IF(ISERROR(VLOOKUP(D5,'HAKEM BİLGİLERİ'!$B$8:$P$107,46,0)),"",(VLOOKUP(D5,'HAKEM BİLGİLERİ'!$B$8:$P$107,46,0)))</f>
        <v/>
      </c>
      <c r="G29" s="46" t="str">
        <f>IF(ISERROR(VLOOKUP(D5,'HAKEM BİLGİLERİ'!$B$8:$P$107,85,0)),"",(VLOOKUP(D5,'HAKEM BİLGİLERİ'!$B$8:$P$107,85,0)))</f>
        <v/>
      </c>
      <c r="H29" s="45" t="str">
        <f>IF(ISERROR(VLOOKUP(D5,'HAKEM BİLGİLERİ'!$B$8:$P$107,86,0)),"",(VLOOKUP(D5,'HAKEM BİLGİLERİ'!$B$8:$P$107,86,0)))</f>
        <v/>
      </c>
      <c r="I29" s="29"/>
    </row>
    <row r="30" spans="2:9" ht="18.75" customHeight="1">
      <c r="B30" s="27"/>
      <c r="C30" s="53" t="s">
        <v>23</v>
      </c>
      <c r="D30" s="54" t="str">
        <f>IF(ISERROR(VLOOKUP($D5,'HAKEM BİLGİLERİ'!$B$8:$P$201,18,0)),"",(VLOOKUP($D5,'HAKEM BİLGİLERİ'!$B$8:$P$201,18,0)))</f>
        <v/>
      </c>
      <c r="E30" s="46" t="str">
        <f>IF(ISERROR(VLOOKUP(D5,'HAKEM BİLGİLERİ'!$B$8:$P$107,47,0)),"",(VLOOKUP(D5,'HAKEM BİLGİLERİ'!$B$8:$P$107,47,0)))</f>
        <v/>
      </c>
      <c r="F30" s="45" t="str">
        <f>IF(ISERROR(VLOOKUP(D5,'HAKEM BİLGİLERİ'!$B$8:$P$107,48,0)),"",(VLOOKUP(D5,'HAKEM BİLGİLERİ'!$B$8:$P$107,48,0)))</f>
        <v/>
      </c>
      <c r="G30" s="46" t="str">
        <f>IF(ISERROR(VLOOKUP(D5,'HAKEM BİLGİLERİ'!$B$8:$P$107,87,0)),"",(VLOOKUP(D5,'HAKEM BİLGİLERİ'!$B$8:$P$107,87,0)))</f>
        <v/>
      </c>
      <c r="H30" s="45" t="str">
        <f>IF(ISERROR(VLOOKUP(D5,'HAKEM BİLGİLERİ'!$B$8:$P$107,88,0)),"",(VLOOKUP(D5,'HAKEM BİLGİLERİ'!$B$8:$P$107,88,0)))</f>
        <v/>
      </c>
      <c r="I30" s="29"/>
    </row>
    <row r="31" spans="2:9" ht="18.75" customHeight="1" thickBot="1">
      <c r="B31" s="27"/>
      <c r="C31" s="55" t="s">
        <v>32</v>
      </c>
      <c r="D31" s="56" t="str">
        <f>IF(ISERROR(VLOOKUP($D5,'HAKEM BİLGİLERİ'!$B$8:$P$201,19,0)),"",(VLOOKUP($D5,'HAKEM BİLGİLERİ'!$B$8:$P$201,19,0)))</f>
        <v/>
      </c>
      <c r="E31" s="46" t="str">
        <f>IF(ISERROR(VLOOKUP(D5,'HAKEM BİLGİLERİ'!$B$8:$P$107,49,0)),"",(VLOOKUP(D5,'HAKEM BİLGİLERİ'!$B$8:$P$107,49,0)))</f>
        <v/>
      </c>
      <c r="F31" s="45" t="str">
        <f>IF(ISERROR(VLOOKUP(D5,'HAKEM BİLGİLERİ'!$B$8:$P$107,50,0)),"",(VLOOKUP(D5,'HAKEM BİLGİLERİ'!$B$8:$P$107,50,0)))</f>
        <v/>
      </c>
      <c r="G31" s="46" t="str">
        <f>IF(ISERROR(VLOOKUP(D5,'HAKEM BİLGİLERİ'!$B$8:$U$107,89,0)),"",(VLOOKUP(D5,'HAKEM BİLGİLERİ'!$B$8:$U$107,89,0)))</f>
        <v/>
      </c>
      <c r="H31" s="45" t="str">
        <f>IF(ISERROR(VLOOKUP(D5,'HAKEM BİLGİLERİ'!$B$8:$U$107,90,0)),"",(VLOOKUP(D5,'HAKEM BİLGİLERİ'!$B$8:$U$107,90,0)))</f>
        <v/>
      </c>
      <c r="I31" s="29"/>
    </row>
    <row r="32" spans="2:9" ht="20.25" customHeight="1" thickBot="1">
      <c r="B32" s="27"/>
      <c r="C32" s="58" t="s">
        <v>33</v>
      </c>
      <c r="D32" s="59" t="str">
        <f>IF(ISERROR(VLOOKUP($D5,'HAKEM BİLGİLERİ'!$B$8:$P$201,20,0)),"",(VLOOKUP($D5,'HAKEM BİLGİLERİ'!$B$8:$P$201,20,0)))</f>
        <v/>
      </c>
      <c r="E32" s="60" t="str">
        <f>IF(ISERROR(VLOOKUP(D5,'HAKEM BİLGİLERİ'!$B$8:$P$107,51,0)),"",(VLOOKUP(D5,'HAKEM BİLGİLERİ'!$B$8:$P$107,51,0)))</f>
        <v/>
      </c>
      <c r="F32" s="45" t="str">
        <f>IF(ISERROR(VLOOKUP(D5,'HAKEM BİLGİLERİ'!$B$8:$P$107,52,0)),"",(VLOOKUP(D5,'HAKEM BİLGİLERİ'!$B$8:$P$107,52,0)))</f>
        <v/>
      </c>
      <c r="G32" s="46" t="str">
        <f>IF(ISERROR(VLOOKUP(D5,'HAKEM BİLGİLERİ'!$B$8:$U$107,91,0)),"",(VLOOKUP(D5,'HAKEM BİLGİLERİ'!$B$8:$U$107,91,0)))</f>
        <v/>
      </c>
      <c r="H32" s="45" t="str">
        <f>IF(ISERROR(VLOOKUP(D5,'HAKEM BİLGİLERİ'!$B$8:$U$107,92,0)),"",(VLOOKUP(D5,'HAKEM BİLGİLERİ'!$B$8:$U$107,92,0)))</f>
        <v/>
      </c>
      <c r="I32" s="29"/>
    </row>
    <row r="33" spans="2:9" ht="20.25" customHeight="1">
      <c r="B33" s="27"/>
      <c r="C33" s="444" t="s">
        <v>18</v>
      </c>
      <c r="D33" s="445"/>
      <c r="E33" s="60" t="str">
        <f>IF(ISERROR(VLOOKUP(D5,'HAKEM BİLGİLERİ'!$B$8:$P$107,53,0)),"",(VLOOKUP(D5,'HAKEM BİLGİLERİ'!$B$8:$P$107,53,0)))</f>
        <v/>
      </c>
      <c r="F33" s="45" t="str">
        <f>IF(ISERROR(VLOOKUP(D5,'HAKEM BİLGİLERİ'!$B$8:$P$107,54,0)),"",(VLOOKUP(D5,'HAKEM BİLGİLERİ'!$B$8:$P$107,54,0)))</f>
        <v/>
      </c>
      <c r="G33" s="46" t="str">
        <f>IF(ISERROR(VLOOKUP(D5,'HAKEM BİLGİLERİ'!$B$8:$U$107,93,0)),"",(VLOOKUP(D5,'HAKEM BİLGİLERİ'!$B$8:$U$107,93,0)))</f>
        <v/>
      </c>
      <c r="H33" s="81" t="str">
        <f>IF(ISERROR(VLOOKUP(D5,'HAKEM BİLGİLERİ'!$B$8:$U$107,94,0)),"",(VLOOKUP(D5,'HAKEM BİLGİLERİ'!$B$8:$U$107,94,0)))</f>
        <v/>
      </c>
      <c r="I33" s="29"/>
    </row>
    <row r="34" spans="2:9" ht="21" customHeight="1" thickBot="1">
      <c r="B34" s="27"/>
      <c r="C34" s="446"/>
      <c r="D34" s="447"/>
      <c r="E34" s="60" t="str">
        <f>IF(ISERROR(VLOOKUP(D5,'HAKEM BİLGİLERİ'!$B$8:$P$107,55,0)),"",(VLOOKUP(D5,'HAKEM BİLGİLERİ'!$B$8:$P$107,55,0)))</f>
        <v/>
      </c>
      <c r="F34" s="45" t="str">
        <f>IF(ISERROR(VLOOKUP(D5,'HAKEM BİLGİLERİ'!$B$8:$P$107,56,0)),"",(VLOOKUP(D5,'HAKEM BİLGİLERİ'!$B$8:$P$107,56,0)))</f>
        <v/>
      </c>
      <c r="G34" s="46" t="str">
        <f>IF(ISERROR(VLOOKUP(D5,'HAKEM BİLGİLERİ'!$B$8:$U$107,95,0)),"",(VLOOKUP(D5,'HAKEM BİLGİLERİ'!$B$8:$U$107,95,0)))</f>
        <v/>
      </c>
      <c r="H34" s="81" t="str">
        <f>IF(ISERROR(VLOOKUP(D5,'HAKEM BİLGİLERİ'!$B$8:$U$107,96,0)),"",(VLOOKUP(D5,'HAKEM BİLGİLERİ'!$B$8:$U$107,96,0)))</f>
        <v/>
      </c>
      <c r="I34" s="29"/>
    </row>
    <row r="35" spans="2:9" ht="21" customHeight="1">
      <c r="B35" s="27"/>
      <c r="C35" s="61" t="s">
        <v>20</v>
      </c>
      <c r="D35" s="62"/>
      <c r="E35" s="60" t="str">
        <f>IF(ISERROR(VLOOKUP(D5,'HAKEM BİLGİLERİ'!$B$8:$P$107,257,0)),"",(VLOOKUP(D5,'HAKEM BİLGİLERİ'!$B$8:$P$107,257,0)))</f>
        <v/>
      </c>
      <c r="F35" s="45" t="str">
        <f>IF(ISERROR(VLOOKUP(D5,'HAKEM BİLGİLERİ'!$B$8:$P$107,58,0)),"",(VLOOKUP(D5,'HAKEM BİLGİLERİ'!$B$8:$P$107,58,0)))</f>
        <v/>
      </c>
      <c r="G35" s="46" t="str">
        <f>IF(ISERROR(VLOOKUP(D5,'HAKEM BİLGİLERİ'!$B$8:$U$107,97,0)),"",(VLOOKUP(D5,'HAKEM BİLGİLERİ'!$B$8:$U$107,97,0)))</f>
        <v/>
      </c>
      <c r="H35" s="81" t="str">
        <f>IF(ISERROR(VLOOKUP(D5,'HAKEM BİLGİLERİ'!$B$8:$U$107,98,0)),"",(VLOOKUP(D5,'HAKEM BİLGİLERİ'!$B$8:$U$107,98,0)))</f>
        <v/>
      </c>
      <c r="I35" s="29"/>
    </row>
    <row r="36" spans="2:9" ht="21" customHeight="1" thickBot="1">
      <c r="B36" s="27"/>
      <c r="C36" s="63" t="s">
        <v>6</v>
      </c>
      <c r="D36" s="64"/>
      <c r="E36" s="60" t="str">
        <f>IF(ISERROR(VLOOKUP(D5,'HAKEM BİLGİLERİ'!$B$8:$P$107,59,0)),"",(VLOOKUP(D5,'HAKEM BİLGİLERİ'!$B$8:$P$107,59,0)))</f>
        <v/>
      </c>
      <c r="F36" s="45" t="str">
        <f>IF(ISERROR(VLOOKUP(D5,'HAKEM BİLGİLERİ'!$B$8:$P$107,60,0)),"",(VLOOKUP(D5,'HAKEM BİLGİLERİ'!$B$8:$P$107,60,0)))</f>
        <v/>
      </c>
      <c r="G36" s="46" t="str">
        <f>IF(ISERROR(VLOOKUP(D5,'HAKEM BİLGİLERİ'!$B$8:$U$107,99,0)),"",(VLOOKUP(D5,'HAKEM BİLGİLERİ'!$B$8:$U$107,99,0)))</f>
        <v/>
      </c>
      <c r="H36" s="81" t="str">
        <f>IF(ISERROR(VLOOKUP(D5,'HAKEM BİLGİLERİ'!$B$8:$U$107,100,0)),"",(VLOOKUP(D5,'HAKEM BİLGİLERİ'!$B$8:$U$107,100,0)))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3.xml><?xml version="1.0" encoding="utf-8"?>
<worksheet xmlns="http://schemas.openxmlformats.org/spreadsheetml/2006/main" xmlns:r="http://schemas.openxmlformats.org/officeDocument/2006/relationships">
  <sheetPr codeName="Sayfa54">
    <tabColor rgb="FFFFFF00"/>
  </sheetPr>
  <dimension ref="B1:O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15" ht="6.75" customHeight="1" thickBot="1"/>
    <row r="2" spans="2:15" s="26" customFormat="1" ht="6.75" customHeight="1">
      <c r="B2" s="22"/>
      <c r="C2" s="23"/>
      <c r="D2" s="24"/>
      <c r="E2" s="24"/>
      <c r="F2" s="24"/>
      <c r="G2" s="24"/>
      <c r="H2" s="24"/>
      <c r="I2" s="25"/>
    </row>
    <row r="3" spans="2:15" s="26" customFormat="1" ht="31.5" customHeight="1">
      <c r="B3" s="27"/>
      <c r="C3" s="422" t="s">
        <v>12</v>
      </c>
      <c r="D3" s="423"/>
      <c r="E3" s="423"/>
      <c r="F3" s="423"/>
      <c r="G3" s="423"/>
      <c r="H3" s="423"/>
      <c r="I3" s="28"/>
    </row>
    <row r="4" spans="2:15" ht="43.5" customHeight="1" thickBot="1">
      <c r="B4" s="27"/>
      <c r="C4" s="424" t="s">
        <v>154</v>
      </c>
      <c r="D4" s="425"/>
      <c r="E4" s="425"/>
      <c r="F4" s="425"/>
      <c r="G4" s="425"/>
      <c r="H4" s="425"/>
      <c r="I4" s="29"/>
    </row>
    <row r="5" spans="2:15" ht="22.5" customHeight="1">
      <c r="B5" s="27"/>
      <c r="C5" s="30" t="s">
        <v>13</v>
      </c>
      <c r="D5" s="84">
        <f>'HAKEM BİLGİLERİ'!B58</f>
        <v>51</v>
      </c>
      <c r="E5" s="457" t="s">
        <v>26</v>
      </c>
      <c r="F5" s="458"/>
      <c r="G5" s="458"/>
      <c r="H5" s="459"/>
      <c r="I5" s="29"/>
    </row>
    <row r="6" spans="2:15" ht="6.75" customHeight="1">
      <c r="B6" s="27"/>
      <c r="C6" s="31"/>
      <c r="D6" s="32"/>
      <c r="E6" s="460"/>
      <c r="F6" s="461"/>
      <c r="G6" s="461"/>
      <c r="H6" s="462"/>
      <c r="I6" s="29"/>
    </row>
    <row r="7" spans="2:15" s="36" customFormat="1" ht="22.5" customHeight="1">
      <c r="B7" s="33"/>
      <c r="C7" s="30" t="s">
        <v>21</v>
      </c>
      <c r="D7" s="34">
        <f>IF(ISERROR(VLOOKUP($D5,'HAKEM BİLGİLERİ'!$B$8:$P$201,3,0)),"",(VLOOKUP($D5,'HAKEM BİLGİLERİ'!$B$8:$P$201,3,0)))</f>
        <v>0</v>
      </c>
      <c r="E7" s="460"/>
      <c r="F7" s="461"/>
      <c r="G7" s="461"/>
      <c r="H7" s="462"/>
      <c r="I7" s="35"/>
    </row>
    <row r="8" spans="2:15" s="36" customFormat="1" ht="6.75" customHeight="1">
      <c r="B8" s="33"/>
      <c r="C8" s="31"/>
      <c r="D8" s="32"/>
      <c r="E8" s="460"/>
      <c r="F8" s="461"/>
      <c r="G8" s="461"/>
      <c r="H8" s="462"/>
      <c r="I8" s="35"/>
    </row>
    <row r="9" spans="2:15" s="36" customFormat="1" ht="22.5" customHeight="1">
      <c r="B9" s="33"/>
      <c r="C9" s="30" t="s">
        <v>27</v>
      </c>
      <c r="D9" s="34">
        <f>IF(ISERROR(VLOOKUP($D5,'HAKEM BİLGİLERİ'!$B$8:$P$201,4,0)),"",(VLOOKUP($D5,'HAKEM BİLGİLERİ'!$B$8:$P$201,4,0)))</f>
        <v>0</v>
      </c>
      <c r="E9" s="460"/>
      <c r="F9" s="461"/>
      <c r="G9" s="461"/>
      <c r="H9" s="462"/>
      <c r="I9" s="35"/>
    </row>
    <row r="10" spans="2:15" s="36" customFormat="1" ht="7.5" customHeight="1">
      <c r="B10" s="33"/>
      <c r="C10" s="37"/>
      <c r="D10" s="38"/>
      <c r="E10" s="460"/>
      <c r="F10" s="461"/>
      <c r="G10" s="461"/>
      <c r="H10" s="462"/>
      <c r="I10" s="35"/>
    </row>
    <row r="11" spans="2:15" s="36" customFormat="1" ht="22.5" customHeight="1">
      <c r="B11" s="33"/>
      <c r="C11" s="30" t="s">
        <v>10</v>
      </c>
      <c r="D11" s="34" t="str">
        <f>'HAKEM BİLGİLERİ'!D3</f>
        <v>DENİZLİ</v>
      </c>
      <c r="E11" s="460"/>
      <c r="F11" s="461"/>
      <c r="G11" s="461"/>
      <c r="H11" s="462"/>
      <c r="I11" s="35"/>
      <c r="O11" s="36" t="s">
        <v>150</v>
      </c>
    </row>
    <row r="12" spans="2:15" s="36" customFormat="1" ht="6.75" customHeight="1">
      <c r="B12" s="33"/>
      <c r="C12" s="31"/>
      <c r="D12" s="31"/>
      <c r="E12" s="460"/>
      <c r="F12" s="461"/>
      <c r="G12" s="461"/>
      <c r="H12" s="462"/>
      <c r="I12" s="35"/>
    </row>
    <row r="13" spans="2:15" s="36" customFormat="1" ht="22.5" customHeight="1" thickBot="1">
      <c r="B13" s="33"/>
      <c r="C13" s="30" t="s">
        <v>0</v>
      </c>
      <c r="D13" s="34">
        <f>IF(ISERROR(VLOOKUP($D5,'HAKEM BİLGİLERİ'!$B$8:$P$201,2,0)),"",(VLOOKUP($D5,'HAKEM BİLGİLERİ'!$B$8:$P$201,2,0)))</f>
        <v>0</v>
      </c>
      <c r="E13" s="463"/>
      <c r="F13" s="464"/>
      <c r="G13" s="464"/>
      <c r="H13" s="465"/>
      <c r="I13" s="35"/>
    </row>
    <row r="14" spans="2:15" s="36" customFormat="1" ht="11.25" customHeight="1" thickBot="1">
      <c r="B14" s="33"/>
      <c r="C14" s="31"/>
      <c r="D14" s="31"/>
      <c r="E14" s="466" t="s">
        <v>43</v>
      </c>
      <c r="F14" s="467"/>
      <c r="G14" s="467"/>
      <c r="H14" s="468"/>
      <c r="I14" s="35"/>
    </row>
    <row r="15" spans="2:15" s="36" customFormat="1" ht="24.75" customHeight="1" thickBot="1">
      <c r="B15" s="33"/>
      <c r="C15" s="420" t="s">
        <v>35</v>
      </c>
      <c r="D15" s="421"/>
      <c r="E15" s="438" t="s">
        <v>40</v>
      </c>
      <c r="F15" s="439"/>
      <c r="G15" s="439"/>
      <c r="H15" s="440"/>
      <c r="I15" s="35"/>
    </row>
    <row r="16" spans="2:15"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f>IF(ISERROR(VLOOKUP($D5,'HAKEM BİLGİLERİ'!$B$8:$P$201,6,0)),"",(VLOOKUP($D5,'HAKEM BİLGİLERİ'!$B$8:$P$201,6,0)))</f>
        <v>0</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f>IF(ISERROR(VLOOKUP($D5,'HAKEM BİLGİLERİ'!$B$8:$P$201,7,0)),"",(VLOOKUP($D5,'HAKEM BİLGİLERİ'!$B$8:$P$201,7,0)))</f>
        <v>0</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f>IF(ISERROR(VLOOKUP($D5,'HAKEM BİLGİLERİ'!$B$8:$P$201,9,0)),"",(VLOOKUP($D5,'HAKEM BİLGİLERİ'!$B$8:$P$201,9,0)))</f>
        <v>0</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f>IF(ISERROR(VLOOKUP($D5,'HAKEM BİLGİLERİ'!$B$8:$P$201,10,0)),"",(VLOOKUP($D5,'HAKEM BİLGİLERİ'!$B$8:$P$201,10,0)))</f>
        <v>0</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f>IF(ISERROR(VLOOKUP($D5,'HAKEM BİLGİLERİ'!$B$8:$P$201,11,0)),"",(VLOOKUP($D5,'HAKEM BİLGİLERİ'!$B$8:$P$201,11,0)))</f>
        <v>0</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f>IF(ISERROR(VLOOKUP($D5,'HAKEM BİLGİLERİ'!$B$8:$P$201,12,0)),"",(VLOOKUP($D5,'HAKEM BİLGİLERİ'!$B$8:$P$201,12,0)))</f>
        <v>0</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f>IF(ISERROR(VLOOKUP($D5,'HAKEM BİLGİLERİ'!$B$8:$P$201,13,0)),"",(VLOOKUP($D5,'HAKEM BİLGİLERİ'!$B$8:$P$201,13,0)))</f>
        <v>0</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f>IF(ISERROR(VLOOKUP($D5,'HAKEM BİLGİLERİ'!$B$8:$P$201,14,0)),"",(VLOOKUP($D5,'HAKEM BİLGİLERİ'!$B$8:$P$201,14,0)))</f>
        <v>0</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f>IF(ISERROR(VLOOKUP($D5,'HAKEM BİLGİLERİ'!$B$8:$P$201,15,0)),"",(VLOOKUP($D5,'HAKEM BİLGİLERİ'!$B$8:$P$201,15,0)))</f>
        <v>0</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8"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4.xml><?xml version="1.0" encoding="utf-8"?>
<worksheet xmlns="http://schemas.openxmlformats.org/spreadsheetml/2006/main" xmlns:r="http://schemas.openxmlformats.org/officeDocument/2006/relationships">
  <sheetPr codeName="Sayfa55">
    <tabColor rgb="FFFFFF00"/>
  </sheetPr>
  <dimension ref="A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1:9" ht="6.75" customHeight="1" thickBot="1">
      <c r="A1" s="20" t="s">
        <v>151</v>
      </c>
    </row>
    <row r="2" spans="1:9" s="26" customFormat="1" ht="6.75" customHeight="1">
      <c r="B2" s="22"/>
      <c r="C2" s="23"/>
      <c r="D2" s="24"/>
      <c r="E2" s="24"/>
      <c r="F2" s="24"/>
      <c r="G2" s="24"/>
      <c r="H2" s="24"/>
      <c r="I2" s="25"/>
    </row>
    <row r="3" spans="1:9" s="26" customFormat="1" ht="31.5" customHeight="1">
      <c r="B3" s="27"/>
      <c r="C3" s="422" t="s">
        <v>12</v>
      </c>
      <c r="D3" s="423"/>
      <c r="E3" s="423"/>
      <c r="F3" s="423"/>
      <c r="G3" s="423"/>
      <c r="H3" s="423"/>
      <c r="I3" s="28"/>
    </row>
    <row r="4" spans="1:9" ht="43.5" customHeight="1" thickBot="1">
      <c r="B4" s="27"/>
      <c r="C4" s="424" t="s">
        <v>70</v>
      </c>
      <c r="D4" s="425"/>
      <c r="E4" s="425"/>
      <c r="F4" s="425"/>
      <c r="G4" s="425"/>
      <c r="H4" s="425"/>
      <c r="I4" s="29"/>
    </row>
    <row r="5" spans="1:9" ht="22.5" customHeight="1">
      <c r="B5" s="27"/>
      <c r="C5" s="30" t="s">
        <v>13</v>
      </c>
      <c r="D5" s="84">
        <f>'HAKEM BİLGİLERİ'!B59</f>
        <v>52</v>
      </c>
      <c r="E5" s="457" t="s">
        <v>26</v>
      </c>
      <c r="F5" s="458"/>
      <c r="G5" s="458"/>
      <c r="H5" s="459"/>
      <c r="I5" s="29"/>
    </row>
    <row r="6" spans="1:9" ht="6.75" customHeight="1">
      <c r="B6" s="27"/>
      <c r="C6" s="31"/>
      <c r="D6" s="32"/>
      <c r="E6" s="460"/>
      <c r="F6" s="461"/>
      <c r="G6" s="461"/>
      <c r="H6" s="462"/>
      <c r="I6" s="29"/>
    </row>
    <row r="7" spans="1:9" s="36" customFormat="1" ht="22.5" customHeight="1">
      <c r="B7" s="33"/>
      <c r="C7" s="30" t="s">
        <v>21</v>
      </c>
      <c r="D7" s="34">
        <f>IF(ISERROR(VLOOKUP($D5,'HAKEM BİLGİLERİ'!$B$8:$P$201,3,0)),"",(VLOOKUP($D5,'HAKEM BİLGİLERİ'!$B$8:$P$201,3,0)))</f>
        <v>0</v>
      </c>
      <c r="E7" s="460"/>
      <c r="F7" s="461"/>
      <c r="G7" s="461"/>
      <c r="H7" s="462"/>
      <c r="I7" s="35"/>
    </row>
    <row r="8" spans="1:9" s="36" customFormat="1" ht="6.75" customHeight="1">
      <c r="B8" s="33"/>
      <c r="C8" s="31"/>
      <c r="D8" s="32"/>
      <c r="E8" s="460"/>
      <c r="F8" s="461"/>
      <c r="G8" s="461"/>
      <c r="H8" s="462"/>
      <c r="I8" s="35"/>
    </row>
    <row r="9" spans="1:9" s="36" customFormat="1" ht="22.5" customHeight="1">
      <c r="B9" s="33"/>
      <c r="C9" s="30" t="s">
        <v>27</v>
      </c>
      <c r="D9" s="34">
        <f>IF(ISERROR(VLOOKUP($D5,'HAKEM BİLGİLERİ'!$B$8:$P$201,4,0)),"",(VLOOKUP($D5,'HAKEM BİLGİLERİ'!$B$8:$P$201,4,0)))</f>
        <v>0</v>
      </c>
      <c r="E9" s="460"/>
      <c r="F9" s="461"/>
      <c r="G9" s="461"/>
      <c r="H9" s="462"/>
      <c r="I9" s="35"/>
    </row>
    <row r="10" spans="1:9" s="36" customFormat="1" ht="7.5" customHeight="1">
      <c r="B10" s="33"/>
      <c r="C10" s="37"/>
      <c r="D10" s="38"/>
      <c r="E10" s="460"/>
      <c r="F10" s="461"/>
      <c r="G10" s="461"/>
      <c r="H10" s="462"/>
      <c r="I10" s="35"/>
    </row>
    <row r="11" spans="1:9" s="36" customFormat="1" ht="22.5" customHeight="1">
      <c r="B11" s="33"/>
      <c r="C11" s="30" t="s">
        <v>10</v>
      </c>
      <c r="D11" s="34" t="str">
        <f>'HAKEM BİLGİLERİ'!D3</f>
        <v>DENİZLİ</v>
      </c>
      <c r="E11" s="460"/>
      <c r="F11" s="461"/>
      <c r="G11" s="461"/>
      <c r="H11" s="462"/>
      <c r="I11" s="35"/>
    </row>
    <row r="12" spans="1:9" s="36" customFormat="1" ht="6.75" customHeight="1">
      <c r="B12" s="33"/>
      <c r="C12" s="31"/>
      <c r="D12" s="31"/>
      <c r="E12" s="460"/>
      <c r="F12" s="461"/>
      <c r="G12" s="461"/>
      <c r="H12" s="462"/>
      <c r="I12" s="35"/>
    </row>
    <row r="13" spans="1:9" s="36" customFormat="1" ht="22.5" customHeight="1" thickBot="1">
      <c r="B13" s="33"/>
      <c r="C13" s="30" t="s">
        <v>0</v>
      </c>
      <c r="D13" s="34">
        <f>IF(ISERROR(VLOOKUP($D5,'HAKEM BİLGİLERİ'!$B$8:$P$201,2,0)),"",(VLOOKUP($D5,'HAKEM BİLGİLERİ'!$B$8:$P$201,2,0)))</f>
        <v>0</v>
      </c>
      <c r="E13" s="463"/>
      <c r="F13" s="464"/>
      <c r="G13" s="464"/>
      <c r="H13" s="465"/>
      <c r="I13" s="35"/>
    </row>
    <row r="14" spans="1:9" s="36" customFormat="1" ht="11.25" customHeight="1" thickBot="1">
      <c r="B14" s="33"/>
      <c r="C14" s="31"/>
      <c r="D14" s="31"/>
      <c r="E14" s="474" t="s">
        <v>43</v>
      </c>
      <c r="F14" s="475"/>
      <c r="G14" s="475"/>
      <c r="H14" s="476"/>
      <c r="I14" s="35"/>
    </row>
    <row r="15" spans="1:9" s="36" customFormat="1" ht="24.75" customHeight="1" thickBot="1">
      <c r="B15" s="33"/>
      <c r="C15" s="420" t="s">
        <v>35</v>
      </c>
      <c r="D15" s="421"/>
      <c r="E15" s="438" t="s">
        <v>40</v>
      </c>
      <c r="F15" s="439"/>
      <c r="G15" s="439"/>
      <c r="H15" s="440"/>
      <c r="I15" s="35"/>
    </row>
    <row r="16" spans="1: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f>IF(ISERROR(VLOOKUP($D5,'HAKEM BİLGİLERİ'!$B$8:$P$201,6,0)),"",(VLOOKUP($D5,'HAKEM BİLGİLERİ'!$B$8:$P$201,6,0)))</f>
        <v>0</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f>IF(ISERROR(VLOOKUP($D5,'HAKEM BİLGİLERİ'!$B$8:$P$201,7,0)),"",(VLOOKUP($D5,'HAKEM BİLGİLERİ'!$B$8:$P$201,7,0)))</f>
        <v>0</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f>IF(ISERROR(VLOOKUP($D5,'HAKEM BİLGİLERİ'!$B$8:$P$201,9,0)),"",(VLOOKUP($D5,'HAKEM BİLGİLERİ'!$B$8:$P$201,9,0)))</f>
        <v>0</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f>IF(ISERROR(VLOOKUP($D5,'HAKEM BİLGİLERİ'!$B$8:$P$201,10,0)),"",(VLOOKUP($D5,'HAKEM BİLGİLERİ'!$B$8:$P$201,10,0)))</f>
        <v>0</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f>IF(ISERROR(VLOOKUP($D5,'HAKEM BİLGİLERİ'!$B$8:$P$201,11,0)),"",(VLOOKUP($D5,'HAKEM BİLGİLERİ'!$B$8:$P$201,11,0)))</f>
        <v>0</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f>IF(ISERROR(VLOOKUP($D5,'HAKEM BİLGİLERİ'!$B$8:$P$201,12,0)),"",(VLOOKUP($D5,'HAKEM BİLGİLERİ'!$B$8:$P$201,12,0)))</f>
        <v>0</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f>IF(ISERROR(VLOOKUP($D5,'HAKEM BİLGİLERİ'!$B$8:$P$201,13,0)),"",(VLOOKUP($D5,'HAKEM BİLGİLERİ'!$B$8:$P$201,13,0)))</f>
        <v>0</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f>IF(ISERROR(VLOOKUP($D5,'HAKEM BİLGİLERİ'!$B$8:$P$201,14,0)),"",(VLOOKUP($D5,'HAKEM BİLGİLERİ'!$B$8:$P$201,14,0)))</f>
        <v>0</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f>IF(ISERROR(VLOOKUP($D5,'HAKEM BİLGİLERİ'!$B$8:$P$201,15,0)),"",(VLOOKUP($D5,'HAKEM BİLGİLERİ'!$B$8:$P$201,15,0)))</f>
        <v>0</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59"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5.xml><?xml version="1.0" encoding="utf-8"?>
<worksheet xmlns="http://schemas.openxmlformats.org/spreadsheetml/2006/main" xmlns:r="http://schemas.openxmlformats.org/officeDocument/2006/relationships">
  <sheetPr codeName="Sayfa56">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155</v>
      </c>
      <c r="D4" s="425"/>
      <c r="E4" s="425"/>
      <c r="F4" s="425"/>
      <c r="G4" s="425"/>
      <c r="H4" s="425"/>
      <c r="I4" s="29"/>
    </row>
    <row r="5" spans="2:9" ht="22.5" customHeight="1">
      <c r="B5" s="27"/>
      <c r="C5" s="30" t="s">
        <v>13</v>
      </c>
      <c r="D5" s="84">
        <f>'HAKEM BİLGİLERİ'!B60</f>
        <v>53</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f>IF(ISERROR(VLOOKUP($D5,'HAKEM BİLGİLERİ'!$B$8:$P$201,2,0)),"",(VLOOKUP($D5,'HAKEM BİLGİLERİ'!$B$8:$P$201,2,0)))</f>
        <v>0</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f>IF(ISERROR(VLOOKUP($D5,'HAKEM BİLGİLERİ'!$B$8:$P$201,6,0)),"",(VLOOKUP($D5,'HAKEM BİLGİLERİ'!$B$8:$P$201,6,0)))</f>
        <v>0</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f>IF(ISERROR(VLOOKUP($D5,'HAKEM BİLGİLERİ'!$B$8:$P$201,7,0)),"",(VLOOKUP($D5,'HAKEM BİLGİLERİ'!$B$8:$P$201,7,0)))</f>
        <v>0</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f>IF(ISERROR(VLOOKUP($D5,'HAKEM BİLGİLERİ'!$B$8:$P$201,9,0)),"",(VLOOKUP($D5,'HAKEM BİLGİLERİ'!$B$8:$P$201,9,0)))</f>
        <v>0</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f>IF(ISERROR(VLOOKUP($D5,'HAKEM BİLGİLERİ'!$B$8:$P$201,10,0)),"",(VLOOKUP($D5,'HAKEM BİLGİLERİ'!$B$8:$P$201,10,0)))</f>
        <v>0</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f>IF(ISERROR(VLOOKUP($D5,'HAKEM BİLGİLERİ'!$B$8:$P$201,11,0)),"",(VLOOKUP($D5,'HAKEM BİLGİLERİ'!$B$8:$P$201,11,0)))</f>
        <v>0</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f>IF(ISERROR(VLOOKUP($D5,'HAKEM BİLGİLERİ'!$B$8:$P$201,12,0)),"",(VLOOKUP($D5,'HAKEM BİLGİLERİ'!$B$8:$P$201,12,0)))</f>
        <v>0</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f>IF(ISERROR(VLOOKUP($D5,'HAKEM BİLGİLERİ'!$B$8:$P$201,13,0)),"",(VLOOKUP($D5,'HAKEM BİLGİLERİ'!$B$8:$P$201,13,0)))</f>
        <v>0</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f>IF(ISERROR(VLOOKUP($D5,'HAKEM BİLGİLERİ'!$B$8:$P$201,14,0)),"",(VLOOKUP($D5,'HAKEM BİLGİLERİ'!$B$8:$P$201,14,0)))</f>
        <v>0</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f>IF(ISERROR(VLOOKUP($D5,'HAKEM BİLGİLERİ'!$B$8:$P$201,15,0)),"",(VLOOKUP($D5,'HAKEM BİLGİLERİ'!$B$8:$P$201,15,0)))</f>
        <v>0</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6.xml><?xml version="1.0" encoding="utf-8"?>
<worksheet xmlns="http://schemas.openxmlformats.org/spreadsheetml/2006/main" xmlns:r="http://schemas.openxmlformats.org/officeDocument/2006/relationships">
  <sheetPr codeName="Sayfa57">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BİLGİLERİ'!B61</f>
        <v>54</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f>IF(ISERROR(VLOOKUP($D5,'HAKEM BİLGİLERİ'!$B$8:$P$201,3,0)),"",(VLOOKUP($D5,'HAKEM BİLGİLERİ'!$B$8:$P$201,3,0)))</f>
        <v>0</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f>IF(ISERROR(VLOOKUP($D5,'HAKEM BİLGİLERİ'!$B$8:$P$201,4,0)),"",(VLOOKUP($D5,'HAKEM BİLGİLERİ'!$B$8:$P$201,4,0)))</f>
        <v>0</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f>IF(ISERROR(VLOOKUP($D5,'HAKEM BİLGİLERİ'!$B$8:$P$201,2,0)),"",(VLOOKUP($D5,'HAKEM BİLGİLERİ'!$B$8:$P$201,2,0)))</f>
        <v>0</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f>IF(ISERROR(VLOOKUP($D5,'HAKEM BİLGİLERİ'!$B$8:$P$201,8,0)),"",(VLOOKUP($D5,'HAKEM BİLGİLERİ'!$B$8:$P$201,8,0)))</f>
        <v>0</v>
      </c>
      <c r="E16" s="39" t="s">
        <v>24</v>
      </c>
      <c r="F16" s="40" t="s">
        <v>34</v>
      </c>
      <c r="G16" s="41" t="s">
        <v>24</v>
      </c>
      <c r="H16" s="40" t="s">
        <v>34</v>
      </c>
      <c r="I16" s="29"/>
    </row>
    <row r="17" spans="2:9" ht="21" customHeight="1">
      <c r="B17" s="27"/>
      <c r="C17" s="14" t="s">
        <v>1</v>
      </c>
      <c r="D17" s="15">
        <f>IF(ISERROR(VLOOKUP($D5,'HAKEM BİLGİLERİ'!$B$8:$P$201,5,0)),"",(VLOOKUP($D5,'HAKEM BİLGİLERİ'!$B$8:$P$201,5,0)))</f>
        <v>0</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f>IF(ISERROR(VLOOKUP($D5,'HAKEM BİLGİLERİ'!$B$8:$P$201,6,0)),"",(VLOOKUP($D5,'HAKEM BİLGİLERİ'!$B$8:$P$201,6,0)))</f>
        <v>0</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f>IF(ISERROR(VLOOKUP($D5,'HAKEM BİLGİLERİ'!$B$8:$P$201,7,0)),"",(VLOOKUP($D5,'HAKEM BİLGİLERİ'!$B$8:$P$201,7,0)))</f>
        <v>0</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f>IF(ISERROR(VLOOKUP($D5,'HAKEM BİLGİLERİ'!$B$8:$P$201,9,0)),"",(VLOOKUP($D5,'HAKEM BİLGİLERİ'!$B$8:$P$201,9,0)))</f>
        <v>0</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f>IF(ISERROR(VLOOKUP($D5,'HAKEM BİLGİLERİ'!$B$8:$P$201,10,0)),"",(VLOOKUP($D5,'HAKEM BİLGİLERİ'!$B$8:$P$201,10,0)))</f>
        <v>0</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f>IF(ISERROR(VLOOKUP($D5,'HAKEM BİLGİLERİ'!$B$8:$P$201,11,0)),"",(VLOOKUP($D5,'HAKEM BİLGİLERİ'!$B$8:$P$201,11,0)))</f>
        <v>0</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f>IF(ISERROR(VLOOKUP($D5,'HAKEM BİLGİLERİ'!$B$8:$P$201,12,0)),"",(VLOOKUP($D5,'HAKEM BİLGİLERİ'!$B$8:$P$201,12,0)))</f>
        <v>0</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f>IF(ISERROR(VLOOKUP($D5,'HAKEM BİLGİLERİ'!$B$8:$P$201,13,0)),"",(VLOOKUP($D5,'HAKEM BİLGİLERİ'!$B$8:$P$201,13,0)))</f>
        <v>0</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f>IF(ISERROR(VLOOKUP($D5,'HAKEM BİLGİLERİ'!$B$8:$P$201,14,0)),"",(VLOOKUP($D5,'HAKEM BİLGİLERİ'!$B$8:$P$201,14,0)))</f>
        <v>0</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f>IF(ISERROR(VLOOKUP($D5,'HAKEM BİLGİLERİ'!$B$8:$P$201,15,0)),"",(VLOOKUP($D5,'HAKEM BİLGİLERİ'!$B$8:$P$201,15,0)))</f>
        <v>0</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f>(D7)</f>
        <v>0</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1"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7.xml><?xml version="1.0" encoding="utf-8"?>
<worksheet xmlns="http://schemas.openxmlformats.org/spreadsheetml/2006/main" xmlns:r="http://schemas.openxmlformats.org/officeDocument/2006/relationships">
  <sheetPr codeName="Sayfa58">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154</v>
      </c>
      <c r="D4" s="425"/>
      <c r="E4" s="425"/>
      <c r="F4" s="425"/>
      <c r="G4" s="425"/>
      <c r="H4" s="425"/>
      <c r="I4" s="29"/>
    </row>
    <row r="5" spans="2:9" ht="22.5" customHeight="1">
      <c r="B5" s="27"/>
      <c r="C5" s="30" t="s">
        <v>13</v>
      </c>
      <c r="D5" s="84">
        <f>'HAKEM BİLGİLERİ'!B62</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8.xml><?xml version="1.0" encoding="utf-8"?>
<worksheet xmlns="http://schemas.openxmlformats.org/spreadsheetml/2006/main" xmlns:r="http://schemas.openxmlformats.org/officeDocument/2006/relationships">
  <sheetPr codeName="Sayfa59">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BİLGİLERİ'!B63</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69.xml><?xml version="1.0" encoding="utf-8"?>
<worksheet xmlns="http://schemas.openxmlformats.org/spreadsheetml/2006/main" xmlns:r="http://schemas.openxmlformats.org/officeDocument/2006/relationships">
  <sheetPr codeName="Sayfa60">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BİLGİLERİ'!B64</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sheetPr>
    <tabColor rgb="FFFFC000"/>
    <pageSetUpPr fitToPage="1"/>
  </sheetPr>
  <dimension ref="A1:H66"/>
  <sheetViews>
    <sheetView view="pageBreakPreview" zoomScale="90" zoomScaleNormal="100" zoomScaleSheetLayoutView="90" workbookViewId="0">
      <selection activeCell="F22" sqref="F22:H22"/>
    </sheetView>
  </sheetViews>
  <sheetFormatPr defaultColWidth="9.140625" defaultRowHeight="12.75"/>
  <cols>
    <col min="1" max="1" width="5.140625" style="99" customWidth="1"/>
    <col min="2" max="2" width="24.140625" style="95" customWidth="1"/>
    <col min="3" max="3" width="13.85546875" style="95" hidden="1" customWidth="1"/>
    <col min="4" max="7" width="17.42578125" style="95" customWidth="1"/>
    <col min="8" max="8" width="23" style="95" customWidth="1"/>
    <col min="9" max="16384" width="9.140625" style="95"/>
  </cols>
  <sheetData>
    <row r="1" spans="1:8" ht="46.5" customHeight="1">
      <c r="A1" s="373" t="s">
        <v>195</v>
      </c>
      <c r="B1" s="373"/>
      <c r="C1" s="373"/>
      <c r="D1" s="373"/>
      <c r="E1" s="373"/>
      <c r="F1" s="373"/>
      <c r="G1" s="373"/>
      <c r="H1" s="373"/>
    </row>
    <row r="2" spans="1:8" s="96" customFormat="1" ht="30" customHeight="1">
      <c r="A2" s="374" t="s">
        <v>56</v>
      </c>
      <c r="B2" s="376" t="s">
        <v>21</v>
      </c>
      <c r="C2" s="377" t="s">
        <v>57</v>
      </c>
      <c r="D2" s="379" t="s">
        <v>175</v>
      </c>
      <c r="E2" s="379" t="s">
        <v>176</v>
      </c>
      <c r="F2" s="379" t="s">
        <v>177</v>
      </c>
      <c r="G2" s="379" t="s">
        <v>178</v>
      </c>
      <c r="H2" s="379" t="s">
        <v>146</v>
      </c>
    </row>
    <row r="3" spans="1:8" s="97" customFormat="1" ht="18.75" customHeight="1">
      <c r="A3" s="375"/>
      <c r="B3" s="376"/>
      <c r="C3" s="378"/>
      <c r="D3" s="380"/>
      <c r="E3" s="380"/>
      <c r="F3" s="380"/>
      <c r="G3" s="380"/>
      <c r="H3" s="380"/>
    </row>
    <row r="4" spans="1:8" s="96" customFormat="1" ht="28.15" customHeight="1">
      <c r="A4" s="98">
        <v>1</v>
      </c>
      <c r="B4" s="202" t="str">
        <f>Belgeler!D5</f>
        <v>ABDURRAHİM ITRİ SAĞ</v>
      </c>
      <c r="C4" s="116"/>
      <c r="D4" s="116"/>
      <c r="E4" s="116"/>
      <c r="F4" s="116"/>
      <c r="G4" s="116"/>
      <c r="H4" s="98"/>
    </row>
    <row r="5" spans="1:8" s="96" customFormat="1" ht="28.15" customHeight="1">
      <c r="A5" s="98">
        <v>2</v>
      </c>
      <c r="B5" s="202" t="str">
        <f>Belgeler!D6</f>
        <v>ALİ TAN</v>
      </c>
      <c r="C5" s="116"/>
      <c r="D5" s="116"/>
      <c r="E5" s="116"/>
      <c r="F5" s="116"/>
      <c r="G5" s="116"/>
      <c r="H5" s="98"/>
    </row>
    <row r="6" spans="1:8" s="96" customFormat="1" ht="28.15" customHeight="1">
      <c r="A6" s="98">
        <v>3</v>
      </c>
      <c r="B6" s="202" t="str">
        <f>Belgeler!D7</f>
        <v>AYBÜKE YILDIRIM</v>
      </c>
      <c r="C6" s="116"/>
      <c r="D6" s="116"/>
      <c r="E6" s="116"/>
      <c r="F6" s="116"/>
      <c r="G6" s="116"/>
      <c r="H6" s="98"/>
    </row>
    <row r="7" spans="1:8" s="96" customFormat="1" ht="28.15" customHeight="1">
      <c r="A7" s="98">
        <v>4</v>
      </c>
      <c r="B7" s="202" t="str">
        <f>Belgeler!D8</f>
        <v>BETÜL BAYAR</v>
      </c>
      <c r="C7" s="116"/>
      <c r="D7" s="116"/>
      <c r="E7" s="116"/>
      <c r="F7" s="116"/>
      <c r="G7" s="116"/>
      <c r="H7" s="98"/>
    </row>
    <row r="8" spans="1:8" s="96" customFormat="1" ht="28.15" customHeight="1">
      <c r="A8" s="98">
        <v>5</v>
      </c>
      <c r="B8" s="202" t="str">
        <f>Belgeler!D9</f>
        <v>BÜŞRA KARAGÖNLÜ</v>
      </c>
      <c r="C8" s="116"/>
      <c r="D8" s="116"/>
      <c r="E8" s="116"/>
      <c r="F8" s="116"/>
      <c r="G8" s="116"/>
      <c r="H8" s="98"/>
    </row>
    <row r="9" spans="1:8" s="96" customFormat="1" ht="28.15" customHeight="1">
      <c r="A9" s="98">
        <v>6</v>
      </c>
      <c r="B9" s="202" t="str">
        <f>Belgeler!D10</f>
        <v>ECE BAKAY</v>
      </c>
      <c r="C9" s="116"/>
      <c r="D9" s="116"/>
      <c r="E9" s="116"/>
      <c r="F9" s="116"/>
      <c r="G9" s="116"/>
      <c r="H9" s="98"/>
    </row>
    <row r="10" spans="1:8" s="96" customFormat="1" ht="28.15" customHeight="1">
      <c r="A10" s="98">
        <v>7</v>
      </c>
      <c r="B10" s="202" t="str">
        <f>Belgeler!D11</f>
        <v>ERHAN DOĞRU</v>
      </c>
      <c r="C10" s="116"/>
      <c r="D10" s="116"/>
      <c r="E10" s="116"/>
      <c r="F10" s="116"/>
      <c r="G10" s="116"/>
      <c r="H10" s="98"/>
    </row>
    <row r="11" spans="1:8" s="96" customFormat="1" ht="28.15" customHeight="1">
      <c r="A11" s="98">
        <v>8</v>
      </c>
      <c r="B11" s="202" t="str">
        <f>Belgeler!D12</f>
        <v>ERTUĞRUL ÇAPAR</v>
      </c>
      <c r="C11" s="116"/>
      <c r="D11" s="116"/>
      <c r="E11" s="116"/>
      <c r="F11" s="116"/>
      <c r="G11" s="116"/>
      <c r="H11" s="98"/>
    </row>
    <row r="12" spans="1:8" s="96" customFormat="1" ht="28.15" customHeight="1">
      <c r="A12" s="98">
        <v>9</v>
      </c>
      <c r="B12" s="202" t="str">
        <f>Belgeler!D13</f>
        <v>ESMA OLGUN</v>
      </c>
      <c r="C12" s="116"/>
      <c r="D12" s="116"/>
      <c r="E12" s="116"/>
      <c r="F12" s="116"/>
      <c r="G12" s="116"/>
      <c r="H12" s="98"/>
    </row>
    <row r="13" spans="1:8" s="96" customFormat="1" ht="28.15" customHeight="1">
      <c r="A13" s="98">
        <v>10</v>
      </c>
      <c r="B13" s="202" t="str">
        <f>Belgeler!D14</f>
        <v>FATMA SELÇUK</v>
      </c>
      <c r="C13" s="116"/>
      <c r="D13" s="116"/>
      <c r="E13" s="116"/>
      <c r="F13" s="116"/>
      <c r="G13" s="116"/>
      <c r="H13" s="98"/>
    </row>
    <row r="14" spans="1:8" s="96" customFormat="1" ht="28.15" customHeight="1">
      <c r="A14" s="98">
        <v>11</v>
      </c>
      <c r="B14" s="202" t="str">
        <f>Belgeler!D15</f>
        <v>GÖKHAN ÇİÇEK</v>
      </c>
      <c r="C14" s="116"/>
      <c r="D14" s="116"/>
      <c r="E14" s="116"/>
      <c r="F14" s="116"/>
      <c r="G14" s="116"/>
      <c r="H14" s="98"/>
    </row>
    <row r="15" spans="1:8" s="96" customFormat="1" ht="28.15" customHeight="1">
      <c r="A15" s="98">
        <v>12</v>
      </c>
      <c r="B15" s="202" t="str">
        <f>Belgeler!D16</f>
        <v>MEHDİ MESİH GEYLAN</v>
      </c>
      <c r="C15" s="116"/>
      <c r="D15" s="116"/>
      <c r="E15" s="116"/>
      <c r="F15" s="116"/>
      <c r="G15" s="116"/>
      <c r="H15" s="98"/>
    </row>
    <row r="16" spans="1:8" s="96" customFormat="1" ht="28.15" customHeight="1">
      <c r="A16" s="98">
        <v>13</v>
      </c>
      <c r="B16" s="202" t="str">
        <f>Belgeler!D17</f>
        <v>MEHMET EMRE KURAL</v>
      </c>
      <c r="C16" s="116"/>
      <c r="D16" s="116"/>
      <c r="E16" s="116"/>
      <c r="F16" s="116"/>
      <c r="G16" s="116"/>
      <c r="H16" s="98"/>
    </row>
    <row r="17" spans="1:8" s="96" customFormat="1" ht="28.15" customHeight="1">
      <c r="A17" s="98">
        <v>14</v>
      </c>
      <c r="B17" s="202" t="str">
        <f>Belgeler!D18</f>
        <v>MESUT ÖZTÜRK</v>
      </c>
      <c r="C17" s="116"/>
      <c r="D17" s="116"/>
      <c r="E17" s="116"/>
      <c r="F17" s="116"/>
      <c r="G17" s="116"/>
      <c r="H17" s="98"/>
    </row>
    <row r="18" spans="1:8" s="96" customFormat="1" ht="28.15" customHeight="1">
      <c r="A18" s="98">
        <v>15</v>
      </c>
      <c r="B18" s="202" t="str">
        <f>Belgeler!D19</f>
        <v>MUHSİN ÇIRAY</v>
      </c>
      <c r="C18" s="116"/>
      <c r="D18" s="116"/>
      <c r="E18" s="116"/>
      <c r="F18" s="116"/>
      <c r="G18" s="116"/>
      <c r="H18" s="98"/>
    </row>
    <row r="19" spans="1:8" s="96" customFormat="1" ht="28.15" customHeight="1">
      <c r="A19" s="98">
        <v>16</v>
      </c>
      <c r="B19" s="202" t="str">
        <f>Belgeler!D20</f>
        <v>MURAT CAN ERDİL</v>
      </c>
      <c r="C19" s="116"/>
      <c r="D19" s="116"/>
      <c r="E19" s="116"/>
      <c r="F19" s="116"/>
      <c r="G19" s="116"/>
      <c r="H19" s="98"/>
    </row>
    <row r="20" spans="1:8" s="96" customFormat="1" ht="28.15" customHeight="1">
      <c r="A20" s="98">
        <v>17</v>
      </c>
      <c r="B20" s="202" t="str">
        <f>Belgeler!D21</f>
        <v>MUSTAFA AKYOL</v>
      </c>
      <c r="C20" s="116"/>
      <c r="D20" s="116"/>
      <c r="E20" s="116"/>
      <c r="F20" s="116"/>
      <c r="G20" s="116"/>
      <c r="H20" s="98"/>
    </row>
    <row r="21" spans="1:8" s="96" customFormat="1" ht="28.15" customHeight="1">
      <c r="A21" s="98">
        <v>18</v>
      </c>
      <c r="B21" s="202" t="str">
        <f>Belgeler!D22</f>
        <v>NECATCAN GÜNDÜZ</v>
      </c>
      <c r="C21" s="116"/>
      <c r="D21" s="116"/>
      <c r="E21" s="116"/>
      <c r="F21" s="116"/>
      <c r="G21" s="116"/>
      <c r="H21" s="98"/>
    </row>
    <row r="22" spans="1:8" s="96" customFormat="1" ht="28.15" customHeight="1">
      <c r="A22" s="98">
        <v>19</v>
      </c>
      <c r="B22" s="202" t="str">
        <f>Belgeler!D23</f>
        <v>PINAR ABAŞ</v>
      </c>
      <c r="C22" s="116"/>
      <c r="D22" s="116"/>
      <c r="E22" s="116"/>
      <c r="F22" s="116"/>
      <c r="G22" s="116"/>
      <c r="H22" s="98"/>
    </row>
    <row r="23" spans="1:8" s="96" customFormat="1" ht="28.15" customHeight="1">
      <c r="A23" s="98">
        <v>20</v>
      </c>
      <c r="B23" s="202" t="str">
        <f>Belgeler!D24</f>
        <v>RAMAZAN KAYAN</v>
      </c>
      <c r="C23" s="116"/>
      <c r="D23" s="116"/>
      <c r="E23" s="116"/>
      <c r="F23" s="116"/>
      <c r="G23" s="116"/>
      <c r="H23" s="98"/>
    </row>
    <row r="24" spans="1:8" s="96" customFormat="1" ht="28.15" customHeight="1">
      <c r="A24" s="98">
        <v>21</v>
      </c>
      <c r="B24" s="202" t="str">
        <f>Belgeler!D25</f>
        <v>RIDVAN ÇAKIR</v>
      </c>
      <c r="C24" s="116"/>
      <c r="D24" s="116"/>
      <c r="E24" s="116"/>
      <c r="F24" s="116"/>
      <c r="G24" s="116"/>
      <c r="H24" s="98"/>
    </row>
    <row r="25" spans="1:8" s="96" customFormat="1" ht="28.15" customHeight="1">
      <c r="A25" s="98">
        <v>22</v>
      </c>
      <c r="B25" s="202" t="str">
        <f>Belgeler!D26</f>
        <v>RIDVAN KAYAN</v>
      </c>
      <c r="C25" s="116"/>
      <c r="D25" s="116"/>
      <c r="E25" s="116"/>
      <c r="F25" s="116"/>
      <c r="G25" s="116"/>
      <c r="H25" s="98"/>
    </row>
    <row r="26" spans="1:8" s="96" customFormat="1" ht="28.15" customHeight="1">
      <c r="A26" s="98">
        <v>23</v>
      </c>
      <c r="B26" s="202" t="str">
        <f>Belgeler!D27</f>
        <v>SEMA ERK</v>
      </c>
      <c r="C26" s="116"/>
      <c r="D26" s="116"/>
      <c r="E26" s="116"/>
      <c r="F26" s="116"/>
      <c r="G26" s="116"/>
      <c r="H26" s="98"/>
    </row>
    <row r="27" spans="1:8" s="96" customFormat="1" ht="28.15" customHeight="1">
      <c r="A27" s="98">
        <v>24</v>
      </c>
      <c r="B27" s="202" t="str">
        <f>Belgeler!D28</f>
        <v>SERDAR AKAGÜNDÜZ</v>
      </c>
      <c r="C27" s="116"/>
      <c r="D27" s="116"/>
      <c r="E27" s="116"/>
      <c r="F27" s="116"/>
      <c r="G27" s="116"/>
      <c r="H27" s="98"/>
    </row>
    <row r="28" spans="1:8" s="96" customFormat="1" ht="28.15" customHeight="1">
      <c r="A28" s="98">
        <v>25</v>
      </c>
      <c r="B28" s="202" t="str">
        <f>Belgeler!D29</f>
        <v>SEVİM AKŞİT</v>
      </c>
      <c r="C28" s="116"/>
      <c r="D28" s="116"/>
      <c r="E28" s="116"/>
      <c r="F28" s="116"/>
      <c r="G28" s="116"/>
      <c r="H28" s="98"/>
    </row>
    <row r="29" spans="1:8" s="96" customFormat="1" ht="28.15" customHeight="1">
      <c r="A29" s="98">
        <v>26</v>
      </c>
      <c r="B29" s="202" t="str">
        <f>Belgeler!D30</f>
        <v>SEYHAN DEMİREL</v>
      </c>
      <c r="C29" s="116"/>
      <c r="D29" s="116"/>
      <c r="E29" s="116"/>
      <c r="F29" s="116"/>
      <c r="G29" s="116"/>
      <c r="H29" s="98"/>
    </row>
    <row r="30" spans="1:8" s="96" customFormat="1" ht="28.15" customHeight="1">
      <c r="A30" s="98">
        <v>27</v>
      </c>
      <c r="B30" s="202" t="str">
        <f>Belgeler!D31</f>
        <v>SİNEM ÖKTEN</v>
      </c>
      <c r="C30" s="116"/>
      <c r="D30" s="116"/>
      <c r="E30" s="116"/>
      <c r="F30" s="116"/>
      <c r="G30" s="116"/>
      <c r="H30" s="98"/>
    </row>
    <row r="31" spans="1:8" s="96" customFormat="1" ht="28.15" customHeight="1">
      <c r="A31" s="98">
        <v>28</v>
      </c>
      <c r="B31" s="202" t="str">
        <f>Belgeler!D32</f>
        <v>ŞERİFE ADAN</v>
      </c>
      <c r="C31" s="116"/>
      <c r="D31" s="116"/>
      <c r="E31" s="116"/>
      <c r="F31" s="116"/>
      <c r="G31" s="116"/>
      <c r="H31" s="98"/>
    </row>
    <row r="32" spans="1:8" s="96" customFormat="1" ht="28.15" customHeight="1">
      <c r="A32" s="98">
        <v>29</v>
      </c>
      <c r="B32" s="202" t="str">
        <f>Belgeler!D33</f>
        <v>ŞEYDA ALTINBAŞ</v>
      </c>
      <c r="C32" s="116"/>
      <c r="D32" s="116"/>
      <c r="E32" s="116"/>
      <c r="F32" s="116"/>
      <c r="G32" s="116"/>
      <c r="H32" s="98"/>
    </row>
    <row r="33" spans="1:8" s="96" customFormat="1" ht="28.15" customHeight="1">
      <c r="A33" s="98">
        <v>30</v>
      </c>
      <c r="B33" s="202" t="str">
        <f>Belgeler!D34</f>
        <v>TÜLİN AFAT</v>
      </c>
      <c r="C33" s="116"/>
      <c r="D33" s="116"/>
      <c r="E33" s="116"/>
      <c r="F33" s="116"/>
      <c r="G33" s="116"/>
      <c r="H33" s="98"/>
    </row>
    <row r="34" spans="1:8" s="96" customFormat="1" ht="28.15" customHeight="1">
      <c r="A34" s="98">
        <v>31</v>
      </c>
      <c r="B34" s="202" t="str">
        <f>Belgeler!D35</f>
        <v>UĞURAL UĞURSAL</v>
      </c>
      <c r="C34" s="116"/>
      <c r="D34" s="116"/>
      <c r="E34" s="116"/>
      <c r="F34" s="116"/>
      <c r="G34" s="116"/>
      <c r="H34" s="98"/>
    </row>
    <row r="35" spans="1:8" s="96" customFormat="1" ht="28.15" customHeight="1">
      <c r="A35" s="98">
        <v>32</v>
      </c>
      <c r="B35" s="202" t="str">
        <f>Belgeler!D36</f>
        <v>VEDAT ORAK</v>
      </c>
      <c r="C35" s="116"/>
      <c r="D35" s="116"/>
      <c r="E35" s="116"/>
      <c r="F35" s="116"/>
      <c r="G35" s="116"/>
      <c r="H35" s="98"/>
    </row>
    <row r="36" spans="1:8" s="96" customFormat="1" ht="25.9" customHeight="1">
      <c r="A36" s="98">
        <v>33</v>
      </c>
      <c r="B36" s="202" t="str">
        <f>Belgeler!D37</f>
        <v>YEŞİM KARAKUŞ</v>
      </c>
      <c r="C36" s="116"/>
      <c r="D36" s="116"/>
      <c r="E36" s="116"/>
      <c r="F36" s="116"/>
      <c r="G36" s="116"/>
      <c r="H36" s="98"/>
    </row>
    <row r="37" spans="1:8" s="96" customFormat="1" ht="36" customHeight="1">
      <c r="A37" s="98">
        <v>34</v>
      </c>
      <c r="B37" s="202">
        <f>Belgeler!D38</f>
        <v>0</v>
      </c>
      <c r="C37" s="116"/>
      <c r="D37" s="116"/>
      <c r="E37" s="116"/>
      <c r="F37" s="116"/>
      <c r="G37" s="116"/>
      <c r="H37" s="98"/>
    </row>
    <row r="38" spans="1:8" s="96" customFormat="1" ht="36" customHeight="1">
      <c r="A38" s="98">
        <v>35</v>
      </c>
      <c r="B38" s="202">
        <f>Belgeler!D39</f>
        <v>0</v>
      </c>
      <c r="C38" s="116"/>
      <c r="D38" s="116"/>
      <c r="E38" s="116"/>
      <c r="F38" s="116"/>
      <c r="G38" s="116"/>
      <c r="H38" s="98"/>
    </row>
    <row r="39" spans="1:8" s="96" customFormat="1" ht="36" customHeight="1">
      <c r="A39" s="98">
        <v>36</v>
      </c>
      <c r="B39" s="202">
        <f>Belgeler!D40</f>
        <v>0</v>
      </c>
      <c r="C39" s="116"/>
      <c r="D39" s="116"/>
      <c r="E39" s="116"/>
      <c r="F39" s="116"/>
      <c r="G39" s="116"/>
      <c r="H39" s="98"/>
    </row>
    <row r="40" spans="1:8" s="96" customFormat="1" ht="36" customHeight="1">
      <c r="A40" s="98">
        <v>37</v>
      </c>
      <c r="B40" s="202">
        <f>Belgeler!D41</f>
        <v>0</v>
      </c>
      <c r="C40" s="116"/>
      <c r="D40" s="116"/>
      <c r="E40" s="116"/>
      <c r="F40" s="116"/>
      <c r="G40" s="116"/>
      <c r="H40" s="98"/>
    </row>
    <row r="41" spans="1:8" s="96" customFormat="1" ht="36" customHeight="1">
      <c r="A41" s="98">
        <v>38</v>
      </c>
      <c r="B41" s="202">
        <f>Belgeler!D42</f>
        <v>0</v>
      </c>
      <c r="C41" s="116"/>
      <c r="D41" s="116"/>
      <c r="E41" s="116"/>
      <c r="F41" s="116"/>
      <c r="G41" s="116"/>
      <c r="H41" s="98"/>
    </row>
    <row r="42" spans="1:8" s="96" customFormat="1" ht="36" customHeight="1">
      <c r="A42" s="98">
        <v>39</v>
      </c>
      <c r="B42" s="202">
        <f>Belgeler!D43</f>
        <v>0</v>
      </c>
      <c r="C42" s="116"/>
      <c r="D42" s="116"/>
      <c r="E42" s="116"/>
      <c r="F42" s="116"/>
      <c r="G42" s="116"/>
      <c r="H42" s="98"/>
    </row>
    <row r="43" spans="1:8" s="96" customFormat="1" ht="36" customHeight="1">
      <c r="A43" s="98">
        <v>40</v>
      </c>
      <c r="B43" s="202">
        <f>Belgeler!D44</f>
        <v>0</v>
      </c>
      <c r="C43" s="116"/>
      <c r="D43" s="116"/>
      <c r="E43" s="116"/>
      <c r="F43" s="116"/>
      <c r="G43" s="116"/>
      <c r="H43" s="98"/>
    </row>
    <row r="44" spans="1:8" s="96" customFormat="1" ht="36" customHeight="1">
      <c r="A44" s="98">
        <v>41</v>
      </c>
      <c r="B44" s="202">
        <f>Belgeler!D45</f>
        <v>0</v>
      </c>
      <c r="C44" s="116"/>
      <c r="D44" s="116"/>
      <c r="E44" s="116"/>
      <c r="F44" s="116"/>
      <c r="G44" s="116"/>
      <c r="H44" s="98"/>
    </row>
    <row r="45" spans="1:8" s="96" customFormat="1" ht="36" customHeight="1">
      <c r="A45" s="98">
        <v>42</v>
      </c>
      <c r="B45" s="202">
        <f>Belgeler!D46</f>
        <v>0</v>
      </c>
      <c r="C45" s="116"/>
      <c r="D45" s="116"/>
      <c r="E45" s="116"/>
      <c r="F45" s="116"/>
      <c r="G45" s="116"/>
      <c r="H45" s="98"/>
    </row>
    <row r="46" spans="1:8" s="96" customFormat="1" ht="36" customHeight="1">
      <c r="A46" s="98">
        <v>43</v>
      </c>
      <c r="B46" s="202">
        <f>Belgeler!D47</f>
        <v>0</v>
      </c>
      <c r="C46" s="116"/>
      <c r="D46" s="116"/>
      <c r="E46" s="116"/>
      <c r="F46" s="116"/>
      <c r="G46" s="116"/>
      <c r="H46" s="98"/>
    </row>
    <row r="47" spans="1:8" s="96" customFormat="1" ht="36" customHeight="1">
      <c r="A47" s="98">
        <v>44</v>
      </c>
      <c r="B47" s="202">
        <f>Belgeler!D48</f>
        <v>0</v>
      </c>
      <c r="C47" s="116"/>
      <c r="D47" s="116"/>
      <c r="E47" s="116"/>
      <c r="F47" s="116"/>
      <c r="G47" s="116"/>
      <c r="H47" s="98"/>
    </row>
    <row r="48" spans="1:8" s="96" customFormat="1" ht="36" customHeight="1">
      <c r="A48" s="98">
        <v>45</v>
      </c>
      <c r="B48" s="202">
        <f>Belgeler!D49</f>
        <v>0</v>
      </c>
      <c r="C48" s="116"/>
      <c r="D48" s="116"/>
      <c r="E48" s="116"/>
      <c r="F48" s="116"/>
      <c r="G48" s="116"/>
      <c r="H48" s="98"/>
    </row>
    <row r="49" spans="1:8" s="96" customFormat="1" ht="36" customHeight="1">
      <c r="A49" s="98">
        <v>46</v>
      </c>
      <c r="B49" s="202">
        <f>Belgeler!D50</f>
        <v>0</v>
      </c>
      <c r="C49" s="116"/>
      <c r="D49" s="116"/>
      <c r="E49" s="116"/>
      <c r="F49" s="116"/>
      <c r="G49" s="116"/>
      <c r="H49" s="98"/>
    </row>
    <row r="50" spans="1:8" s="96" customFormat="1" ht="36" customHeight="1">
      <c r="A50" s="98">
        <v>47</v>
      </c>
      <c r="B50" s="202">
        <f>Belgeler!D51</f>
        <v>0</v>
      </c>
      <c r="C50" s="116"/>
      <c r="D50" s="116"/>
      <c r="E50" s="116"/>
      <c r="F50" s="116"/>
      <c r="G50" s="116"/>
      <c r="H50" s="98"/>
    </row>
    <row r="51" spans="1:8" s="96" customFormat="1" ht="36" customHeight="1">
      <c r="A51" s="98">
        <v>48</v>
      </c>
      <c r="B51" s="202">
        <f>Belgeler!D52</f>
        <v>0</v>
      </c>
      <c r="C51" s="116"/>
      <c r="D51" s="116"/>
      <c r="E51" s="116"/>
      <c r="F51" s="116"/>
      <c r="G51" s="116"/>
      <c r="H51" s="98"/>
    </row>
    <row r="52" spans="1:8" s="96" customFormat="1" ht="36" customHeight="1">
      <c r="A52" s="98">
        <v>49</v>
      </c>
      <c r="B52" s="202">
        <f>Belgeler!D53</f>
        <v>0</v>
      </c>
      <c r="C52" s="116"/>
      <c r="D52" s="116"/>
      <c r="E52" s="116"/>
      <c r="F52" s="116"/>
      <c r="G52" s="116"/>
      <c r="H52" s="98"/>
    </row>
    <row r="53" spans="1:8" s="96" customFormat="1" ht="36" customHeight="1">
      <c r="A53" s="98">
        <v>50</v>
      </c>
      <c r="B53" s="202">
        <f>Belgeler!D50</f>
        <v>0</v>
      </c>
      <c r="C53" s="116"/>
      <c r="D53" s="116"/>
      <c r="E53" s="116"/>
      <c r="F53" s="116"/>
      <c r="G53" s="116"/>
      <c r="H53" s="98"/>
    </row>
    <row r="54" spans="1:8" s="96" customFormat="1" ht="28.5" customHeight="1">
      <c r="A54" s="99"/>
      <c r="B54" s="95"/>
      <c r="C54" s="95"/>
      <c r="D54" s="95"/>
      <c r="E54" s="95"/>
      <c r="F54" s="95"/>
      <c r="G54" s="95"/>
      <c r="H54" s="95"/>
    </row>
    <row r="55" spans="1:8" s="96" customFormat="1" ht="28.5" customHeight="1">
      <c r="A55" s="99"/>
      <c r="B55" s="95"/>
      <c r="C55" s="95"/>
      <c r="D55" s="95"/>
      <c r="E55" s="95"/>
      <c r="F55" s="95"/>
      <c r="G55" s="95"/>
      <c r="H55" s="95"/>
    </row>
    <row r="56" spans="1:8" s="96" customFormat="1" ht="28.5" customHeight="1">
      <c r="A56" s="99"/>
      <c r="B56" s="95"/>
      <c r="C56" s="95"/>
      <c r="D56" s="95"/>
      <c r="E56" s="95"/>
      <c r="F56" s="95"/>
      <c r="G56" s="95"/>
      <c r="H56" s="95"/>
    </row>
    <row r="57" spans="1:8" s="96" customFormat="1" ht="28.5" customHeight="1">
      <c r="A57" s="99"/>
      <c r="B57" s="95"/>
      <c r="C57" s="95"/>
      <c r="D57" s="95"/>
      <c r="E57" s="95"/>
      <c r="F57" s="95"/>
      <c r="G57" s="95"/>
      <c r="H57" s="95"/>
    </row>
    <row r="58" spans="1:8" s="96" customFormat="1" ht="28.5" customHeight="1">
      <c r="A58" s="99"/>
      <c r="B58" s="95"/>
      <c r="C58" s="95"/>
      <c r="D58" s="95"/>
      <c r="E58" s="95"/>
      <c r="F58" s="95"/>
      <c r="G58" s="95"/>
      <c r="H58" s="95"/>
    </row>
    <row r="59" spans="1:8" s="96" customFormat="1" ht="28.5" customHeight="1">
      <c r="A59" s="99"/>
      <c r="B59" s="95"/>
      <c r="C59" s="95"/>
      <c r="D59" s="95"/>
      <c r="E59" s="95"/>
      <c r="F59" s="95"/>
      <c r="G59" s="95"/>
      <c r="H59" s="95"/>
    </row>
    <row r="60" spans="1:8" s="96" customFormat="1" ht="28.5" customHeight="1">
      <c r="A60" s="99"/>
      <c r="B60" s="95"/>
      <c r="C60" s="95"/>
      <c r="D60" s="95"/>
      <c r="E60" s="95"/>
      <c r="F60" s="95"/>
      <c r="G60" s="95"/>
      <c r="H60" s="95"/>
    </row>
    <row r="61" spans="1:8" s="96" customFormat="1" ht="28.5" customHeight="1">
      <c r="A61" s="99"/>
      <c r="B61" s="95"/>
      <c r="C61" s="95"/>
      <c r="D61" s="95"/>
      <c r="E61" s="95"/>
      <c r="F61" s="95"/>
      <c r="G61" s="95"/>
      <c r="H61" s="95"/>
    </row>
    <row r="62" spans="1:8" s="96" customFormat="1" ht="28.5" customHeight="1">
      <c r="A62" s="99"/>
      <c r="B62" s="95"/>
      <c r="C62" s="95"/>
      <c r="D62" s="95"/>
      <c r="E62" s="95"/>
      <c r="F62" s="95"/>
      <c r="G62" s="95"/>
      <c r="H62" s="95"/>
    </row>
    <row r="63" spans="1:8" s="96" customFormat="1" ht="28.5" customHeight="1">
      <c r="A63" s="99"/>
      <c r="B63" s="95"/>
      <c r="C63" s="95"/>
      <c r="D63" s="95"/>
      <c r="E63" s="95"/>
      <c r="F63" s="95"/>
      <c r="G63" s="95"/>
      <c r="H63" s="95"/>
    </row>
    <row r="65" ht="18" customHeight="1"/>
    <row r="66" ht="18" customHeight="1"/>
  </sheetData>
  <sheetProtection formatCells="0" formatColumns="0" formatRows="0" insertColumns="0" insertRows="0" insertHyperlinks="0" deleteColumns="0" deleteRows="0" sort="0" autoFilter="0" pivotTables="0"/>
  <sortState ref="B4:H31">
    <sortCondition ref="B4:B31"/>
  </sortState>
  <mergeCells count="9">
    <mergeCell ref="A1:H1"/>
    <mergeCell ref="A2:A3"/>
    <mergeCell ref="B2:B3"/>
    <mergeCell ref="C2:C3"/>
    <mergeCell ref="H2:H3"/>
    <mergeCell ref="D2:D3"/>
    <mergeCell ref="E2:E3"/>
    <mergeCell ref="F2:F3"/>
    <mergeCell ref="G2:G3"/>
  </mergeCells>
  <conditionalFormatting sqref="B4:B53">
    <cfRule type="duplicateValues" dxfId="9" priority="4" stopIfTrue="1"/>
  </conditionalFormatting>
  <conditionalFormatting sqref="B4:B53">
    <cfRule type="duplicateValues" dxfId="8" priority="3" stopIfTrue="1"/>
  </conditionalFormatting>
  <printOptions horizontalCentered="1"/>
  <pageMargins left="0.17" right="0.23622047244094491" top="0.17" bottom="0.17" header="0.31496062992125984" footer="0.31496062992125984"/>
  <pageSetup paperSize="9" scale="82" orientation="portrait" r:id="rId1"/>
  <headerFooter>
    <oddFooter>&amp;C&amp;"Arial,Kalın"Sayfa &amp;P</oddFooter>
  </headerFooter>
  <rowBreaks count="1" manualBreakCount="1">
    <brk id="31" max="7" man="1"/>
  </rowBreaks>
</worksheet>
</file>

<file path=xl/worksheets/sheet70.xml><?xml version="1.0" encoding="utf-8"?>
<worksheet xmlns="http://schemas.openxmlformats.org/spreadsheetml/2006/main" xmlns:r="http://schemas.openxmlformats.org/officeDocument/2006/relationships">
  <sheetPr codeName="Sayfa61">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BİLGİLERİ'!B65</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1.xml><?xml version="1.0" encoding="utf-8"?>
<worksheet xmlns="http://schemas.openxmlformats.org/spreadsheetml/2006/main" xmlns:r="http://schemas.openxmlformats.org/officeDocument/2006/relationships">
  <sheetPr codeName="Sayfa62">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BİLGİLERİ'!B66</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2.xml><?xml version="1.0" encoding="utf-8"?>
<worksheet xmlns="http://schemas.openxmlformats.org/spreadsheetml/2006/main" xmlns:r="http://schemas.openxmlformats.org/officeDocument/2006/relationships">
  <sheetPr codeName="Sayfa63">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BİLGİLERİ'!B67</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3.xml><?xml version="1.0" encoding="utf-8"?>
<worksheet xmlns="http://schemas.openxmlformats.org/spreadsheetml/2006/main" xmlns:r="http://schemas.openxmlformats.org/officeDocument/2006/relationships">
  <sheetPr codeName="Sayfa64">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BİLGİLERİ'!B68</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8"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4.xml><?xml version="1.0" encoding="utf-8"?>
<worksheet xmlns="http://schemas.openxmlformats.org/spreadsheetml/2006/main" xmlns:r="http://schemas.openxmlformats.org/officeDocument/2006/relationships">
  <sheetPr codeName="Sayfa65">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BİLGİLERİ'!B69</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69"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5.xml><?xml version="1.0" encoding="utf-8"?>
<worksheet xmlns="http://schemas.openxmlformats.org/spreadsheetml/2006/main" xmlns:r="http://schemas.openxmlformats.org/officeDocument/2006/relationships">
  <sheetPr codeName="Sayfa66">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BİLGİLERİ'!B70</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6.xml><?xml version="1.0" encoding="utf-8"?>
<worksheet xmlns="http://schemas.openxmlformats.org/spreadsheetml/2006/main" xmlns:r="http://schemas.openxmlformats.org/officeDocument/2006/relationships">
  <sheetPr codeName="Sayfa67">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BİLGİLERİ'!B71</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7.xml><?xml version="1.0" encoding="utf-8"?>
<worksheet xmlns="http://schemas.openxmlformats.org/spreadsheetml/2006/main" xmlns:r="http://schemas.openxmlformats.org/officeDocument/2006/relationships">
  <sheetPr codeName="Sayfa68">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BİLGİLERİ'!B72</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8.xml><?xml version="1.0" encoding="utf-8"?>
<worksheet xmlns="http://schemas.openxmlformats.org/spreadsheetml/2006/main" xmlns:r="http://schemas.openxmlformats.org/officeDocument/2006/relationships">
  <sheetPr codeName="Sayfa69">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BİLGİLERİ'!B73</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79.xml><?xml version="1.0" encoding="utf-8"?>
<worksheet xmlns="http://schemas.openxmlformats.org/spreadsheetml/2006/main" xmlns:r="http://schemas.openxmlformats.org/officeDocument/2006/relationships">
  <sheetPr codeName="Sayfa70">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BİLGİLERİ'!B74</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sheetPr>
    <tabColor rgb="FFFFC000"/>
  </sheetPr>
  <dimension ref="A1:D126"/>
  <sheetViews>
    <sheetView view="pageBreakPreview" zoomScale="90" zoomScaleNormal="100" zoomScaleSheetLayoutView="90" workbookViewId="0">
      <selection activeCell="F22" sqref="F22:H22"/>
    </sheetView>
  </sheetViews>
  <sheetFormatPr defaultColWidth="9.140625" defaultRowHeight="12.75"/>
  <cols>
    <col min="1" max="1" width="10.28515625" style="99" customWidth="1"/>
    <col min="2" max="2" width="85.7109375" style="95" customWidth="1"/>
    <col min="3" max="3" width="17.42578125" style="95" hidden="1" customWidth="1"/>
    <col min="4" max="4" width="36.140625" style="95" customWidth="1"/>
    <col min="5" max="16384" width="9.140625" style="95"/>
  </cols>
  <sheetData>
    <row r="1" spans="1:4" ht="46.5" customHeight="1">
      <c r="A1" s="373" t="s">
        <v>196</v>
      </c>
      <c r="B1" s="373"/>
      <c r="C1" s="373"/>
      <c r="D1" s="373"/>
    </row>
    <row r="2" spans="1:4" s="96" customFormat="1" ht="30" customHeight="1">
      <c r="A2" s="374" t="s">
        <v>56</v>
      </c>
      <c r="B2" s="376" t="s">
        <v>21</v>
      </c>
      <c r="C2" s="377" t="s">
        <v>57</v>
      </c>
      <c r="D2" s="379" t="s">
        <v>68</v>
      </c>
    </row>
    <row r="3" spans="1:4" s="97" customFormat="1" ht="18.75" customHeight="1">
      <c r="A3" s="375"/>
      <c r="B3" s="376"/>
      <c r="C3" s="378"/>
      <c r="D3" s="380"/>
    </row>
    <row r="4" spans="1:4" s="96" customFormat="1" ht="28.5" customHeight="1">
      <c r="A4" s="98">
        <v>1</v>
      </c>
      <c r="B4" s="202" t="str">
        <f>'HAKEM BİLGİLERİ'!D8</f>
        <v>ABDURRAHİM ITRİ SAĞ</v>
      </c>
      <c r="C4" s="116"/>
      <c r="D4" s="98"/>
    </row>
    <row r="5" spans="1:4" s="96" customFormat="1" ht="28.5" customHeight="1">
      <c r="A5" s="98">
        <v>2</v>
      </c>
      <c r="B5" s="202" t="str">
        <f>'HAKEM BİLGİLERİ'!D9</f>
        <v>ALİ TAN</v>
      </c>
      <c r="C5" s="116"/>
      <c r="D5" s="98"/>
    </row>
    <row r="6" spans="1:4" s="96" customFormat="1" ht="28.5" customHeight="1">
      <c r="A6" s="98">
        <v>3</v>
      </c>
      <c r="B6" s="202" t="str">
        <f>'HAKEM BİLGİLERİ'!D10</f>
        <v>AYBÜKE YILDIRIM</v>
      </c>
      <c r="C6" s="116"/>
      <c r="D6" s="98"/>
    </row>
    <row r="7" spans="1:4" s="96" customFormat="1" ht="28.5" customHeight="1">
      <c r="A7" s="98">
        <v>4</v>
      </c>
      <c r="B7" s="202" t="str">
        <f>'HAKEM BİLGİLERİ'!D11</f>
        <v>BETÜL BAYAR</v>
      </c>
      <c r="C7" s="116"/>
      <c r="D7" s="98"/>
    </row>
    <row r="8" spans="1:4" s="96" customFormat="1" ht="28.5" customHeight="1">
      <c r="A8" s="98">
        <v>5</v>
      </c>
      <c r="B8" s="202" t="str">
        <f>'HAKEM BİLGİLERİ'!D12</f>
        <v>BÜŞRA KARAGÖNLÜ</v>
      </c>
      <c r="C8" s="116"/>
      <c r="D8" s="98"/>
    </row>
    <row r="9" spans="1:4" s="96" customFormat="1" ht="28.5" customHeight="1">
      <c r="A9" s="98">
        <v>6</v>
      </c>
      <c r="B9" s="202" t="str">
        <f>'HAKEM BİLGİLERİ'!D13</f>
        <v>ECE BAKAY</v>
      </c>
      <c r="C9" s="116"/>
      <c r="D9" s="98"/>
    </row>
    <row r="10" spans="1:4" s="96" customFormat="1" ht="28.5" customHeight="1">
      <c r="A10" s="98">
        <v>7</v>
      </c>
      <c r="B10" s="202" t="str">
        <f>'HAKEM BİLGİLERİ'!D14</f>
        <v>ERHAN DOĞRU</v>
      </c>
      <c r="C10" s="116"/>
      <c r="D10" s="98"/>
    </row>
    <row r="11" spans="1:4" s="96" customFormat="1" ht="28.5" customHeight="1">
      <c r="A11" s="98">
        <v>8</v>
      </c>
      <c r="B11" s="202" t="str">
        <f>'HAKEM BİLGİLERİ'!D15</f>
        <v>ERTUĞRUL ÇAPAR</v>
      </c>
      <c r="C11" s="116"/>
      <c r="D11" s="98"/>
    </row>
    <row r="12" spans="1:4" s="96" customFormat="1" ht="28.5" customHeight="1">
      <c r="A12" s="98">
        <v>9</v>
      </c>
      <c r="B12" s="202" t="str">
        <f>'HAKEM BİLGİLERİ'!D16</f>
        <v>ESMA OLGUN</v>
      </c>
      <c r="C12" s="116"/>
      <c r="D12" s="98"/>
    </row>
    <row r="13" spans="1:4" s="96" customFormat="1" ht="28.5" customHeight="1">
      <c r="A13" s="98">
        <v>10</v>
      </c>
      <c r="B13" s="202" t="str">
        <f>'HAKEM BİLGİLERİ'!D17</f>
        <v>FATMA SELÇUK</v>
      </c>
      <c r="C13" s="116"/>
      <c r="D13" s="98"/>
    </row>
    <row r="14" spans="1:4" s="96" customFormat="1" ht="28.5" customHeight="1">
      <c r="A14" s="98">
        <v>11</v>
      </c>
      <c r="B14" s="202" t="str">
        <f>'HAKEM BİLGİLERİ'!D18</f>
        <v>GÖKHAN ÇİÇEK</v>
      </c>
      <c r="C14" s="116"/>
      <c r="D14" s="98"/>
    </row>
    <row r="15" spans="1:4" s="96" customFormat="1" ht="28.5" customHeight="1">
      <c r="A15" s="98">
        <v>12</v>
      </c>
      <c r="B15" s="202" t="str">
        <f>'HAKEM BİLGİLERİ'!D19</f>
        <v>MEHDİ MESİH GEYLAN</v>
      </c>
      <c r="C15" s="116"/>
      <c r="D15" s="98"/>
    </row>
    <row r="16" spans="1:4" s="96" customFormat="1" ht="28.5" customHeight="1">
      <c r="A16" s="98">
        <v>13</v>
      </c>
      <c r="B16" s="202" t="str">
        <f>'HAKEM BİLGİLERİ'!D20</f>
        <v>MEHMET EMRE KURAL</v>
      </c>
      <c r="C16" s="116"/>
      <c r="D16" s="98"/>
    </row>
    <row r="17" spans="1:4" s="96" customFormat="1" ht="28.5" customHeight="1">
      <c r="A17" s="98">
        <v>14</v>
      </c>
      <c r="B17" s="202" t="str">
        <f>'HAKEM BİLGİLERİ'!D21</f>
        <v>MESUT ÖZTÜRK</v>
      </c>
      <c r="C17" s="116"/>
      <c r="D17" s="98"/>
    </row>
    <row r="18" spans="1:4" s="96" customFormat="1" ht="28.5" customHeight="1">
      <c r="A18" s="98">
        <v>15</v>
      </c>
      <c r="B18" s="202" t="str">
        <f>'HAKEM BİLGİLERİ'!D22</f>
        <v>MUHSİN ÇIRAY</v>
      </c>
      <c r="C18" s="116"/>
      <c r="D18" s="98"/>
    </row>
    <row r="19" spans="1:4" s="96" customFormat="1" ht="28.5" customHeight="1">
      <c r="A19" s="98">
        <v>16</v>
      </c>
      <c r="B19" s="202" t="str">
        <f>'HAKEM BİLGİLERİ'!D23</f>
        <v>MURAT CAN ERDiL</v>
      </c>
      <c r="C19" s="116"/>
      <c r="D19" s="98"/>
    </row>
    <row r="20" spans="1:4" s="96" customFormat="1" ht="28.5" customHeight="1">
      <c r="A20" s="98">
        <v>17</v>
      </c>
      <c r="B20" s="202" t="str">
        <f>'HAKEM BİLGİLERİ'!D24</f>
        <v>MUSTAFA AKYOL</v>
      </c>
      <c r="C20" s="116"/>
      <c r="D20" s="98"/>
    </row>
    <row r="21" spans="1:4" s="96" customFormat="1" ht="28.5" customHeight="1">
      <c r="A21" s="98">
        <v>18</v>
      </c>
      <c r="B21" s="202" t="str">
        <f>'HAKEM BİLGİLERİ'!D25</f>
        <v>NECATCAN GÜNDÜZ</v>
      </c>
      <c r="C21" s="116"/>
      <c r="D21" s="98"/>
    </row>
    <row r="22" spans="1:4" s="96" customFormat="1" ht="28.5" customHeight="1">
      <c r="A22" s="98">
        <v>19</v>
      </c>
      <c r="B22" s="202" t="str">
        <f>'HAKEM BİLGİLERİ'!D26</f>
        <v>PINAR ABAŞ</v>
      </c>
      <c r="C22" s="116"/>
      <c r="D22" s="98"/>
    </row>
    <row r="23" spans="1:4" s="96" customFormat="1" ht="28.5" customHeight="1">
      <c r="A23" s="98">
        <v>20</v>
      </c>
      <c r="B23" s="202" t="str">
        <f>'HAKEM BİLGİLERİ'!D27</f>
        <v>RIDVAN ÇAKIR</v>
      </c>
      <c r="C23" s="116"/>
      <c r="D23" s="98"/>
    </row>
    <row r="24" spans="1:4" s="96" customFormat="1" ht="28.5" customHeight="1">
      <c r="A24" s="98">
        <v>21</v>
      </c>
      <c r="B24" s="202" t="str">
        <f>'HAKEM BİLGİLERİ'!D28</f>
        <v>RIDVAN KAYAN</v>
      </c>
      <c r="C24" s="116"/>
      <c r="D24" s="98"/>
    </row>
    <row r="25" spans="1:4" s="96" customFormat="1" ht="28.5" customHeight="1">
      <c r="A25" s="98">
        <v>22</v>
      </c>
      <c r="B25" s="202" t="str">
        <f>'HAKEM BİLGİLERİ'!D29</f>
        <v>SEMA ERK</v>
      </c>
      <c r="C25" s="116"/>
      <c r="D25" s="98"/>
    </row>
    <row r="26" spans="1:4" s="96" customFormat="1" ht="28.5" customHeight="1">
      <c r="A26" s="98">
        <v>23</v>
      </c>
      <c r="B26" s="202" t="str">
        <f>'HAKEM BİLGİLERİ'!D30</f>
        <v>SERDAR AKAGÜNDÜZ</v>
      </c>
      <c r="C26" s="116"/>
      <c r="D26" s="98"/>
    </row>
    <row r="27" spans="1:4" s="96" customFormat="1" ht="28.5" customHeight="1">
      <c r="A27" s="98">
        <v>24</v>
      </c>
      <c r="B27" s="202" t="str">
        <f>'HAKEM BİLGİLERİ'!D31</f>
        <v>SEVİM AKŞİT</v>
      </c>
      <c r="C27" s="116"/>
      <c r="D27" s="98"/>
    </row>
    <row r="28" spans="1:4" s="96" customFormat="1" ht="28.5" customHeight="1">
      <c r="A28" s="98">
        <v>25</v>
      </c>
      <c r="B28" s="202" t="str">
        <f>'HAKEM BİLGİLERİ'!D32</f>
        <v>SEYHAN DEMİREL</v>
      </c>
      <c r="C28" s="116"/>
      <c r="D28" s="98"/>
    </row>
    <row r="29" spans="1:4" s="96" customFormat="1" ht="28.5" customHeight="1">
      <c r="A29" s="98">
        <v>26</v>
      </c>
      <c r="B29" s="202" t="str">
        <f>'HAKEM BİLGİLERİ'!D33</f>
        <v>SİNEM ÖKTEN</v>
      </c>
      <c r="C29" s="116"/>
      <c r="D29" s="98"/>
    </row>
    <row r="30" spans="1:4" s="96" customFormat="1" ht="28.5" customHeight="1">
      <c r="A30" s="98">
        <v>27</v>
      </c>
      <c r="B30" s="202" t="str">
        <f>'HAKEM BİLGİLERİ'!D34</f>
        <v>ŞERİFE ADAN</v>
      </c>
      <c r="C30" s="116"/>
      <c r="D30" s="98"/>
    </row>
    <row r="31" spans="1:4" s="96" customFormat="1" ht="28.5" hidden="1" customHeight="1">
      <c r="A31" s="98">
        <v>28</v>
      </c>
      <c r="B31" s="202" t="str">
        <f>'HAKEM BİLGİLERİ'!D35</f>
        <v>ŞEYDA ALTİNBAŞ</v>
      </c>
      <c r="C31" s="116"/>
      <c r="D31" s="98"/>
    </row>
    <row r="32" spans="1:4" s="96" customFormat="1" ht="28.5" hidden="1" customHeight="1">
      <c r="A32" s="98">
        <v>29</v>
      </c>
      <c r="B32" s="202" t="str">
        <f>'HAKEM BİLGİLERİ'!D36</f>
        <v>TÜLİN AFAT</v>
      </c>
      <c r="C32" s="116"/>
      <c r="D32" s="98"/>
    </row>
    <row r="33" spans="1:4" s="96" customFormat="1" ht="28.5" hidden="1" customHeight="1">
      <c r="A33" s="98">
        <v>30</v>
      </c>
      <c r="B33" s="202" t="str">
        <f>'HAKEM BİLGİLERİ'!D37</f>
        <v>UĞURAL UĞURSAL</v>
      </c>
      <c r="C33" s="116"/>
      <c r="D33" s="98"/>
    </row>
    <row r="34" spans="1:4" s="96" customFormat="1" ht="28.5" hidden="1" customHeight="1">
      <c r="A34" s="98">
        <v>31</v>
      </c>
      <c r="B34" s="202" t="str">
        <f>'HAKEM BİLGİLERİ'!D38</f>
        <v>VEDAT ORAK</v>
      </c>
      <c r="C34" s="116"/>
      <c r="D34" s="98"/>
    </row>
    <row r="35" spans="1:4" s="96" customFormat="1" ht="28.5" hidden="1" customHeight="1">
      <c r="A35" s="98">
        <v>32</v>
      </c>
      <c r="B35" s="202" t="str">
        <f>'HAKEM BİLGİLERİ'!D39</f>
        <v>YEŞİM KARAKUŞ</v>
      </c>
      <c r="C35" s="116"/>
      <c r="D35" s="98"/>
    </row>
    <row r="36" spans="1:4" s="96" customFormat="1" ht="28.5" hidden="1" customHeight="1">
      <c r="A36" s="98">
        <v>33</v>
      </c>
      <c r="B36" s="202">
        <f>'HAKEM BİLGİLERİ'!D40</f>
        <v>0</v>
      </c>
      <c r="C36" s="116"/>
      <c r="D36" s="98"/>
    </row>
    <row r="37" spans="1:4" s="96" customFormat="1" ht="28.5" hidden="1" customHeight="1">
      <c r="A37" s="98">
        <v>34</v>
      </c>
      <c r="B37" s="202">
        <f>'HAKEM BİLGİLERİ'!D41</f>
        <v>0</v>
      </c>
      <c r="C37" s="116"/>
      <c r="D37" s="98"/>
    </row>
    <row r="38" spans="1:4" s="96" customFormat="1" ht="28.5" hidden="1" customHeight="1">
      <c r="A38" s="98">
        <v>35</v>
      </c>
      <c r="B38" s="202">
        <f>'HAKEM BİLGİLERİ'!D42</f>
        <v>0</v>
      </c>
      <c r="C38" s="116"/>
      <c r="D38" s="98"/>
    </row>
    <row r="39" spans="1:4" s="96" customFormat="1" ht="28.5" hidden="1" customHeight="1">
      <c r="A39" s="98">
        <v>36</v>
      </c>
      <c r="B39" s="202">
        <f>'HAKEM BİLGİLERİ'!D43</f>
        <v>0</v>
      </c>
      <c r="C39" s="116"/>
      <c r="D39" s="98"/>
    </row>
    <row r="40" spans="1:4" s="96" customFormat="1" ht="28.5" hidden="1" customHeight="1">
      <c r="A40" s="98">
        <v>37</v>
      </c>
      <c r="B40" s="202">
        <f>'HAKEM BİLGİLERİ'!D44</f>
        <v>0</v>
      </c>
      <c r="C40" s="116"/>
      <c r="D40" s="98"/>
    </row>
    <row r="41" spans="1:4" s="96" customFormat="1" ht="28.5" hidden="1" customHeight="1">
      <c r="A41" s="98">
        <v>38</v>
      </c>
      <c r="B41" s="202">
        <f>'HAKEM BİLGİLERİ'!D45</f>
        <v>0</v>
      </c>
      <c r="C41" s="116"/>
      <c r="D41" s="98"/>
    </row>
    <row r="42" spans="1:4" s="96" customFormat="1" ht="28.5" hidden="1" customHeight="1">
      <c r="A42" s="98">
        <v>39</v>
      </c>
      <c r="B42" s="202">
        <f>'HAKEM BİLGİLERİ'!D46</f>
        <v>0</v>
      </c>
      <c r="C42" s="116"/>
      <c r="D42" s="98"/>
    </row>
    <row r="43" spans="1:4" s="96" customFormat="1" ht="28.5" hidden="1" customHeight="1">
      <c r="A43" s="98">
        <v>40</v>
      </c>
      <c r="B43" s="202">
        <f>'HAKEM BİLGİLERİ'!D47</f>
        <v>0</v>
      </c>
      <c r="C43" s="116"/>
      <c r="D43" s="98"/>
    </row>
    <row r="44" spans="1:4" s="96" customFormat="1" ht="28.5" hidden="1" customHeight="1">
      <c r="A44" s="98">
        <v>41</v>
      </c>
      <c r="B44" s="202">
        <f>'HAKEM BİLGİLERİ'!D48</f>
        <v>0</v>
      </c>
      <c r="C44" s="116"/>
      <c r="D44" s="98"/>
    </row>
    <row r="45" spans="1:4" s="96" customFormat="1" ht="28.5" hidden="1" customHeight="1">
      <c r="A45" s="98">
        <v>42</v>
      </c>
      <c r="B45" s="202">
        <f>'HAKEM BİLGİLERİ'!D49</f>
        <v>0</v>
      </c>
      <c r="C45" s="116"/>
      <c r="D45" s="98"/>
    </row>
    <row r="46" spans="1:4" s="96" customFormat="1" ht="28.5" hidden="1" customHeight="1">
      <c r="A46" s="98">
        <v>43</v>
      </c>
      <c r="B46" s="202">
        <f>'HAKEM BİLGİLERİ'!D50</f>
        <v>0</v>
      </c>
      <c r="C46" s="116"/>
      <c r="D46" s="98"/>
    </row>
    <row r="47" spans="1:4" s="96" customFormat="1" ht="28.5" hidden="1" customHeight="1">
      <c r="A47" s="98">
        <v>44</v>
      </c>
      <c r="B47" s="202">
        <f>'HAKEM BİLGİLERİ'!D51</f>
        <v>0</v>
      </c>
      <c r="C47" s="116"/>
      <c r="D47" s="98"/>
    </row>
    <row r="48" spans="1:4" s="96" customFormat="1" ht="28.5" hidden="1" customHeight="1">
      <c r="A48" s="98">
        <v>45</v>
      </c>
      <c r="B48" s="202">
        <f>'HAKEM BİLGİLERİ'!D52</f>
        <v>0</v>
      </c>
      <c r="C48" s="116"/>
      <c r="D48" s="98"/>
    </row>
    <row r="49" spans="1:4" s="96" customFormat="1" ht="28.5" hidden="1" customHeight="1">
      <c r="A49" s="98">
        <v>46</v>
      </c>
      <c r="B49" s="202">
        <f>'HAKEM BİLGİLERİ'!D53</f>
        <v>0</v>
      </c>
      <c r="C49" s="116"/>
      <c r="D49" s="98"/>
    </row>
    <row r="50" spans="1:4" s="96" customFormat="1" ht="28.5" hidden="1" customHeight="1">
      <c r="A50" s="98">
        <v>47</v>
      </c>
      <c r="B50" s="202">
        <f>'HAKEM BİLGİLERİ'!D54</f>
        <v>0</v>
      </c>
      <c r="C50" s="116"/>
      <c r="D50" s="98"/>
    </row>
    <row r="51" spans="1:4" s="96" customFormat="1" ht="28.5" hidden="1" customHeight="1">
      <c r="A51" s="98">
        <v>48</v>
      </c>
      <c r="B51" s="202">
        <f>'HAKEM BİLGİLERİ'!D55</f>
        <v>0</v>
      </c>
      <c r="C51" s="116"/>
      <c r="D51" s="98"/>
    </row>
    <row r="52" spans="1:4" s="96" customFormat="1" ht="28.5" hidden="1" customHeight="1">
      <c r="A52" s="98">
        <v>49</v>
      </c>
      <c r="B52" s="202">
        <f>'HAKEM BİLGİLERİ'!D56</f>
        <v>0</v>
      </c>
      <c r="C52" s="116"/>
      <c r="D52" s="98"/>
    </row>
    <row r="53" spans="1:4" s="96" customFormat="1" ht="28.5" hidden="1" customHeight="1">
      <c r="A53" s="98">
        <v>50</v>
      </c>
      <c r="B53" s="202">
        <f>'HAKEM BİLGİLERİ'!D57</f>
        <v>0</v>
      </c>
      <c r="C53" s="116"/>
      <c r="D53" s="98"/>
    </row>
    <row r="54" spans="1:4" s="96" customFormat="1" ht="28.5" hidden="1" customHeight="1">
      <c r="A54" s="98">
        <v>51</v>
      </c>
      <c r="B54" s="202">
        <f>'HAKEM BİLGİLERİ'!D58</f>
        <v>0</v>
      </c>
      <c r="C54" s="116"/>
      <c r="D54" s="98"/>
    </row>
    <row r="55" spans="1:4" s="96" customFormat="1" ht="28.5" hidden="1" customHeight="1">
      <c r="A55" s="98">
        <v>52</v>
      </c>
      <c r="B55" s="202">
        <f>'HAKEM BİLGİLERİ'!D59</f>
        <v>0</v>
      </c>
      <c r="C55" s="116"/>
      <c r="D55" s="98"/>
    </row>
    <row r="56" spans="1:4" s="96" customFormat="1" ht="28.5" hidden="1" customHeight="1">
      <c r="A56" s="98">
        <v>53</v>
      </c>
      <c r="B56" s="202"/>
      <c r="C56" s="116"/>
      <c r="D56" s="98"/>
    </row>
    <row r="57" spans="1:4" s="96" customFormat="1" ht="28.5" hidden="1" customHeight="1">
      <c r="A57" s="98">
        <v>54</v>
      </c>
      <c r="B57" s="202"/>
      <c r="C57" s="116"/>
      <c r="D57" s="98"/>
    </row>
    <row r="58" spans="1:4" s="96" customFormat="1" ht="28.5" hidden="1" customHeight="1">
      <c r="A58" s="98">
        <v>55</v>
      </c>
      <c r="B58" s="202"/>
      <c r="C58" s="116"/>
      <c r="D58" s="98"/>
    </row>
    <row r="59" spans="1:4" s="96" customFormat="1" ht="28.5" hidden="1" customHeight="1">
      <c r="A59" s="98">
        <v>56</v>
      </c>
      <c r="B59" s="202"/>
      <c r="C59" s="116"/>
      <c r="D59" s="98"/>
    </row>
    <row r="60" spans="1:4" s="96" customFormat="1" ht="28.5" hidden="1" customHeight="1">
      <c r="A60" s="98">
        <v>57</v>
      </c>
      <c r="B60" s="202"/>
      <c r="C60" s="116"/>
      <c r="D60" s="98"/>
    </row>
    <row r="61" spans="1:4" s="96" customFormat="1" ht="28.5" hidden="1" customHeight="1">
      <c r="A61" s="98">
        <v>58</v>
      </c>
      <c r="B61" s="202"/>
      <c r="C61" s="116"/>
      <c r="D61" s="98"/>
    </row>
    <row r="62" spans="1:4" s="96" customFormat="1" ht="28.5" hidden="1" customHeight="1">
      <c r="A62" s="98">
        <v>59</v>
      </c>
      <c r="B62" s="202"/>
      <c r="C62" s="116"/>
      <c r="D62" s="98"/>
    </row>
    <row r="63" spans="1:4" s="96" customFormat="1" ht="28.5" hidden="1" customHeight="1">
      <c r="A63" s="98">
        <v>60</v>
      </c>
      <c r="B63" s="202"/>
      <c r="C63" s="116"/>
      <c r="D63" s="98"/>
    </row>
    <row r="64" spans="1:4" s="96" customFormat="1" ht="28.5" hidden="1" customHeight="1">
      <c r="A64" s="98">
        <v>61</v>
      </c>
      <c r="B64" s="202"/>
      <c r="C64" s="116"/>
      <c r="D64" s="98"/>
    </row>
    <row r="65" spans="1:4" s="96" customFormat="1" ht="28.5" hidden="1" customHeight="1">
      <c r="A65" s="98">
        <v>62</v>
      </c>
      <c r="B65" s="202"/>
      <c r="C65" s="116"/>
      <c r="D65" s="98"/>
    </row>
    <row r="66" spans="1:4" s="96" customFormat="1" ht="28.5" hidden="1" customHeight="1">
      <c r="A66" s="98">
        <v>63</v>
      </c>
      <c r="B66" s="202"/>
      <c r="C66" s="116"/>
      <c r="D66" s="98"/>
    </row>
    <row r="67" spans="1:4" s="96" customFormat="1" ht="28.5" customHeight="1">
      <c r="A67" s="99"/>
      <c r="B67" s="199" t="s">
        <v>156</v>
      </c>
      <c r="C67" s="95"/>
      <c r="D67" s="117" t="s">
        <v>179</v>
      </c>
    </row>
    <row r="68" spans="1:4" s="96" customFormat="1" ht="28.5" customHeight="1">
      <c r="A68" s="99"/>
      <c r="B68" s="226" t="s">
        <v>180</v>
      </c>
      <c r="C68" s="118"/>
      <c r="D68" s="225" t="s">
        <v>185</v>
      </c>
    </row>
    <row r="69" spans="1:4" s="96" customFormat="1" ht="12.75" customHeight="1">
      <c r="A69" s="99"/>
      <c r="B69" s="226" t="s">
        <v>181</v>
      </c>
      <c r="C69" s="118"/>
      <c r="D69" s="199" t="s">
        <v>186</v>
      </c>
    </row>
    <row r="70" spans="1:4" s="96" customFormat="1" ht="15" customHeight="1">
      <c r="A70" s="99"/>
      <c r="B70" s="95"/>
      <c r="C70" s="95"/>
    </row>
    <row r="71" spans="1:4" s="96" customFormat="1" ht="28.5" customHeight="1">
      <c r="A71" s="99"/>
      <c r="B71" s="95"/>
      <c r="C71" s="95"/>
      <c r="D71" s="95"/>
    </row>
    <row r="72" spans="1:4" s="96" customFormat="1" ht="28.5" customHeight="1">
      <c r="A72" s="99"/>
      <c r="B72" s="95"/>
      <c r="C72" s="95"/>
      <c r="D72" s="95"/>
    </row>
    <row r="73" spans="1:4" s="96" customFormat="1" ht="28.5" customHeight="1">
      <c r="A73" s="99"/>
      <c r="B73" s="95"/>
      <c r="C73" s="95"/>
      <c r="D73" s="95"/>
    </row>
    <row r="74" spans="1:4" s="96" customFormat="1" ht="28.5" customHeight="1">
      <c r="A74" s="99"/>
      <c r="B74" s="95"/>
      <c r="C74" s="95"/>
      <c r="D74" s="95"/>
    </row>
    <row r="75" spans="1:4" s="96" customFormat="1" ht="28.5" customHeight="1">
      <c r="A75" s="99"/>
      <c r="B75" s="95"/>
      <c r="C75" s="95"/>
      <c r="D75" s="95"/>
    </row>
    <row r="76" spans="1:4" s="96" customFormat="1" ht="28.5" customHeight="1">
      <c r="A76" s="99"/>
      <c r="B76" s="95"/>
      <c r="C76" s="95"/>
      <c r="D76" s="95"/>
    </row>
    <row r="77" spans="1:4" s="96" customFormat="1" ht="28.5" customHeight="1">
      <c r="A77" s="99"/>
      <c r="B77" s="95"/>
      <c r="C77" s="95"/>
      <c r="D77" s="95"/>
    </row>
    <row r="78" spans="1:4" s="96" customFormat="1" ht="28.5" customHeight="1">
      <c r="A78" s="99"/>
      <c r="B78" s="95"/>
      <c r="C78" s="95"/>
      <c r="D78" s="95"/>
    </row>
    <row r="79" spans="1:4" s="96" customFormat="1" ht="28.5" customHeight="1">
      <c r="A79" s="99"/>
      <c r="B79" s="95"/>
      <c r="C79" s="95"/>
      <c r="D79" s="95"/>
    </row>
    <row r="80" spans="1:4" s="96" customFormat="1" ht="28.5" customHeight="1">
      <c r="A80" s="99"/>
      <c r="B80" s="95"/>
      <c r="C80" s="95"/>
      <c r="D80" s="95"/>
    </row>
    <row r="81" spans="1:4" s="96" customFormat="1" ht="28.5" customHeight="1">
      <c r="A81" s="99"/>
      <c r="B81" s="95"/>
      <c r="C81" s="95"/>
      <c r="D81" s="95"/>
    </row>
    <row r="82" spans="1:4" s="96" customFormat="1" ht="28.5" customHeight="1">
      <c r="A82" s="99"/>
      <c r="B82" s="95"/>
      <c r="C82" s="95"/>
      <c r="D82" s="95"/>
    </row>
    <row r="83" spans="1:4" s="96" customFormat="1" ht="28.5" customHeight="1">
      <c r="A83" s="99"/>
      <c r="B83" s="95"/>
      <c r="C83" s="95"/>
      <c r="D83" s="95"/>
    </row>
    <row r="84" spans="1:4" s="96" customFormat="1" ht="28.5" customHeight="1">
      <c r="A84" s="99"/>
      <c r="B84" s="95"/>
      <c r="C84" s="95"/>
      <c r="D84" s="95"/>
    </row>
    <row r="85" spans="1:4" s="96" customFormat="1" ht="28.5" customHeight="1">
      <c r="A85" s="99"/>
      <c r="B85" s="95"/>
      <c r="C85" s="95"/>
      <c r="D85" s="95"/>
    </row>
    <row r="86" spans="1:4" s="96" customFormat="1" ht="28.5" customHeight="1">
      <c r="A86" s="99"/>
      <c r="B86" s="95"/>
      <c r="C86" s="95"/>
      <c r="D86" s="95"/>
    </row>
    <row r="87" spans="1:4" s="96" customFormat="1" ht="28.5" customHeight="1">
      <c r="A87" s="99"/>
      <c r="B87" s="95"/>
      <c r="C87" s="95"/>
      <c r="D87" s="95"/>
    </row>
    <row r="88" spans="1:4" s="96" customFormat="1" ht="28.5" customHeight="1">
      <c r="A88" s="99"/>
      <c r="B88" s="95"/>
      <c r="C88" s="95"/>
      <c r="D88" s="95"/>
    </row>
    <row r="89" spans="1:4" s="96" customFormat="1" ht="28.5" customHeight="1">
      <c r="A89" s="99"/>
      <c r="B89" s="95"/>
      <c r="C89" s="95"/>
      <c r="D89" s="95"/>
    </row>
    <row r="90" spans="1:4" s="96" customFormat="1" ht="28.5" customHeight="1">
      <c r="A90" s="99"/>
      <c r="B90" s="95"/>
      <c r="C90" s="95"/>
      <c r="D90" s="95"/>
    </row>
    <row r="91" spans="1:4" s="96" customFormat="1" ht="28.5" customHeight="1">
      <c r="A91" s="99"/>
      <c r="B91" s="95"/>
      <c r="C91" s="95"/>
      <c r="D91" s="95"/>
    </row>
    <row r="92" spans="1:4" s="96" customFormat="1" ht="28.5" customHeight="1">
      <c r="A92" s="99"/>
      <c r="B92" s="95"/>
      <c r="C92" s="95"/>
      <c r="D92" s="95"/>
    </row>
    <row r="93" spans="1:4" s="96" customFormat="1" ht="28.5" customHeight="1">
      <c r="A93" s="99"/>
      <c r="B93" s="95"/>
      <c r="C93" s="95"/>
      <c r="D93" s="95"/>
    </row>
    <row r="94" spans="1:4" s="96" customFormat="1" ht="28.5" customHeight="1">
      <c r="A94" s="99"/>
      <c r="B94" s="95"/>
      <c r="C94" s="95"/>
      <c r="D94" s="95"/>
    </row>
    <row r="95" spans="1:4" s="96" customFormat="1" ht="28.5" customHeight="1">
      <c r="A95" s="99"/>
      <c r="B95" s="95"/>
      <c r="C95" s="95"/>
      <c r="D95" s="95"/>
    </row>
    <row r="96" spans="1:4" s="96" customFormat="1" ht="28.5" customHeight="1">
      <c r="A96" s="99"/>
      <c r="B96" s="95"/>
      <c r="C96" s="95"/>
      <c r="D96" s="95"/>
    </row>
    <row r="97" spans="1:4" s="96" customFormat="1" ht="28.5" customHeight="1">
      <c r="A97" s="99"/>
      <c r="B97" s="95"/>
      <c r="C97" s="95"/>
      <c r="D97" s="95"/>
    </row>
    <row r="98" spans="1:4" s="96" customFormat="1" ht="28.5" customHeight="1">
      <c r="A98" s="99"/>
      <c r="B98" s="95"/>
      <c r="C98" s="95"/>
      <c r="D98" s="95"/>
    </row>
    <row r="99" spans="1:4" s="96" customFormat="1" ht="28.5" customHeight="1">
      <c r="A99" s="99"/>
      <c r="B99" s="95"/>
      <c r="C99" s="95"/>
      <c r="D99" s="95"/>
    </row>
    <row r="100" spans="1:4" s="96" customFormat="1" ht="28.5" customHeight="1">
      <c r="A100" s="99"/>
      <c r="B100" s="95"/>
      <c r="C100" s="95"/>
      <c r="D100" s="95"/>
    </row>
    <row r="101" spans="1:4" s="96" customFormat="1" ht="28.5" customHeight="1">
      <c r="A101" s="99"/>
      <c r="B101" s="95"/>
      <c r="C101" s="95"/>
      <c r="D101" s="95"/>
    </row>
    <row r="102" spans="1:4" s="96" customFormat="1" ht="28.5" customHeight="1">
      <c r="A102" s="99"/>
      <c r="B102" s="95"/>
      <c r="C102" s="95"/>
      <c r="D102" s="95"/>
    </row>
    <row r="103" spans="1:4" s="96" customFormat="1" ht="28.5" customHeight="1">
      <c r="A103" s="99"/>
      <c r="B103" s="95"/>
      <c r="C103" s="95"/>
      <c r="D103" s="95"/>
    </row>
    <row r="104" spans="1:4" s="96" customFormat="1" ht="28.5" customHeight="1">
      <c r="A104" s="99"/>
      <c r="B104" s="95"/>
      <c r="C104" s="95"/>
      <c r="D104" s="95"/>
    </row>
    <row r="105" spans="1:4" s="96" customFormat="1" ht="28.5" customHeight="1">
      <c r="A105" s="99"/>
      <c r="B105" s="95"/>
      <c r="C105" s="95"/>
      <c r="D105" s="95"/>
    </row>
    <row r="106" spans="1:4" s="96" customFormat="1" ht="28.5" customHeight="1">
      <c r="A106" s="99"/>
      <c r="B106" s="95"/>
      <c r="C106" s="95"/>
      <c r="D106" s="95"/>
    </row>
    <row r="107" spans="1:4" s="96" customFormat="1" ht="28.5" customHeight="1">
      <c r="A107" s="99"/>
      <c r="B107" s="95"/>
      <c r="C107" s="95"/>
      <c r="D107" s="95"/>
    </row>
    <row r="108" spans="1:4" s="96" customFormat="1" ht="28.5" customHeight="1">
      <c r="A108" s="99"/>
      <c r="B108" s="95"/>
      <c r="C108" s="95"/>
      <c r="D108" s="95"/>
    </row>
    <row r="109" spans="1:4" s="96" customFormat="1" ht="28.5" customHeight="1">
      <c r="A109" s="99"/>
      <c r="B109" s="95"/>
      <c r="C109" s="95"/>
      <c r="D109" s="95"/>
    </row>
    <row r="110" spans="1:4" s="96" customFormat="1" ht="28.5" customHeight="1">
      <c r="A110" s="99"/>
      <c r="B110" s="95"/>
      <c r="C110" s="95"/>
      <c r="D110" s="95"/>
    </row>
    <row r="111" spans="1:4" s="96" customFormat="1" ht="28.5" customHeight="1">
      <c r="A111" s="99"/>
      <c r="B111" s="95"/>
      <c r="C111" s="95"/>
      <c r="D111" s="95"/>
    </row>
    <row r="112" spans="1:4" s="96" customFormat="1" ht="28.5" customHeight="1">
      <c r="A112" s="99"/>
      <c r="B112" s="95"/>
      <c r="C112" s="95"/>
      <c r="D112" s="95"/>
    </row>
    <row r="113" spans="1:4" s="96" customFormat="1" ht="28.5" customHeight="1">
      <c r="A113" s="99"/>
      <c r="B113" s="95"/>
      <c r="C113" s="95"/>
      <c r="D113" s="95"/>
    </row>
    <row r="114" spans="1:4" s="96" customFormat="1" ht="28.5" customHeight="1">
      <c r="A114" s="99"/>
      <c r="B114" s="95"/>
      <c r="C114" s="95"/>
      <c r="D114" s="95"/>
    </row>
    <row r="115" spans="1:4" s="96" customFormat="1" ht="28.5" customHeight="1">
      <c r="A115" s="99"/>
      <c r="B115" s="95"/>
      <c r="C115" s="95"/>
      <c r="D115" s="95"/>
    </row>
    <row r="116" spans="1:4" s="96" customFormat="1" ht="28.5" customHeight="1">
      <c r="A116" s="99"/>
      <c r="B116" s="95"/>
      <c r="C116" s="95"/>
      <c r="D116" s="95"/>
    </row>
    <row r="117" spans="1:4" s="96" customFormat="1" ht="28.5" customHeight="1">
      <c r="A117" s="99"/>
      <c r="B117" s="95"/>
      <c r="C117" s="95"/>
      <c r="D117" s="95"/>
    </row>
    <row r="118" spans="1:4" s="96" customFormat="1" ht="28.5" customHeight="1">
      <c r="A118" s="99"/>
      <c r="B118" s="95"/>
      <c r="C118" s="95"/>
      <c r="D118" s="95"/>
    </row>
    <row r="119" spans="1:4" s="96" customFormat="1" ht="28.5" customHeight="1">
      <c r="A119" s="99"/>
      <c r="B119" s="95"/>
      <c r="C119" s="95"/>
      <c r="D119" s="95"/>
    </row>
    <row r="120" spans="1:4" s="96" customFormat="1" ht="28.5" customHeight="1">
      <c r="A120" s="99"/>
      <c r="B120" s="95"/>
      <c r="C120" s="95"/>
      <c r="D120" s="95"/>
    </row>
    <row r="121" spans="1:4" s="96" customFormat="1" ht="28.5" customHeight="1">
      <c r="A121" s="99"/>
      <c r="B121" s="95"/>
      <c r="C121" s="95"/>
      <c r="D121" s="95"/>
    </row>
    <row r="122" spans="1:4" s="96" customFormat="1" ht="28.5" customHeight="1">
      <c r="A122" s="99"/>
      <c r="B122" s="95"/>
      <c r="C122" s="95"/>
      <c r="D122" s="95"/>
    </row>
    <row r="123" spans="1:4" s="96" customFormat="1" ht="28.5" customHeight="1">
      <c r="A123" s="99"/>
      <c r="B123" s="95"/>
      <c r="C123" s="95"/>
      <c r="D123" s="95"/>
    </row>
    <row r="125" spans="1:4" ht="18" customHeight="1"/>
    <row r="126" spans="1:4" ht="18" customHeight="1"/>
  </sheetData>
  <sheetProtection formatCells="0" formatColumns="0" formatRows="0" insertColumns="0" insertRows="0" insertHyperlinks="0" deleteColumns="0" deleteRows="0" sort="0" autoFilter="0" pivotTables="0"/>
  <sortState ref="B4:B42">
    <sortCondition ref="B4:B42"/>
  </sortState>
  <mergeCells count="5">
    <mergeCell ref="D2:D3"/>
    <mergeCell ref="A1:D1"/>
    <mergeCell ref="A2:A3"/>
    <mergeCell ref="B2:B3"/>
    <mergeCell ref="C2:C3"/>
  </mergeCells>
  <conditionalFormatting sqref="B4:B55">
    <cfRule type="duplicateValues" dxfId="7" priority="7" stopIfTrue="1"/>
  </conditionalFormatting>
  <conditionalFormatting sqref="B56:B66">
    <cfRule type="duplicateValues" dxfId="6" priority="1" stopIfTrue="1"/>
  </conditionalFormatting>
  <printOptions horizontalCentered="1"/>
  <pageMargins left="0.47244094488188981" right="0.23622047244094491" top="0.38" bottom="0.38" header="0.31496062992125984" footer="0.31496062992125984"/>
  <pageSetup paperSize="9" scale="72" orientation="portrait" r:id="rId1"/>
  <headerFooter>
    <oddFooter>&amp;C&amp;"Arial,Kalın"Sayfa &amp;P</oddFooter>
  </headerFooter>
</worksheet>
</file>

<file path=xl/worksheets/sheet80.xml><?xml version="1.0" encoding="utf-8"?>
<worksheet xmlns="http://schemas.openxmlformats.org/spreadsheetml/2006/main" xmlns:r="http://schemas.openxmlformats.org/officeDocument/2006/relationships">
  <sheetPr codeName="Sayfa71">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BİLGİLERİ'!B75</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1.xml><?xml version="1.0" encoding="utf-8"?>
<worksheet xmlns="http://schemas.openxmlformats.org/spreadsheetml/2006/main" xmlns:r="http://schemas.openxmlformats.org/officeDocument/2006/relationships">
  <sheetPr codeName="Sayfa72">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BİLGİLERİ'!B76</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2.xml><?xml version="1.0" encoding="utf-8"?>
<worksheet xmlns="http://schemas.openxmlformats.org/spreadsheetml/2006/main" xmlns:r="http://schemas.openxmlformats.org/officeDocument/2006/relationships">
  <sheetPr codeName="Sayfa73">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BİLGİLERİ'!B77</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3.xml><?xml version="1.0" encoding="utf-8"?>
<worksheet xmlns="http://schemas.openxmlformats.org/spreadsheetml/2006/main" xmlns:r="http://schemas.openxmlformats.org/officeDocument/2006/relationships">
  <sheetPr codeName="Sayfa74">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BİLGİLERİ'!B78</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8"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4.xml><?xml version="1.0" encoding="utf-8"?>
<worksheet xmlns="http://schemas.openxmlformats.org/spreadsheetml/2006/main" xmlns:r="http://schemas.openxmlformats.org/officeDocument/2006/relationships">
  <sheetPr codeName="Sayfa75">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BİLGİLERİ'!B79</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79"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5.xml><?xml version="1.0" encoding="utf-8"?>
<worksheet xmlns="http://schemas.openxmlformats.org/spreadsheetml/2006/main" xmlns:r="http://schemas.openxmlformats.org/officeDocument/2006/relationships">
  <sheetPr codeName="Sayfa76">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BİLGİLERİ'!B80</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6.xml><?xml version="1.0" encoding="utf-8"?>
<worksheet xmlns="http://schemas.openxmlformats.org/spreadsheetml/2006/main" xmlns:r="http://schemas.openxmlformats.org/officeDocument/2006/relationships">
  <sheetPr codeName="Sayfa77">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BİLGİLERİ'!B81</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1"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7.xml><?xml version="1.0" encoding="utf-8"?>
<worksheet xmlns="http://schemas.openxmlformats.org/spreadsheetml/2006/main" xmlns:r="http://schemas.openxmlformats.org/officeDocument/2006/relationships">
  <sheetPr codeName="Sayfa78">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BİLGİLERİ'!B82</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8.xml><?xml version="1.0" encoding="utf-8"?>
<worksheet xmlns="http://schemas.openxmlformats.org/spreadsheetml/2006/main" xmlns:r="http://schemas.openxmlformats.org/officeDocument/2006/relationships">
  <sheetPr codeName="Sayfa79">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BİLGİLERİ'!B83</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89.xml><?xml version="1.0" encoding="utf-8"?>
<worksheet xmlns="http://schemas.openxmlformats.org/spreadsheetml/2006/main" xmlns:r="http://schemas.openxmlformats.org/officeDocument/2006/relationships">
  <sheetPr codeName="Sayfa80">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BİLGİLERİ'!B84</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sheetPr>
    <tabColor rgb="FFFF3300"/>
  </sheetPr>
  <dimension ref="A1:N51"/>
  <sheetViews>
    <sheetView view="pageBreakPreview" zoomScaleSheetLayoutView="100" workbookViewId="0">
      <selection activeCell="F22" sqref="F22:H22"/>
    </sheetView>
  </sheetViews>
  <sheetFormatPr defaultColWidth="9.140625" defaultRowHeight="14.25"/>
  <cols>
    <col min="1" max="1" width="8.42578125" style="94" customWidth="1"/>
    <col min="2" max="2" width="30.7109375" style="86" customWidth="1"/>
    <col min="3" max="3" width="10.85546875" style="86" customWidth="1"/>
    <col min="4" max="7" width="5.85546875" style="86" customWidth="1"/>
    <col min="8" max="11" width="7" style="86" customWidth="1"/>
    <col min="12" max="12" width="9.140625" style="86"/>
    <col min="13" max="14" width="9.140625" style="86" hidden="1" customWidth="1"/>
    <col min="15" max="16384" width="9.140625" style="86"/>
  </cols>
  <sheetData>
    <row r="1" spans="1:14" ht="54" customHeight="1">
      <c r="A1" s="383" t="str">
        <f>CONCATENATE('KURS BİLGİLERİ'!F19," "," ATLETİZM İL TEMSİLCİLİĞİ ULUSAL HAKEMLİĞİNDEN ULUSLARARASI HAKEMLİĞE TERFİ EDEN HAKEMLERE AİT SEMİNER TAKİP VE SINAV SONUÇ LİSTESİ")</f>
        <v>DENİZLİ  ATLETİZM İL TEMSİLCİLİĞİ ULUSAL HAKEMLİĞİNDEN ULUSLARARASI HAKEMLİĞE TERFİ EDEN HAKEMLERE AİT SEMİNER TAKİP VE SINAV SONUÇ LİSTESİ</v>
      </c>
      <c r="B1" s="383"/>
      <c r="C1" s="383"/>
      <c r="D1" s="383"/>
      <c r="E1" s="383"/>
      <c r="F1" s="383"/>
      <c r="G1" s="383"/>
      <c r="H1" s="383"/>
      <c r="I1" s="383"/>
      <c r="J1" s="383"/>
      <c r="K1" s="383"/>
    </row>
    <row r="2" spans="1:14" s="87" customFormat="1" ht="29.25" customHeight="1">
      <c r="A2" s="384" t="s">
        <v>49</v>
      </c>
      <c r="B2" s="385" t="s">
        <v>21</v>
      </c>
      <c r="C2" s="384" t="s">
        <v>50</v>
      </c>
      <c r="D2" s="384" t="s">
        <v>55</v>
      </c>
      <c r="E2" s="384"/>
      <c r="F2" s="384"/>
      <c r="G2" s="384"/>
      <c r="H2" s="386" t="s">
        <v>51</v>
      </c>
      <c r="I2" s="386" t="s">
        <v>52</v>
      </c>
      <c r="J2" s="386" t="s">
        <v>53</v>
      </c>
      <c r="K2" s="386" t="s">
        <v>54</v>
      </c>
    </row>
    <row r="3" spans="1:14" s="89" customFormat="1" ht="37.5" customHeight="1">
      <c r="A3" s="385"/>
      <c r="B3" s="385"/>
      <c r="C3" s="385"/>
      <c r="D3" s="88">
        <v>1</v>
      </c>
      <c r="E3" s="88">
        <v>2</v>
      </c>
      <c r="F3" s="88">
        <v>3</v>
      </c>
      <c r="G3" s="88">
        <v>4</v>
      </c>
      <c r="H3" s="386"/>
      <c r="I3" s="386"/>
      <c r="J3" s="386"/>
      <c r="K3" s="386"/>
    </row>
    <row r="4" spans="1:14" ht="19.5" customHeight="1">
      <c r="A4" s="90">
        <v>1</v>
      </c>
      <c r="B4" s="91"/>
      <c r="C4" s="92"/>
      <c r="D4" s="93"/>
      <c r="E4" s="93"/>
      <c r="F4" s="93"/>
      <c r="G4" s="93"/>
      <c r="H4" s="93"/>
      <c r="I4" s="93"/>
      <c r="J4" s="93"/>
      <c r="K4" s="115">
        <f>(H4+I4+J4)/3</f>
        <v>0</v>
      </c>
      <c r="M4" s="86">
        <v>0</v>
      </c>
      <c r="N4" s="86">
        <v>89</v>
      </c>
    </row>
    <row r="5" spans="1:14" ht="19.5" customHeight="1">
      <c r="A5" s="90">
        <v>2</v>
      </c>
      <c r="B5" s="91"/>
      <c r="C5" s="92"/>
      <c r="D5" s="93"/>
      <c r="E5" s="93"/>
      <c r="F5" s="93"/>
      <c r="G5" s="93"/>
      <c r="H5" s="93"/>
      <c r="I5" s="93"/>
      <c r="J5" s="93"/>
      <c r="K5" s="115">
        <f t="shared" ref="K5:K28" si="0">(H5+I5+J5)/3</f>
        <v>0</v>
      </c>
    </row>
    <row r="6" spans="1:14" ht="19.5" customHeight="1">
      <c r="A6" s="90">
        <v>3</v>
      </c>
      <c r="B6" s="91"/>
      <c r="C6" s="92"/>
      <c r="D6" s="93"/>
      <c r="E6" s="93"/>
      <c r="F6" s="93"/>
      <c r="G6" s="93"/>
      <c r="H6" s="93"/>
      <c r="I6" s="93"/>
      <c r="J6" s="93"/>
      <c r="K6" s="115">
        <f t="shared" si="0"/>
        <v>0</v>
      </c>
    </row>
    <row r="7" spans="1:14" ht="19.5" customHeight="1">
      <c r="A7" s="90">
        <v>4</v>
      </c>
      <c r="B7" s="91"/>
      <c r="C7" s="92"/>
      <c r="D7" s="93"/>
      <c r="E7" s="93"/>
      <c r="F7" s="93"/>
      <c r="G7" s="93"/>
      <c r="H7" s="93"/>
      <c r="I7" s="93"/>
      <c r="J7" s="93"/>
      <c r="K7" s="115">
        <f t="shared" si="0"/>
        <v>0</v>
      </c>
    </row>
    <row r="8" spans="1:14" ht="19.5" customHeight="1">
      <c r="A8" s="90">
        <v>5</v>
      </c>
      <c r="B8" s="91"/>
      <c r="C8" s="92"/>
      <c r="D8" s="93"/>
      <c r="E8" s="93"/>
      <c r="F8" s="93"/>
      <c r="G8" s="93"/>
      <c r="H8" s="93"/>
      <c r="I8" s="93"/>
      <c r="J8" s="93"/>
      <c r="K8" s="115">
        <f t="shared" si="0"/>
        <v>0</v>
      </c>
    </row>
    <row r="9" spans="1:14" ht="19.5" customHeight="1">
      <c r="A9" s="90">
        <v>6</v>
      </c>
      <c r="B9" s="91"/>
      <c r="C9" s="92"/>
      <c r="D9" s="93"/>
      <c r="E9" s="93"/>
      <c r="F9" s="93"/>
      <c r="G9" s="93"/>
      <c r="H9" s="93"/>
      <c r="I9" s="93"/>
      <c r="J9" s="93"/>
      <c r="K9" s="115">
        <f t="shared" si="0"/>
        <v>0</v>
      </c>
    </row>
    <row r="10" spans="1:14" ht="19.5" customHeight="1">
      <c r="A10" s="90">
        <v>7</v>
      </c>
      <c r="B10" s="91"/>
      <c r="C10" s="92"/>
      <c r="D10" s="93"/>
      <c r="E10" s="93"/>
      <c r="F10" s="93"/>
      <c r="G10" s="93"/>
      <c r="H10" s="93"/>
      <c r="I10" s="93"/>
      <c r="J10" s="93"/>
      <c r="K10" s="115">
        <f t="shared" si="0"/>
        <v>0</v>
      </c>
    </row>
    <row r="11" spans="1:14" ht="19.5" customHeight="1">
      <c r="A11" s="90">
        <v>8</v>
      </c>
      <c r="B11" s="91"/>
      <c r="C11" s="92"/>
      <c r="D11" s="93"/>
      <c r="E11" s="93"/>
      <c r="F11" s="93"/>
      <c r="G11" s="93"/>
      <c r="H11" s="93"/>
      <c r="I11" s="93"/>
      <c r="J11" s="93"/>
      <c r="K11" s="115">
        <f t="shared" si="0"/>
        <v>0</v>
      </c>
    </row>
    <row r="12" spans="1:14" ht="19.5" customHeight="1">
      <c r="A12" s="90">
        <v>9</v>
      </c>
      <c r="B12" s="91"/>
      <c r="C12" s="92"/>
      <c r="D12" s="93"/>
      <c r="E12" s="93"/>
      <c r="F12" s="93"/>
      <c r="G12" s="93"/>
      <c r="H12" s="93"/>
      <c r="I12" s="93"/>
      <c r="J12" s="93"/>
      <c r="K12" s="115">
        <f t="shared" si="0"/>
        <v>0</v>
      </c>
    </row>
    <row r="13" spans="1:14" ht="19.5" customHeight="1">
      <c r="A13" s="90">
        <v>10</v>
      </c>
      <c r="B13" s="91"/>
      <c r="C13" s="92"/>
      <c r="D13" s="93"/>
      <c r="E13" s="93"/>
      <c r="F13" s="93"/>
      <c r="G13" s="93"/>
      <c r="H13" s="93"/>
      <c r="I13" s="93"/>
      <c r="J13" s="93"/>
      <c r="K13" s="115">
        <f t="shared" si="0"/>
        <v>0</v>
      </c>
    </row>
    <row r="14" spans="1:14" ht="19.5" customHeight="1">
      <c r="A14" s="90">
        <v>11</v>
      </c>
      <c r="B14" s="91"/>
      <c r="C14" s="92"/>
      <c r="D14" s="93"/>
      <c r="E14" s="93"/>
      <c r="F14" s="93"/>
      <c r="G14" s="93"/>
      <c r="H14" s="93"/>
      <c r="I14" s="93"/>
      <c r="J14" s="93"/>
      <c r="K14" s="115">
        <f t="shared" si="0"/>
        <v>0</v>
      </c>
    </row>
    <row r="15" spans="1:14" ht="19.5" customHeight="1">
      <c r="A15" s="90">
        <v>12</v>
      </c>
      <c r="B15" s="91"/>
      <c r="C15" s="92"/>
      <c r="D15" s="93"/>
      <c r="E15" s="93"/>
      <c r="F15" s="93"/>
      <c r="G15" s="93"/>
      <c r="H15" s="93"/>
      <c r="I15" s="93"/>
      <c r="J15" s="93"/>
      <c r="K15" s="115">
        <f t="shared" si="0"/>
        <v>0</v>
      </c>
    </row>
    <row r="16" spans="1:14" ht="19.5" customHeight="1">
      <c r="A16" s="90">
        <v>13</v>
      </c>
      <c r="B16" s="91"/>
      <c r="C16" s="92"/>
      <c r="D16" s="93"/>
      <c r="E16" s="93"/>
      <c r="F16" s="93"/>
      <c r="G16" s="93"/>
      <c r="H16" s="93"/>
      <c r="I16" s="93"/>
      <c r="J16" s="93"/>
      <c r="K16" s="115">
        <f t="shared" si="0"/>
        <v>0</v>
      </c>
    </row>
    <row r="17" spans="1:11" ht="19.5" customHeight="1">
      <c r="A17" s="90">
        <v>14</v>
      </c>
      <c r="B17" s="91"/>
      <c r="C17" s="92"/>
      <c r="D17" s="93"/>
      <c r="E17" s="93"/>
      <c r="F17" s="93"/>
      <c r="G17" s="93"/>
      <c r="H17" s="93"/>
      <c r="I17" s="93"/>
      <c r="J17" s="93"/>
      <c r="K17" s="115">
        <f t="shared" si="0"/>
        <v>0</v>
      </c>
    </row>
    <row r="18" spans="1:11" ht="19.5" customHeight="1">
      <c r="A18" s="90">
        <v>15</v>
      </c>
      <c r="B18" s="91"/>
      <c r="C18" s="92"/>
      <c r="D18" s="93"/>
      <c r="E18" s="93"/>
      <c r="F18" s="93"/>
      <c r="G18" s="93"/>
      <c r="H18" s="93"/>
      <c r="I18" s="93"/>
      <c r="J18" s="93"/>
      <c r="K18" s="115">
        <f t="shared" si="0"/>
        <v>0</v>
      </c>
    </row>
    <row r="19" spans="1:11" ht="19.5" customHeight="1">
      <c r="A19" s="90">
        <v>16</v>
      </c>
      <c r="B19" s="91"/>
      <c r="C19" s="92"/>
      <c r="D19" s="93"/>
      <c r="E19" s="93"/>
      <c r="F19" s="93"/>
      <c r="G19" s="93"/>
      <c r="H19" s="93"/>
      <c r="I19" s="93"/>
      <c r="J19" s="93"/>
      <c r="K19" s="115">
        <f t="shared" si="0"/>
        <v>0</v>
      </c>
    </row>
    <row r="20" spans="1:11" ht="19.5" customHeight="1">
      <c r="A20" s="90">
        <v>17</v>
      </c>
      <c r="B20" s="91"/>
      <c r="C20" s="92"/>
      <c r="D20" s="93"/>
      <c r="E20" s="93"/>
      <c r="F20" s="93"/>
      <c r="G20" s="93"/>
      <c r="H20" s="93"/>
      <c r="I20" s="93"/>
      <c r="J20" s="93"/>
      <c r="K20" s="115">
        <f t="shared" si="0"/>
        <v>0</v>
      </c>
    </row>
    <row r="21" spans="1:11" ht="19.5" customHeight="1">
      <c r="A21" s="90">
        <v>18</v>
      </c>
      <c r="B21" s="91"/>
      <c r="C21" s="92"/>
      <c r="D21" s="93"/>
      <c r="E21" s="93"/>
      <c r="F21" s="93"/>
      <c r="G21" s="93"/>
      <c r="H21" s="93"/>
      <c r="I21" s="93"/>
      <c r="J21" s="93"/>
      <c r="K21" s="115">
        <f t="shared" si="0"/>
        <v>0</v>
      </c>
    </row>
    <row r="22" spans="1:11" ht="19.5" customHeight="1">
      <c r="A22" s="90">
        <v>19</v>
      </c>
      <c r="B22" s="91"/>
      <c r="C22" s="92"/>
      <c r="D22" s="93"/>
      <c r="E22" s="93"/>
      <c r="F22" s="93"/>
      <c r="G22" s="93"/>
      <c r="H22" s="93"/>
      <c r="I22" s="93"/>
      <c r="J22" s="93"/>
      <c r="K22" s="115">
        <f t="shared" si="0"/>
        <v>0</v>
      </c>
    </row>
    <row r="23" spans="1:11" ht="19.5" customHeight="1">
      <c r="A23" s="90">
        <v>20</v>
      </c>
      <c r="B23" s="91"/>
      <c r="C23" s="92"/>
      <c r="D23" s="93"/>
      <c r="E23" s="93"/>
      <c r="F23" s="93"/>
      <c r="G23" s="93"/>
      <c r="H23" s="93"/>
      <c r="I23" s="93"/>
      <c r="J23" s="93"/>
      <c r="K23" s="115">
        <f t="shared" si="0"/>
        <v>0</v>
      </c>
    </row>
    <row r="24" spans="1:11" ht="19.5" customHeight="1">
      <c r="A24" s="90">
        <v>21</v>
      </c>
      <c r="B24" s="91"/>
      <c r="C24" s="92"/>
      <c r="D24" s="93"/>
      <c r="E24" s="93"/>
      <c r="F24" s="93"/>
      <c r="G24" s="93"/>
      <c r="H24" s="93"/>
      <c r="I24" s="93"/>
      <c r="J24" s="93"/>
      <c r="K24" s="115">
        <f t="shared" si="0"/>
        <v>0</v>
      </c>
    </row>
    <row r="25" spans="1:11" ht="19.5" customHeight="1">
      <c r="A25" s="90">
        <v>22</v>
      </c>
      <c r="B25" s="91"/>
      <c r="C25" s="92"/>
      <c r="D25" s="93"/>
      <c r="E25" s="93"/>
      <c r="F25" s="93"/>
      <c r="G25" s="93"/>
      <c r="H25" s="93"/>
      <c r="I25" s="93"/>
      <c r="J25" s="93"/>
      <c r="K25" s="115">
        <f t="shared" si="0"/>
        <v>0</v>
      </c>
    </row>
    <row r="26" spans="1:11" ht="19.5" customHeight="1">
      <c r="A26" s="90">
        <v>23</v>
      </c>
      <c r="B26" s="91"/>
      <c r="C26" s="92"/>
      <c r="D26" s="93"/>
      <c r="E26" s="93"/>
      <c r="F26" s="93"/>
      <c r="G26" s="93"/>
      <c r="H26" s="93"/>
      <c r="I26" s="93"/>
      <c r="J26" s="93"/>
      <c r="K26" s="115">
        <f t="shared" si="0"/>
        <v>0</v>
      </c>
    </row>
    <row r="27" spans="1:11" ht="19.5" customHeight="1">
      <c r="A27" s="90">
        <v>24</v>
      </c>
      <c r="B27" s="91"/>
      <c r="C27" s="92"/>
      <c r="D27" s="93"/>
      <c r="E27" s="93"/>
      <c r="F27" s="93"/>
      <c r="G27" s="93"/>
      <c r="H27" s="93"/>
      <c r="I27" s="93"/>
      <c r="J27" s="93"/>
      <c r="K27" s="115">
        <f t="shared" si="0"/>
        <v>0</v>
      </c>
    </row>
    <row r="28" spans="1:11" ht="19.5" customHeight="1">
      <c r="A28" s="90">
        <v>25</v>
      </c>
      <c r="B28" s="91"/>
      <c r="C28" s="92"/>
      <c r="D28" s="93"/>
      <c r="E28" s="93"/>
      <c r="F28" s="93"/>
      <c r="G28" s="93"/>
      <c r="H28" s="93"/>
      <c r="I28" s="93"/>
      <c r="J28" s="93"/>
      <c r="K28" s="115">
        <f t="shared" si="0"/>
        <v>0</v>
      </c>
    </row>
    <row r="29" spans="1:11" ht="12.75" customHeight="1"/>
    <row r="30" spans="1:11" ht="12.75" customHeight="1"/>
    <row r="31" spans="1:11" ht="19.5" customHeight="1">
      <c r="B31" s="206" t="s">
        <v>65</v>
      </c>
      <c r="F31" s="382" t="s">
        <v>65</v>
      </c>
      <c r="G31" s="381"/>
      <c r="H31" s="381"/>
      <c r="I31" s="381"/>
      <c r="J31" s="381"/>
    </row>
    <row r="32" spans="1:11" ht="19.5" customHeight="1">
      <c r="B32" s="205" t="str">
        <f>'KURS BİLGİLERİ'!F22</f>
        <v>Ömer ARAS</v>
      </c>
      <c r="F32" s="381" t="str">
        <f>'KURS BİLGİLERİ'!F23</f>
        <v>Müslüm AKSAKAL</v>
      </c>
      <c r="G32" s="381"/>
      <c r="H32" s="381"/>
      <c r="I32" s="381"/>
      <c r="J32" s="381"/>
    </row>
    <row r="33" ht="12.75" customHeight="1"/>
    <row r="34" ht="12.75" customHeight="1"/>
    <row r="35" ht="13.5" customHeight="1"/>
    <row r="36" ht="12.75" customHeight="1"/>
    <row r="37" ht="12.75" customHeight="1"/>
    <row r="38" ht="12.75" customHeight="1"/>
    <row r="39" ht="13.5" customHeight="1"/>
    <row r="44" ht="12.75" customHeight="1"/>
    <row r="45" ht="12.75" customHeight="1"/>
    <row r="46" ht="12.75" customHeight="1"/>
    <row r="47" ht="13.5" customHeight="1"/>
    <row r="48" ht="12.75" customHeight="1"/>
    <row r="49" ht="12.75" customHeight="1"/>
    <row r="50" ht="12.75" customHeight="1"/>
    <row r="51" ht="13.5" customHeight="1"/>
  </sheetData>
  <sheetProtection formatCells="0" formatColumns="0" formatRows="0" insertColumns="0" insertRows="0" insertHyperlinks="0" deleteColumns="0" deleteRows="0" sort="0" autoFilter="0" pivotTables="0"/>
  <mergeCells count="11">
    <mergeCell ref="F32:J32"/>
    <mergeCell ref="F31:J31"/>
    <mergeCell ref="A1:K1"/>
    <mergeCell ref="A2:A3"/>
    <mergeCell ref="B2:B3"/>
    <mergeCell ref="C2:C3"/>
    <mergeCell ref="D2:G2"/>
    <mergeCell ref="H2:H3"/>
    <mergeCell ref="I2:I3"/>
    <mergeCell ref="J2:J3"/>
    <mergeCell ref="K2:K3"/>
  </mergeCells>
  <phoneticPr fontId="0" type="noConversion"/>
  <conditionalFormatting sqref="K4:K28">
    <cfRule type="cellIs" dxfId="5" priority="1" operator="between">
      <formula>$M$4</formula>
      <formula>$N$4</formula>
    </cfRule>
  </conditionalFormatting>
  <printOptions horizontalCentered="1"/>
  <pageMargins left="0.70866141732283472" right="0.70866141732283472" top="0.99" bottom="0.74803149606299213" header="0.31496062992125984" footer="0.31496062992125984"/>
  <pageSetup paperSize="9" scale="85" orientation="portrait" r:id="rId1"/>
</worksheet>
</file>

<file path=xl/worksheets/sheet90.xml><?xml version="1.0" encoding="utf-8"?>
<worksheet xmlns="http://schemas.openxmlformats.org/spreadsheetml/2006/main" xmlns:r="http://schemas.openxmlformats.org/officeDocument/2006/relationships">
  <sheetPr codeName="Sayfa81">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BİLGİLERİ'!B85</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5"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1.xml><?xml version="1.0" encoding="utf-8"?>
<worksheet xmlns="http://schemas.openxmlformats.org/spreadsheetml/2006/main" xmlns:r="http://schemas.openxmlformats.org/officeDocument/2006/relationships">
  <sheetPr codeName="Sayfa82">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BİLGİLERİ'!B86</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6"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2.xml><?xml version="1.0" encoding="utf-8"?>
<worksheet xmlns="http://schemas.openxmlformats.org/spreadsheetml/2006/main" xmlns:r="http://schemas.openxmlformats.org/officeDocument/2006/relationships">
  <sheetPr codeName="Sayfa83">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BİLGİLERİ'!B87</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7"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3.xml><?xml version="1.0" encoding="utf-8"?>
<worksheet xmlns="http://schemas.openxmlformats.org/spreadsheetml/2006/main" xmlns:r="http://schemas.openxmlformats.org/officeDocument/2006/relationships">
  <sheetPr codeName="Sayfa84">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BİLGİLERİ'!B88</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8"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4.xml><?xml version="1.0" encoding="utf-8"?>
<worksheet xmlns="http://schemas.openxmlformats.org/spreadsheetml/2006/main" xmlns:r="http://schemas.openxmlformats.org/officeDocument/2006/relationships">
  <sheetPr codeName="Sayfa85">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BİLGİLERİ'!B89</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89"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5.xml><?xml version="1.0" encoding="utf-8"?>
<worksheet xmlns="http://schemas.openxmlformats.org/spreadsheetml/2006/main" xmlns:r="http://schemas.openxmlformats.org/officeDocument/2006/relationships">
  <sheetPr codeName="Sayfa86">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BİLGİLERİ'!B90</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0"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6.xml><?xml version="1.0" encoding="utf-8"?>
<worksheet xmlns="http://schemas.openxmlformats.org/spreadsheetml/2006/main" xmlns:r="http://schemas.openxmlformats.org/officeDocument/2006/relationships">
  <sheetPr codeName="Sayfa87">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BİLGİLERİ'!B91</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1"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7.xml><?xml version="1.0" encoding="utf-8"?>
<worksheet xmlns="http://schemas.openxmlformats.org/spreadsheetml/2006/main" xmlns:r="http://schemas.openxmlformats.org/officeDocument/2006/relationships">
  <sheetPr codeName="Sayfa88">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BİLGİLERİ'!B92</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2"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8.xml><?xml version="1.0" encoding="utf-8"?>
<worksheet xmlns="http://schemas.openxmlformats.org/spreadsheetml/2006/main" xmlns:r="http://schemas.openxmlformats.org/officeDocument/2006/relationships">
  <sheetPr codeName="Sayfa89">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BİLGİLERİ'!B93</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3"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xl/worksheets/sheet99.xml><?xml version="1.0" encoding="utf-8"?>
<worksheet xmlns="http://schemas.openxmlformats.org/spreadsheetml/2006/main" xmlns:r="http://schemas.openxmlformats.org/officeDocument/2006/relationships">
  <sheetPr codeName="Sayfa90">
    <tabColor rgb="FFFFFF00"/>
  </sheetPr>
  <dimension ref="B1:I539"/>
  <sheetViews>
    <sheetView zoomScale="130" zoomScaleNormal="130" workbookViewId="0">
      <selection activeCell="Q11" sqref="Q11"/>
    </sheetView>
  </sheetViews>
  <sheetFormatPr defaultColWidth="9.140625" defaultRowHeight="14.25"/>
  <cols>
    <col min="1" max="1" width="1.5703125" style="20" customWidth="1"/>
    <col min="2" max="2" width="1" style="20" customWidth="1"/>
    <col min="3" max="3" width="32.7109375" style="20" customWidth="1"/>
    <col min="4" max="4" width="31.5703125" style="21" customWidth="1"/>
    <col min="5" max="5" width="8.42578125" style="21" customWidth="1"/>
    <col min="6" max="6" width="5.5703125" style="21" bestFit="1" customWidth="1"/>
    <col min="7" max="7" width="7.42578125" style="21" customWidth="1"/>
    <col min="8" max="8" width="5" style="21" bestFit="1" customWidth="1"/>
    <col min="9" max="9" width="1.5703125" style="20" customWidth="1"/>
    <col min="10" max="10" width="2.85546875" style="20" customWidth="1"/>
    <col min="11" max="14" width="2.7109375" style="20" customWidth="1"/>
    <col min="15" max="16384" width="9.140625" style="20"/>
  </cols>
  <sheetData>
    <row r="1" spans="2:9" ht="6.75" customHeight="1" thickBot="1"/>
    <row r="2" spans="2:9" s="26" customFormat="1" ht="6.75" customHeight="1">
      <c r="B2" s="22"/>
      <c r="C2" s="23"/>
      <c r="D2" s="24"/>
      <c r="E2" s="24"/>
      <c r="F2" s="24"/>
      <c r="G2" s="24"/>
      <c r="H2" s="24"/>
      <c r="I2" s="25"/>
    </row>
    <row r="3" spans="2:9" s="26" customFormat="1" ht="31.5" customHeight="1">
      <c r="B3" s="27"/>
      <c r="C3" s="422" t="s">
        <v>12</v>
      </c>
      <c r="D3" s="423"/>
      <c r="E3" s="423"/>
      <c r="F3" s="423"/>
      <c r="G3" s="423"/>
      <c r="H3" s="423"/>
      <c r="I3" s="28"/>
    </row>
    <row r="4" spans="2:9" ht="43.5" customHeight="1" thickBot="1">
      <c r="B4" s="27"/>
      <c r="C4" s="424" t="s">
        <v>70</v>
      </c>
      <c r="D4" s="425"/>
      <c r="E4" s="425"/>
      <c r="F4" s="425"/>
      <c r="G4" s="425"/>
      <c r="H4" s="425"/>
      <c r="I4" s="29"/>
    </row>
    <row r="5" spans="2:9" ht="22.5" customHeight="1">
      <c r="B5" s="27"/>
      <c r="C5" s="30" t="s">
        <v>13</v>
      </c>
      <c r="D5" s="84">
        <f>'HAKEM BİLGİLERİ'!B94</f>
        <v>0</v>
      </c>
      <c r="E5" s="457" t="s">
        <v>26</v>
      </c>
      <c r="F5" s="458"/>
      <c r="G5" s="458"/>
      <c r="H5" s="459"/>
      <c r="I5" s="29"/>
    </row>
    <row r="6" spans="2:9" ht="6.75" customHeight="1">
      <c r="B6" s="27"/>
      <c r="C6" s="31"/>
      <c r="D6" s="32"/>
      <c r="E6" s="460"/>
      <c r="F6" s="461"/>
      <c r="G6" s="461"/>
      <c r="H6" s="462"/>
      <c r="I6" s="29"/>
    </row>
    <row r="7" spans="2:9" s="36" customFormat="1" ht="22.5" customHeight="1">
      <c r="B7" s="33"/>
      <c r="C7" s="30" t="s">
        <v>21</v>
      </c>
      <c r="D7" s="34" t="str">
        <f>IF(ISERROR(VLOOKUP($D5,'HAKEM BİLGİLERİ'!$B$8:$P$201,3,0)),"",(VLOOKUP($D5,'HAKEM BİLGİLERİ'!$B$8:$P$201,3,0)))</f>
        <v/>
      </c>
      <c r="E7" s="460"/>
      <c r="F7" s="461"/>
      <c r="G7" s="461"/>
      <c r="H7" s="462"/>
      <c r="I7" s="35"/>
    </row>
    <row r="8" spans="2:9" s="36" customFormat="1" ht="6.75" customHeight="1">
      <c r="B8" s="33"/>
      <c r="C8" s="31"/>
      <c r="D8" s="32"/>
      <c r="E8" s="460"/>
      <c r="F8" s="461"/>
      <c r="G8" s="461"/>
      <c r="H8" s="462"/>
      <c r="I8" s="35"/>
    </row>
    <row r="9" spans="2:9" s="36" customFormat="1" ht="22.5" customHeight="1">
      <c r="B9" s="33"/>
      <c r="C9" s="30" t="s">
        <v>27</v>
      </c>
      <c r="D9" s="34" t="str">
        <f>IF(ISERROR(VLOOKUP($D5,'HAKEM BİLGİLERİ'!$B$8:$P$201,4,0)),"",(VLOOKUP($D5,'HAKEM BİLGİLERİ'!$B$8:$P$201,4,0)))</f>
        <v/>
      </c>
      <c r="E9" s="460"/>
      <c r="F9" s="461"/>
      <c r="G9" s="461"/>
      <c r="H9" s="462"/>
      <c r="I9" s="35"/>
    </row>
    <row r="10" spans="2:9" s="36" customFormat="1" ht="7.5" customHeight="1">
      <c r="B10" s="33"/>
      <c r="C10" s="37"/>
      <c r="D10" s="38"/>
      <c r="E10" s="460"/>
      <c r="F10" s="461"/>
      <c r="G10" s="461"/>
      <c r="H10" s="462"/>
      <c r="I10" s="35"/>
    </row>
    <row r="11" spans="2:9" s="36" customFormat="1" ht="22.5" customHeight="1">
      <c r="B11" s="33"/>
      <c r="C11" s="30" t="s">
        <v>10</v>
      </c>
      <c r="D11" s="34" t="str">
        <f>'HAKEM BİLGİLERİ'!D3</f>
        <v>DENİZLİ</v>
      </c>
      <c r="E11" s="460"/>
      <c r="F11" s="461"/>
      <c r="G11" s="461"/>
      <c r="H11" s="462"/>
      <c r="I11" s="35"/>
    </row>
    <row r="12" spans="2:9" s="36" customFormat="1" ht="6.75" customHeight="1">
      <c r="B12" s="33"/>
      <c r="C12" s="31"/>
      <c r="D12" s="31"/>
      <c r="E12" s="460"/>
      <c r="F12" s="461"/>
      <c r="G12" s="461"/>
      <c r="H12" s="462"/>
      <c r="I12" s="35"/>
    </row>
    <row r="13" spans="2:9" s="36" customFormat="1" ht="22.5" customHeight="1" thickBot="1">
      <c r="B13" s="33"/>
      <c r="C13" s="30" t="s">
        <v>0</v>
      </c>
      <c r="D13" s="34" t="str">
        <f>IF(ISERROR(VLOOKUP($D5,'HAKEM BİLGİLERİ'!$B$8:$P$201,2,0)),"",(VLOOKUP($D5,'HAKEM BİLGİLERİ'!$B$8:$P$201,2,0)))</f>
        <v/>
      </c>
      <c r="E13" s="463"/>
      <c r="F13" s="464"/>
      <c r="G13" s="464"/>
      <c r="H13" s="465"/>
      <c r="I13" s="35"/>
    </row>
    <row r="14" spans="2:9" s="36" customFormat="1" ht="11.25" customHeight="1" thickBot="1">
      <c r="B14" s="33"/>
      <c r="C14" s="31"/>
      <c r="D14" s="31"/>
      <c r="E14" s="474" t="s">
        <v>43</v>
      </c>
      <c r="F14" s="475"/>
      <c r="G14" s="475"/>
      <c r="H14" s="476"/>
      <c r="I14" s="35"/>
    </row>
    <row r="15" spans="2:9" s="36" customFormat="1" ht="24.75" customHeight="1" thickBot="1">
      <c r="B15" s="33"/>
      <c r="C15" s="420" t="s">
        <v>35</v>
      </c>
      <c r="D15" s="421"/>
      <c r="E15" s="438" t="s">
        <v>40</v>
      </c>
      <c r="F15" s="439"/>
      <c r="G15" s="439"/>
      <c r="H15" s="440"/>
      <c r="I15" s="35"/>
    </row>
    <row r="16" spans="2:9" ht="21" customHeight="1" thickBot="1">
      <c r="B16" s="27"/>
      <c r="C16" s="8" t="s">
        <v>15</v>
      </c>
      <c r="D16" s="9" t="str">
        <f>IF(ISERROR(VLOOKUP($D5,'HAKEM BİLGİLERİ'!$B$8:$P$201,8,0)),"",(VLOOKUP($D5,'HAKEM BİLGİLERİ'!$B$8:$P$201,8,0)))</f>
        <v/>
      </c>
      <c r="E16" s="39" t="s">
        <v>24</v>
      </c>
      <c r="F16" s="40" t="s">
        <v>34</v>
      </c>
      <c r="G16" s="41" t="s">
        <v>24</v>
      </c>
      <c r="H16" s="40" t="s">
        <v>34</v>
      </c>
      <c r="I16" s="29"/>
    </row>
    <row r="17" spans="2:9" ht="21" customHeight="1">
      <c r="B17" s="27"/>
      <c r="C17" s="14" t="s">
        <v>1</v>
      </c>
      <c r="D17" s="15" t="str">
        <f>IF(ISERROR(VLOOKUP($D5,'HAKEM BİLGİLERİ'!$B$8:$P$201,5,0)),"",(VLOOKUP($D5,'HAKEM BİLGİLERİ'!$B$8:$P$201,5,0)))</f>
        <v/>
      </c>
      <c r="E17" s="42" t="str">
        <f>'KURS BİLGİLERİ'!F19</f>
        <v>DENİZLİ</v>
      </c>
      <c r="F17" s="43">
        <f>'KURS BİLGİLERİ'!F24</f>
        <v>2016</v>
      </c>
      <c r="G17" s="42" t="str">
        <f>IF(ISERROR(VLOOKUP(D5,'HAKEM BİLGİLERİ'!$B$8:$P$201,61,0)),"",(VLOOKUP(D5,'HAKEM BİLGİLERİ'!$B$8:$P$201,61,0)))</f>
        <v/>
      </c>
      <c r="H17" s="43" t="str">
        <f>IF(ISERROR(VLOOKUP(D5,'HAKEM BİLGİLERİ'!$B$8:$P$201,62,0)),"",(VLOOKUP(D5,'HAKEM BİLGİLERİ'!$B$8:$P$201,62,0)))</f>
        <v/>
      </c>
      <c r="I17" s="29"/>
    </row>
    <row r="18" spans="2:9" ht="21" customHeight="1">
      <c r="B18" s="27"/>
      <c r="C18" s="7" t="s">
        <v>2</v>
      </c>
      <c r="D18" s="10" t="str">
        <f>IF(ISERROR(VLOOKUP($D5,'HAKEM BİLGİLERİ'!$B$8:$P$201,6,0)),"",(VLOOKUP($D5,'HAKEM BİLGİLERİ'!$B$8:$P$201,6,0)))</f>
        <v/>
      </c>
      <c r="E18" s="44" t="str">
        <f>IF(ISERROR(VLOOKUP(D5,'HAKEM BİLGİLERİ'!$B$8:$P$201,23,0)),"",(VLOOKUP(D5,'HAKEM BİLGİLERİ'!$B$8:$P$201,23,0)))</f>
        <v/>
      </c>
      <c r="F18" s="45" t="str">
        <f>IF(ISERROR(VLOOKUP(D5,'HAKEM BİLGİLERİ'!$B$8:$P$201,24,0)),"",(VLOOKUP(D5,'HAKEM BİLGİLERİ'!$B$8:$P$201,24,0)))</f>
        <v/>
      </c>
      <c r="G18" s="46" t="str">
        <f>IF(ISERROR(VLOOKUP(D5,'HAKEM BİLGİLERİ'!$B$8:$P$201,63,0)),"",(VLOOKUP(D5,'HAKEM BİLGİLERİ'!$B$8:$P$201,63,0)))</f>
        <v/>
      </c>
      <c r="H18" s="45" t="str">
        <f>IF(ISERROR(VLOOKUP(D5,'HAKEM BİLGİLERİ'!$B$8:$P$201,64,0)),"",(VLOOKUP(D5,'HAKEM BİLGİLERİ'!$B$8:$P$201,64,0)))</f>
        <v/>
      </c>
      <c r="I18" s="29"/>
    </row>
    <row r="19" spans="2:9" ht="21" customHeight="1">
      <c r="B19" s="27"/>
      <c r="C19" s="14" t="s">
        <v>3</v>
      </c>
      <c r="D19" s="16" t="str">
        <f>IF(ISERROR(VLOOKUP($D5,'HAKEM BİLGİLERİ'!$B$8:$P$201,7,0)),"",(VLOOKUP($D5,'HAKEM BİLGİLERİ'!$B$8:$P$201,7,0)))</f>
        <v/>
      </c>
      <c r="E19" s="46" t="str">
        <f>IF(ISERROR(VLOOKUP(D5,'HAKEM BİLGİLERİ'!$B$8:$P$201,25,0)),"",(VLOOKUP(D5,'HAKEM BİLGİLERİ'!$B$8:$P$201,25,0)))</f>
        <v/>
      </c>
      <c r="F19" s="45" t="str">
        <f>IF(ISERROR(VLOOKUP(D5,'HAKEM BİLGİLERİ'!$B$8:$P$201,26,0)),"",(VLOOKUP(D5,'HAKEM BİLGİLERİ'!$B$8:$P$201,26,0)))</f>
        <v/>
      </c>
      <c r="G19" s="46" t="str">
        <f>IF(ISERROR(VLOOKUP(D5,'HAKEM BİLGİLERİ'!$B$8:$P$201,65,0)),"",(VLOOKUP(D5,'HAKEM BİLGİLERİ'!$B$8:$P$201,65,0)))</f>
        <v/>
      </c>
      <c r="H19" s="45" t="str">
        <f>IF(ISERROR(VLOOKUP(D5,'HAKEM BİLGİLERİ'!$B$8:$P$201,66,0)),"",(VLOOKUP(D5,'HAKEM BİLGİLERİ'!$B$8:$P$201,66,0)))</f>
        <v/>
      </c>
      <c r="I19" s="29"/>
    </row>
    <row r="20" spans="2:9" ht="21" customHeight="1">
      <c r="B20" s="27"/>
      <c r="C20" s="7" t="s">
        <v>4</v>
      </c>
      <c r="D20" s="11" t="str">
        <f>IF(ISERROR(VLOOKUP($D5,'HAKEM BİLGİLERİ'!$B$8:$P$201,9,0)),"",(VLOOKUP($D5,'HAKEM BİLGİLERİ'!$B$8:$P$201,9,0)))</f>
        <v/>
      </c>
      <c r="E20" s="46" t="str">
        <f>IF(ISERROR(VLOOKUP(D5,'HAKEM BİLGİLERİ'!$B$8:$P$201,27,0)),"",(VLOOKUP(D5,'HAKEM BİLGİLERİ'!$B$8:$P$201,27,0)))</f>
        <v/>
      </c>
      <c r="F20" s="45" t="str">
        <f>IF(ISERROR(VLOOKUP(D5,'HAKEM BİLGİLERİ'!$B$8:$P$201,28,0)),"",(VLOOKUP(D5,'HAKEM BİLGİLERİ'!$B$8:$P$201,28,0)))</f>
        <v/>
      </c>
      <c r="G20" s="46" t="str">
        <f>IF(ISERROR(VLOOKUP(D5,'HAKEM BİLGİLERİ'!$B$8:$P$201,67,0)),"",(VLOOKUP(D5,'HAKEM BİLGİLERİ'!$B$8:$P$201,67,0)))</f>
        <v/>
      </c>
      <c r="H20" s="45" t="str">
        <f>IF(ISERROR(VLOOKUP(D5,'HAKEM BİLGİLERİ'!$B$8:$P$201,68,0)),"",(VLOOKUP(D5,'HAKEM BİLGİLERİ'!$B$8:$P$201,68,0)))</f>
        <v/>
      </c>
      <c r="I20" s="29"/>
    </row>
    <row r="21" spans="2:9" ht="21" customHeight="1">
      <c r="B21" s="27"/>
      <c r="C21" s="14" t="s">
        <v>39</v>
      </c>
      <c r="D21" s="17" t="str">
        <f>IF(ISERROR(VLOOKUP($D5,'HAKEM BİLGİLERİ'!$B$8:$P$201,10,0)),"",(VLOOKUP($D5,'HAKEM BİLGİLERİ'!$B$8:$P$201,10,0)))</f>
        <v/>
      </c>
      <c r="E21" s="46" t="str">
        <f>IF(ISERROR(VLOOKUP(D5,'HAKEM BİLGİLERİ'!$B$8:$P$201,29,0)),"",(VLOOKUP(D5,'HAKEM BİLGİLERİ'!$B$8:$P$201,29,0)))</f>
        <v/>
      </c>
      <c r="F21" s="45" t="str">
        <f>IF(ISERROR(VLOOKUP(D5,'HAKEM BİLGİLERİ'!$B$8:$P$201,30,0)),"",(VLOOKUP(D5,'HAKEM BİLGİLERİ'!$B$8:$P$201,30,0)))</f>
        <v/>
      </c>
      <c r="G21" s="46" t="str">
        <f>IF(ISERROR(VLOOKUP(D5,'HAKEM BİLGİLERİ'!$B$8:$P$201,69,0)),"",(VLOOKUP(D5,'HAKEM BİLGİLERİ'!$B$8:$P$201,69,0)))</f>
        <v/>
      </c>
      <c r="H21" s="45" t="str">
        <f>IF(ISERROR(VLOOKUP(D5,'HAKEM BİLGİLERİ'!$B$8:$P$201,70,0)),"",(VLOOKUP(D5,'HAKEM BİLGİLERİ'!$B$8:$P$201,70,0)))</f>
        <v/>
      </c>
      <c r="I21" s="29"/>
    </row>
    <row r="22" spans="2:9" ht="21" customHeight="1">
      <c r="B22" s="27"/>
      <c r="C22" s="7" t="s">
        <v>17</v>
      </c>
      <c r="D22" s="11" t="str">
        <f>IF(ISERROR(VLOOKUP($D5,'HAKEM BİLGİLERİ'!$B$8:$P$201,11,0)),"",(VLOOKUP($D5,'HAKEM BİLGİLERİ'!$B$8:$P$201,11,0)))</f>
        <v/>
      </c>
      <c r="E22" s="46" t="str">
        <f>IF(ISERROR(VLOOKUP(D5,'HAKEM BİLGİLERİ'!$B$8:$P$201,31,0)),"",(VLOOKUP(D5,'HAKEM BİLGİLERİ'!$B$8:$P$201,31,0)))</f>
        <v/>
      </c>
      <c r="F22" s="45" t="str">
        <f>IF(ISERROR(VLOOKUP(D5,'HAKEM BİLGİLERİ'!$B$8:$P$201,32,0)),"",(VLOOKUP(D5,'HAKEM BİLGİLERİ'!$B$8:$P$201,32,0)))</f>
        <v/>
      </c>
      <c r="G22" s="46" t="str">
        <f>IF(ISERROR(VLOOKUP(D5,'HAKEM BİLGİLERİ'!$B$8:$P$201,71,0)),"",(VLOOKUP(D5,'HAKEM BİLGİLERİ'!$B$8:$P$201,71,0)))</f>
        <v/>
      </c>
      <c r="H22" s="45" t="str">
        <f>IF(ISERROR(VLOOKUP(D5,'HAKEM BİLGİLERİ'!$B$8:$P$201,72,0)),"",(VLOOKUP(D5,'HAKEM BİLGİLERİ'!$B$8:$P$201,72,0)))</f>
        <v/>
      </c>
      <c r="I22" s="29"/>
    </row>
    <row r="23" spans="2:9" ht="21" customHeight="1">
      <c r="B23" s="27"/>
      <c r="C23" s="14" t="s">
        <v>16</v>
      </c>
      <c r="D23" s="17" t="str">
        <f>IF(ISERROR(VLOOKUP($D5,'HAKEM BİLGİLERİ'!$B$8:$P$201,12,0)),"",(VLOOKUP($D5,'HAKEM BİLGİLERİ'!$B$8:$P$201,12,0)))</f>
        <v/>
      </c>
      <c r="E23" s="46" t="str">
        <f>IF(ISERROR(VLOOKUP(D5,'HAKEM BİLGİLERİ'!$B$8:$P$201,33,0)),"",(VLOOKUP(D5,'HAKEM BİLGİLERİ'!$B$8:$P$201,33,0)))</f>
        <v/>
      </c>
      <c r="F23" s="45" t="str">
        <f>IF(ISERROR(VLOOKUP(D5,'HAKEM BİLGİLERİ'!$B$8:$P$201,34,0)),"",(VLOOKUP(D5,'HAKEM BİLGİLERİ'!$B$8:$P$201,34,0)))</f>
        <v/>
      </c>
      <c r="G23" s="46" t="str">
        <f>IF(ISERROR(VLOOKUP(D5,'HAKEM BİLGİLERİ'!$B$8:$P$201,73,0)),"",(VLOOKUP(D5,'HAKEM BİLGİLERİ'!$B$8:$P$201,73,0)))</f>
        <v/>
      </c>
      <c r="H23" s="45" t="str">
        <f>IF(ISERROR(VLOOKUP(D5,'HAKEM BİLGİLERİ'!$B$8:$P$201,74,0)),"",(VLOOKUP(D5,'HAKEM BİLGİLERİ'!$B$8:$P$201,74,0)))</f>
        <v/>
      </c>
      <c r="I23" s="29"/>
    </row>
    <row r="24" spans="2:9" ht="21" customHeight="1">
      <c r="B24" s="27"/>
      <c r="C24" s="7" t="s">
        <v>67</v>
      </c>
      <c r="D24" s="11" t="str">
        <f>IF(ISERROR(VLOOKUP($D5,'HAKEM BİLGİLERİ'!$B$8:$P$201,13,0)),"",(VLOOKUP($D5,'HAKEM BİLGİLERİ'!$B$8:$P$201,13,0)))</f>
        <v/>
      </c>
      <c r="E24" s="46" t="str">
        <f>IF(ISERROR(VLOOKUP(D5,'HAKEM BİLGİLERİ'!$B$8:$P$201,35,0)),"",(VLOOKUP(D5,'HAKEM BİLGİLERİ'!$B$8:$P$201,35,0)))</f>
        <v/>
      </c>
      <c r="F24" s="45" t="str">
        <f>IF(ISERROR(VLOOKUP(D5,'HAKEM BİLGİLERİ'!$B$8:$P$201,36,0)),"",(VLOOKUP(D5,'HAKEM BİLGİLERİ'!$B$8:$P$201,36,0)))</f>
        <v/>
      </c>
      <c r="G24" s="46" t="str">
        <f>IF(ISERROR(VLOOKUP(D5,'HAKEM BİLGİLERİ'!$B$8:$P$201,75,0)),"",(VLOOKUP(D5,'HAKEM BİLGİLERİ'!$B$8:$P$201,75,0)))</f>
        <v/>
      </c>
      <c r="H24" s="45" t="str">
        <f>IF(ISERROR(VLOOKUP(D5,'HAKEM BİLGİLERİ'!$B$8:$P$201,76,0)),"",(VLOOKUP(D5,'HAKEM BİLGİLERİ'!$B$8:$P$201,76,0)))</f>
        <v/>
      </c>
      <c r="I24" s="29"/>
    </row>
    <row r="25" spans="2:9" ht="21" customHeight="1">
      <c r="B25" s="27"/>
      <c r="C25" s="14" t="s">
        <v>5</v>
      </c>
      <c r="D25" s="82" t="str">
        <f>IF(ISERROR(VLOOKUP($D5,'HAKEM BİLGİLERİ'!$B$8:$P$201,14,0)),"",(VLOOKUP($D5,'HAKEM BİLGİLERİ'!$B$8:$P$201,14,0)))</f>
        <v/>
      </c>
      <c r="E25" s="46" t="str">
        <f>IF(ISERROR(VLOOKUP(D5,'HAKEM BİLGİLERİ'!$B$8:$P$201,37,0)),"",(VLOOKUP(D5,'HAKEM BİLGİLERİ'!$B$8:$P$201,37,0)))</f>
        <v/>
      </c>
      <c r="F25" s="45" t="str">
        <f>IF(ISERROR(VLOOKUP(D5,'HAKEM BİLGİLERİ'!$B$8:$P$201,38,0)),"",(VLOOKUP(D5,'HAKEM BİLGİLERİ'!$B$8:$P$201,38,0)))</f>
        <v/>
      </c>
      <c r="G25" s="46" t="str">
        <f>IF(ISERROR(VLOOKUP(D5,'HAKEM BİLGİLERİ'!$B$8:$P$201,77,0)),"",(VLOOKUP(D5,'HAKEM BİLGİLERİ'!$B$8:$P$201,77,0)))</f>
        <v/>
      </c>
      <c r="H25" s="45" t="str">
        <f>IF(ISERROR(VLOOKUP(D5,'HAKEM BİLGİLERİ'!$B$8:$P$201,78,0)),"",(VLOOKUP(D5,'HAKEM BİLGİLERİ'!$B$8:$P$201,78,0)))</f>
        <v/>
      </c>
      <c r="I25" s="29"/>
    </row>
    <row r="26" spans="2:9" ht="21" customHeight="1" thickBot="1">
      <c r="B26" s="27"/>
      <c r="C26" s="12" t="s">
        <v>11</v>
      </c>
      <c r="D26" s="13" t="str">
        <f>IF(ISERROR(VLOOKUP($D5,'HAKEM BİLGİLERİ'!$B$8:$P$201,15,0)),"",(VLOOKUP($D5,'HAKEM BİLGİLERİ'!$B$8:$P$201,15,0)))</f>
        <v/>
      </c>
      <c r="E26" s="46" t="str">
        <f>IF(ISERROR(VLOOKUP(D5,'HAKEM BİLGİLERİ'!$B$8:$P$201,39,0)),"",(VLOOKUP(D5,'HAKEM BİLGİLERİ'!$B$8:$P$201,39,0)))</f>
        <v/>
      </c>
      <c r="F26" s="45" t="str">
        <f>IF(ISERROR(VLOOKUP(D5,'HAKEM BİLGİLERİ'!$B$8:$P$201,40,0)),"",(VLOOKUP(D5,'HAKEM BİLGİLERİ'!$B$8:$P$201,40,0)))</f>
        <v/>
      </c>
      <c r="G26" s="46" t="str">
        <f>IF(ISERROR(VLOOKUP(D5,'HAKEM BİLGİLERİ'!$B$8:$P$201,79,0)),"",(VLOOKUP(D5,'HAKEM BİLGİLERİ'!$B$8:$P$201,79,0)))</f>
        <v/>
      </c>
      <c r="H26" s="45" t="str">
        <f>IF(ISERROR(VLOOKUP(D5,'HAKEM BİLGİLERİ'!$B$8:$P$201,80,0)),"",(VLOOKUP(D5,'HAKEM BİLGİLERİ'!$B$8:$P$201,80,0)))</f>
        <v/>
      </c>
      <c r="I26" s="29"/>
    </row>
    <row r="27" spans="2:9" ht="18.75" customHeight="1" thickBot="1">
      <c r="B27" s="27"/>
      <c r="C27" s="47" t="s">
        <v>0</v>
      </c>
      <c r="D27" s="48" t="s">
        <v>14</v>
      </c>
      <c r="E27" s="46" t="str">
        <f>IF(ISERROR(VLOOKUP(D5,'HAKEM BİLGİLERİ'!$B$8:$P$201,41,0)),"",(VLOOKUP(D5,'HAKEM BİLGİLERİ'!$B$8:$P$201,41,0)))</f>
        <v/>
      </c>
      <c r="F27" s="45" t="str">
        <f>IF(ISERROR(VLOOKUP(D5,'HAKEM BİLGİLERİ'!$B$8:$P$201,42,0)),"",(VLOOKUP(D5,'HAKEM BİLGİLERİ'!$B$8:$P$201,42,0)))</f>
        <v/>
      </c>
      <c r="G27" s="46" t="str">
        <f>IF(ISERROR(VLOOKUP(D5,'HAKEM BİLGİLERİ'!$B$8:$P$201,81,0)),"",(VLOOKUP(D5,'HAKEM BİLGİLERİ'!$B$8:$P$201,81,0)))</f>
        <v/>
      </c>
      <c r="H27" s="45" t="str">
        <f>IF(ISERROR(VLOOKUP(D5,'HAKEM BİLGİLERİ'!$B$8:$P$201,82,0)),"",(VLOOKUP(D5,'HAKEM BİLGİLERİ'!$B$8:$P$201,82,0)))</f>
        <v/>
      </c>
      <c r="I27" s="29"/>
    </row>
    <row r="28" spans="2:9" ht="18.75" customHeight="1">
      <c r="B28" s="27"/>
      <c r="C28" s="49" t="s">
        <v>25</v>
      </c>
      <c r="D28" s="50" t="str">
        <f>IF(ISERROR(VLOOKUP($D5,'HAKEM BİLGİLERİ'!$B$8:$P$201,16,0)),"",(VLOOKUP($D5,'HAKEM BİLGİLERİ'!$B$8:$P$201,16,0)))</f>
        <v/>
      </c>
      <c r="E28" s="44" t="str">
        <f>IF(ISERROR(VLOOKUP(D5,'HAKEM BİLGİLERİ'!$B$8:$P$201,43,0)),"",(VLOOKUP(D5,'HAKEM BİLGİLERİ'!$B$8:$P$201,43,0)))</f>
        <v/>
      </c>
      <c r="F28" s="45" t="str">
        <f>IF(ISERROR(VLOOKUP(D5,'HAKEM BİLGİLERİ'!$B$8:$P$201,44,0)),"",(VLOOKUP(D5,'HAKEM BİLGİLERİ'!$B$8:$P$201,44,0)))</f>
        <v/>
      </c>
      <c r="G28" s="46" t="str">
        <f>IF(ISERROR(VLOOKUP(D5,'HAKEM BİLGİLERİ'!$B$8:$P$201,83,0)),"",(VLOOKUP(D5,'HAKEM BİLGİLERİ'!$B$8:$P$201,83,0)))</f>
        <v/>
      </c>
      <c r="H28" s="45" t="str">
        <f>IF(ISERROR(VLOOKUP(D5,'HAKEM BİLGİLERİ'!$B$8:$P$201,84,0)),"",(VLOOKUP(D5,'HAKEM BİLGİLERİ'!$B$8:$P$201,84,0)))</f>
        <v/>
      </c>
      <c r="I28" s="29"/>
    </row>
    <row r="29" spans="2:9" ht="18.75" customHeight="1">
      <c r="B29" s="27"/>
      <c r="C29" s="51" t="s">
        <v>24</v>
      </c>
      <c r="D29" s="52" t="str">
        <f>IF(ISERROR(VLOOKUP($D5,'HAKEM BİLGİLERİ'!$B$8:$P$201,17,0)),"",(VLOOKUP($D5,'HAKEM BİLGİLERİ'!$B$8:$P$201,17,0)))</f>
        <v/>
      </c>
      <c r="E29" s="46" t="str">
        <f>IF(ISERROR(VLOOKUP(D5,'HAKEM BİLGİLERİ'!$B$8:$P$201,45,0)),"",(VLOOKUP(D5,'HAKEM BİLGİLERİ'!$B$8:$P$201,45,0)))</f>
        <v/>
      </c>
      <c r="F29" s="45" t="str">
        <f>IF(ISERROR(VLOOKUP(D5,'HAKEM BİLGİLERİ'!$B$8:$P$201,46,0)),"",(VLOOKUP(D5,'HAKEM BİLGİLERİ'!$B$8:$P$201,46,0)))</f>
        <v/>
      </c>
      <c r="G29" s="46" t="str">
        <f>IF(ISERROR(VLOOKUP(D5,'HAKEM BİLGİLERİ'!$B$8:$P$201,85,0)),"",(VLOOKUP(D5,'HAKEM BİLGİLERİ'!$B$8:$P$201,85,0)))</f>
        <v/>
      </c>
      <c r="H29" s="45" t="str">
        <f>IF(ISERROR(VLOOKUP(D5,'HAKEM BİLGİLERİ'!$B$8:$P$201,86,0)),"",(VLOOKUP(D5,'HAKEM BİLGİLERİ'!$B$8:$P$201,86,0)))</f>
        <v/>
      </c>
      <c r="I29" s="29"/>
    </row>
    <row r="30" spans="2:9" ht="18.75" customHeight="1">
      <c r="B30" s="27"/>
      <c r="C30" s="53" t="s">
        <v>23</v>
      </c>
      <c r="D30" s="54" t="str">
        <f>IF(ISERROR(VLOOKUP($D5,'HAKEM BİLGİLERİ'!$B$8:$P$201,18,0)),"",(VLOOKUP($D5,'HAKEM BİLGİLERİ'!$B$8:$P$201,18,0)))</f>
        <v/>
      </c>
      <c r="E30" s="46" t="str">
        <f>IF(ISERROR(VLOOKUP(D5,'HAKEM BİLGİLERİ'!$B$8:$P$201,47,0)),"",(VLOOKUP(D5,'HAKEM BİLGİLERİ'!$B$8:$P$201,47,0)))</f>
        <v/>
      </c>
      <c r="F30" s="45" t="str">
        <f>IF(ISERROR(VLOOKUP(D5,'HAKEM BİLGİLERİ'!$B$8:$P$201,48,0)),"",(VLOOKUP(D5,'HAKEM BİLGİLERİ'!$B$8:$P$201,48,0)))</f>
        <v/>
      </c>
      <c r="G30" s="46" t="str">
        <f>IF(ISERROR(VLOOKUP(D5,'HAKEM BİLGİLERİ'!$B$8:$P$201,87,0)),"",(VLOOKUP(D5,'HAKEM BİLGİLERİ'!$B$8:$P$201,87,0)))</f>
        <v/>
      </c>
      <c r="H30" s="45" t="str">
        <f>IF(ISERROR(VLOOKUP(D5,'HAKEM BİLGİLERİ'!$B$8:$P$201,88,0)),"",(VLOOKUP(D5,'HAKEM BİLGİLERİ'!$B$8:$P$201,88,0)))</f>
        <v/>
      </c>
      <c r="I30" s="29"/>
    </row>
    <row r="31" spans="2:9" ht="18.75" customHeight="1" thickBot="1">
      <c r="B31" s="27"/>
      <c r="C31" s="55" t="s">
        <v>32</v>
      </c>
      <c r="D31" s="56" t="str">
        <f>IF(ISERROR(VLOOKUP($D5,'HAKEM BİLGİLERİ'!$B$8:$P$201,19,0)),"",(VLOOKUP($D5,'HAKEM BİLGİLERİ'!$B$8:$P$201,19,0)))</f>
        <v/>
      </c>
      <c r="E31" s="46" t="str">
        <f>IF(ISERROR(VLOOKUP(D5,'HAKEM BİLGİLERİ'!$B$8:$P$201,49,0)),"",(VLOOKUP(D5,'HAKEM BİLGİLERİ'!$B$8:$P$201,49,0)))</f>
        <v/>
      </c>
      <c r="F31" s="45" t="str">
        <f>IF(ISERROR(VLOOKUP(D5,'HAKEM BİLGİLERİ'!$B$8:$P$201,50,0)),"",(VLOOKUP(D5,'HAKEM BİLGİLERİ'!$B$8:$P$201,50,0)))</f>
        <v/>
      </c>
      <c r="G31" s="46" t="str">
        <f>IF(ISERROR(VLOOKUP(D5,'HAKEM BİLGİLERİ'!$B$8:$P$201,89,0)),"",(VLOOKUP(D5,'HAKEM BİLGİLERİ'!$B$8:$P$201,89,0)))</f>
        <v/>
      </c>
      <c r="H31" s="45" t="str">
        <f>IF(ISERROR(VLOOKUP(D5,'HAKEM BİLGİLERİ'!$B$8:$P$201,90,0)),"",(VLOOKUP(D5,'HAKEM BİLGİLERİ'!$B$8:$P$201,90,0)))</f>
        <v/>
      </c>
      <c r="I31" s="29"/>
    </row>
    <row r="32" spans="2:9" ht="20.25" customHeight="1" thickBot="1">
      <c r="B32" s="27"/>
      <c r="C32" s="58" t="s">
        <v>33</v>
      </c>
      <c r="D32" s="59" t="str">
        <f>IF(ISERROR(VLOOKUP($D5,'HAKEM BİLGİLERİ'!$B$8:$P$201,20,0)),"",(VLOOKUP($D5,'HAKEM BİLGİLERİ'!$B$8:$P$201,20,0)))</f>
        <v/>
      </c>
      <c r="E32" s="60" t="str">
        <f>IF(ISERROR(VLOOKUP(D5,'HAKEM BİLGİLERİ'!$B$8:$P$201,51,0)),"",(VLOOKUP(D5,'HAKEM BİLGİLERİ'!$B$8:$P$201,51,0)))</f>
        <v/>
      </c>
      <c r="F32" s="45" t="str">
        <f>IF(ISERROR(VLOOKUP(D5,'HAKEM BİLGİLERİ'!$B$8:$P$201,52,0)),"",(VLOOKUP(D5,'HAKEM BİLGİLERİ'!$B$8:$P$201,52,0)))</f>
        <v/>
      </c>
      <c r="G32" s="46" t="str">
        <f>IF(ISERROR(VLOOKUP(D5,'HAKEM BİLGİLERİ'!$B$8:$P$201,91,0)),"",(VLOOKUP(D5,'HAKEM BİLGİLERİ'!$B$8:$P$201,91,0)))</f>
        <v/>
      </c>
      <c r="H32" s="45" t="str">
        <f>IF(ISERROR(VLOOKUP(D5,'HAKEM BİLGİLERİ'!$B$8:$P$201,92,0)),"",(VLOOKUP(D5,'HAKEM BİLGİLERİ'!$B$8:$P$201,92,0)))</f>
        <v/>
      </c>
      <c r="I32" s="29"/>
    </row>
    <row r="33" spans="2:9" ht="20.25" customHeight="1">
      <c r="B33" s="27"/>
      <c r="C33" s="444" t="s">
        <v>18</v>
      </c>
      <c r="D33" s="445"/>
      <c r="E33" s="60" t="str">
        <f>IF(ISERROR(VLOOKUP(D5,'HAKEM BİLGİLERİ'!$B$8:$P$201,53,0)),"",(VLOOKUP(D5,'HAKEM BİLGİLERİ'!$B$8:$P$201,53,0)))</f>
        <v/>
      </c>
      <c r="F33" s="45" t="str">
        <f>IF(ISERROR(VLOOKUP(D5,'HAKEM BİLGİLERİ'!$B$8:$P$201,54,0)),"",(VLOOKUP(D5,'HAKEM BİLGİLERİ'!$B$8:$P$201,54,0)))</f>
        <v/>
      </c>
      <c r="G33" s="46" t="str">
        <f>IF(ISERROR(VLOOKUP(D5,'HAKEM BİLGİLERİ'!$B$8:$P$201,93,0)),"",(VLOOKUP(D5,'HAKEM BİLGİLERİ'!$B$8:$P$201,93,0)))</f>
        <v/>
      </c>
      <c r="H33" s="81" t="str">
        <f>IF(ISERROR(VLOOKUP(D5,'HAKEM BİLGİLERİ'!$B$8:$P$201,94,0)),"",(VLOOKUP(D5,'HAKEM BİLGİLERİ'!$B$8:$P$201,94,0)))</f>
        <v/>
      </c>
      <c r="I33" s="29"/>
    </row>
    <row r="34" spans="2:9" ht="21" customHeight="1" thickBot="1">
      <c r="B34" s="27"/>
      <c r="C34" s="446"/>
      <c r="D34" s="447"/>
      <c r="E34" s="60" t="str">
        <f>IF(ISERROR(VLOOKUP(D5,'HAKEM BİLGİLERİ'!$B$8:$P$201,55,0)),"",(VLOOKUP(D5,'HAKEM BİLGİLERİ'!$B$8:$P$201,55,0)))</f>
        <v/>
      </c>
      <c r="F34" s="45" t="str">
        <f>IF(ISERROR(VLOOKUP(D5,'HAKEM BİLGİLERİ'!$B$8:$P$201,56,0)),"",(VLOOKUP(D5,'HAKEM BİLGİLERİ'!$B$8:$P$201,56,0)))</f>
        <v/>
      </c>
      <c r="G34" s="46" t="str">
        <f>IF(ISERROR(VLOOKUP(D5,'HAKEM BİLGİLERİ'!$B$8:$P$201,95,0)),"",(VLOOKUP(D5,'HAKEM BİLGİLERİ'!$B$8:$P$201,95,0)))</f>
        <v/>
      </c>
      <c r="H34" s="81" t="str">
        <f>IF(ISERROR(VLOOKUP(D5,'HAKEM BİLGİLERİ'!$B$8:$P$201,96,0)),"",(VLOOKUP(D5,'HAKEM BİLGİLERİ'!$B$8:$P$201,96,0)))</f>
        <v/>
      </c>
      <c r="I34" s="29"/>
    </row>
    <row r="35" spans="2:9" ht="21" customHeight="1">
      <c r="B35" s="27"/>
      <c r="C35" s="61" t="s">
        <v>20</v>
      </c>
      <c r="D35" s="62"/>
      <c r="E35" s="60" t="str">
        <f>IF(ISERROR(VLOOKUP(D5,'HAKEM BİLGİLERİ'!$B$8:$P$201,57,0)),"",(VLOOKUP(D5,'HAKEM BİLGİLERİ'!$B$8:$P$201,57,0)))</f>
        <v/>
      </c>
      <c r="F35" s="45" t="str">
        <f>IF(ISERROR(VLOOKUP(D5,'HAKEM BİLGİLERİ'!$B$8:$P$201,58,0)),"",(VLOOKUP(D5,'HAKEM BİLGİLERİ'!$B$8:$P$201,58,0)))</f>
        <v/>
      </c>
      <c r="G35" s="46" t="str">
        <f>IF(ISERROR(VLOOKUP(D5,'HAKEM BİLGİLERİ'!$B$8:$P$201,97,0)),"",(VLOOKUP(D5,'HAKEM BİLGİLERİ'!$B$8:$P$201,97,0)))</f>
        <v/>
      </c>
      <c r="H35" s="81" t="str">
        <f>IF(ISERROR(VLOOKUP(D5,'HAKEM BİLGİLERİ'!$B$8:$P$201,98,0)),"",(VLOOKUP(D5,'HAKEM BİLGİLERİ'!$B$8:$P$201,98,0)))</f>
        <v/>
      </c>
      <c r="I35" s="29"/>
    </row>
    <row r="36" spans="2:9" ht="21" customHeight="1" thickBot="1">
      <c r="B36" s="27"/>
      <c r="C36" s="63" t="s">
        <v>6</v>
      </c>
      <c r="D36" s="64"/>
      <c r="E36" s="60" t="str">
        <f>IF(ISERROR(VLOOKUP(D5,'HAKEM BİLGİLERİ'!$B$8:$P$201,59,0)),"",(VLOOKUP(D5,'HAKEM BİLGİLERİ'!$B$8:$P$201,59,0)))</f>
        <v/>
      </c>
      <c r="F36" s="45" t="str">
        <f>IF(ISERROR(VLOOKUP(D5,'HAKEM BİLGİLERİ'!$B$8:$P$201,60,0)),"",(VLOOKUP(D5,'HAKEM BİLGİLERİ'!$B$8:$P$201,60,0)))</f>
        <v/>
      </c>
      <c r="G36" s="46" t="str">
        <f>IF(ISERROR(VLOOKUP(D5,'HAKEM BİLGİLERİ'!$B$8:$P$201,99,0)),"",(VLOOKUP(D5,'HAKEM BİLGİLERİ'!$B$8:$P$201,99,0)))</f>
        <v/>
      </c>
      <c r="H36" s="81" t="str">
        <f>IF(ISERROR(VLOOKUP(D5,'HAKEM BİLGİLERİ'!$B$8:$P$201,100,0)),"",(VLOOKUP(D5,'HAKEM BİLGİLERİ'!$B$8:$P$201,100,0)))</f>
        <v/>
      </c>
      <c r="I36" s="29"/>
    </row>
    <row r="37" spans="2:9" ht="21" customHeight="1" thickBot="1">
      <c r="B37" s="27"/>
      <c r="C37" s="65" t="s">
        <v>7</v>
      </c>
      <c r="D37" s="66"/>
      <c r="E37" s="448" t="s">
        <v>19</v>
      </c>
      <c r="F37" s="449"/>
      <c r="G37" s="449"/>
      <c r="H37" s="450"/>
      <c r="I37" s="29"/>
    </row>
    <row r="38" spans="2:9" ht="21" customHeight="1">
      <c r="B38" s="27"/>
      <c r="C38" s="67" t="s">
        <v>36</v>
      </c>
      <c r="D38" s="64"/>
      <c r="E38" s="454" t="str">
        <f>(D7)</f>
        <v/>
      </c>
      <c r="F38" s="455"/>
      <c r="G38" s="455"/>
      <c r="H38" s="456"/>
      <c r="I38" s="29"/>
    </row>
    <row r="39" spans="2:9" ht="21" customHeight="1">
      <c r="B39" s="27"/>
      <c r="C39" s="68" t="s">
        <v>37</v>
      </c>
      <c r="D39" s="66"/>
      <c r="E39" s="451" t="s">
        <v>8</v>
      </c>
      <c r="F39" s="452"/>
      <c r="G39" s="452"/>
      <c r="H39" s="453"/>
      <c r="I39" s="29"/>
    </row>
    <row r="40" spans="2:9" ht="21" customHeight="1" thickBot="1">
      <c r="B40" s="27"/>
      <c r="C40" s="69" t="s">
        <v>9</v>
      </c>
      <c r="D40" s="70"/>
      <c r="E40" s="441"/>
      <c r="F40" s="442"/>
      <c r="G40" s="442"/>
      <c r="H40" s="443"/>
      <c r="I40" s="29"/>
    </row>
    <row r="41" spans="2:9" ht="7.5" customHeight="1" thickBot="1">
      <c r="B41" s="71"/>
      <c r="C41" s="72"/>
      <c r="D41" s="72"/>
      <c r="E41" s="72"/>
      <c r="F41" s="72"/>
      <c r="G41" s="72"/>
      <c r="H41" s="72"/>
      <c r="I41" s="73"/>
    </row>
    <row r="504" spans="3:8">
      <c r="C504" s="74"/>
      <c r="D504" s="75"/>
      <c r="E504" s="75"/>
      <c r="F504" s="75"/>
      <c r="G504" s="75"/>
      <c r="H504" s="75"/>
    </row>
    <row r="505" spans="3:8">
      <c r="C505" s="74"/>
      <c r="D505" s="76"/>
      <c r="E505" s="76"/>
      <c r="F505" s="76"/>
      <c r="G505" s="76"/>
      <c r="H505" s="76"/>
    </row>
    <row r="506" spans="3:8">
      <c r="C506" s="74"/>
      <c r="D506" s="77"/>
      <c r="E506" s="77"/>
      <c r="F506" s="77"/>
      <c r="G506" s="77"/>
      <c r="H506" s="76"/>
    </row>
    <row r="507" spans="3:8">
      <c r="C507" s="74"/>
      <c r="D507" s="77"/>
      <c r="E507" s="77"/>
      <c r="F507" s="77"/>
      <c r="G507" s="77"/>
      <c r="H507" s="76"/>
    </row>
    <row r="508" spans="3:8">
      <c r="C508" s="74"/>
      <c r="D508" s="77"/>
      <c r="E508" s="77"/>
      <c r="F508" s="77"/>
      <c r="G508" s="77"/>
      <c r="H508" s="76"/>
    </row>
    <row r="509" spans="3:8">
      <c r="C509" s="74"/>
      <c r="D509" s="77"/>
      <c r="E509" s="77"/>
      <c r="F509" s="77"/>
      <c r="G509" s="77"/>
      <c r="H509" s="76"/>
    </row>
    <row r="510" spans="3:8">
      <c r="C510" s="74"/>
      <c r="D510" s="77"/>
      <c r="E510" s="77"/>
      <c r="F510" s="77"/>
      <c r="G510" s="77"/>
      <c r="H510" s="76"/>
    </row>
    <row r="511" spans="3:8">
      <c r="C511" s="74"/>
      <c r="D511" s="77"/>
      <c r="E511" s="77"/>
      <c r="F511" s="77"/>
      <c r="G511" s="77"/>
      <c r="H511" s="76"/>
    </row>
    <row r="512" spans="3:8">
      <c r="C512" s="74"/>
      <c r="D512" s="77"/>
      <c r="E512" s="77"/>
      <c r="F512" s="77"/>
      <c r="G512" s="77"/>
      <c r="H512" s="76"/>
    </row>
    <row r="513" spans="3:8">
      <c r="C513" s="74"/>
      <c r="D513" s="77"/>
      <c r="E513" s="77"/>
      <c r="F513" s="77"/>
      <c r="G513" s="77"/>
      <c r="H513" s="76"/>
    </row>
    <row r="514" spans="3:8">
      <c r="C514" s="74"/>
      <c r="D514" s="77"/>
      <c r="E514" s="77"/>
      <c r="F514" s="77"/>
      <c r="G514" s="77"/>
      <c r="H514" s="76"/>
    </row>
    <row r="515" spans="3:8">
      <c r="C515" s="74"/>
      <c r="D515" s="77"/>
      <c r="E515" s="77"/>
      <c r="F515" s="77"/>
      <c r="G515" s="77"/>
      <c r="H515" s="76"/>
    </row>
    <row r="516" spans="3:8">
      <c r="C516" s="74"/>
      <c r="D516" s="77"/>
      <c r="E516" s="77"/>
      <c r="F516" s="77"/>
      <c r="G516" s="77"/>
      <c r="H516" s="76"/>
    </row>
    <row r="517" spans="3:8">
      <c r="C517" s="74"/>
      <c r="D517" s="77"/>
      <c r="E517" s="77"/>
      <c r="F517" s="77"/>
      <c r="G517" s="77"/>
      <c r="H517" s="76"/>
    </row>
    <row r="518" spans="3:8">
      <c r="C518" s="74"/>
      <c r="D518" s="77"/>
      <c r="E518" s="77"/>
      <c r="F518" s="77"/>
      <c r="G518" s="77"/>
      <c r="H518" s="76"/>
    </row>
    <row r="519" spans="3:8">
      <c r="C519" s="74"/>
      <c r="D519" s="76"/>
      <c r="E519" s="76"/>
      <c r="F519" s="76"/>
      <c r="G519" s="76"/>
      <c r="H519" s="76"/>
    </row>
    <row r="520" spans="3:8">
      <c r="C520" s="74"/>
      <c r="D520" s="75"/>
      <c r="E520" s="75"/>
      <c r="F520" s="75"/>
      <c r="G520" s="75"/>
      <c r="H520" s="75"/>
    </row>
    <row r="538" spans="3:7" s="20" customFormat="1">
      <c r="C538" s="74"/>
      <c r="D538" s="75"/>
      <c r="E538" s="75"/>
      <c r="F538" s="75"/>
      <c r="G538" s="75"/>
    </row>
    <row r="539" spans="3:7" s="20" customFormat="1">
      <c r="C539" s="74"/>
      <c r="D539" s="75"/>
      <c r="E539" s="75"/>
      <c r="F539" s="75"/>
      <c r="G539" s="75"/>
    </row>
  </sheetData>
  <sheetProtection formatCells="0" formatColumns="0" formatRows="0" insertColumns="0" insertRows="0" insertHyperlinks="0" deleteColumns="0" deleteRows="0" sort="0" autoFilter="0" pivotTables="0"/>
  <mergeCells count="11">
    <mergeCell ref="C33:D34"/>
    <mergeCell ref="E37:H37"/>
    <mergeCell ref="E38:H38"/>
    <mergeCell ref="E39:H39"/>
    <mergeCell ref="E40:H40"/>
    <mergeCell ref="C3:H3"/>
    <mergeCell ref="C4:H4"/>
    <mergeCell ref="E5:H13"/>
    <mergeCell ref="E14:H14"/>
    <mergeCell ref="C15:D15"/>
    <mergeCell ref="E15:H15"/>
  </mergeCells>
  <phoneticPr fontId="0" type="noConversion"/>
  <hyperlinks>
    <hyperlink ref="E14:H14" location="'HAKEM BİLGİLERİ'!A94" display="&quot;Hakem Bilgilerine Dönmek İçin Tıkla&quot;"/>
  </hyperlinks>
  <pageMargins left="0.31496062992125984" right="0.23622047244094491" top="0.51181102362204722" bottom="0.31496062992125984" header="0.39370078740157483" footer="0.19685039370078741"/>
  <pageSetup paperSize="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112</vt:i4>
      </vt:variant>
      <vt:variant>
        <vt:lpstr>Adlandırılmış Aralıklar</vt:lpstr>
      </vt:variant>
      <vt:variant>
        <vt:i4>10</vt:i4>
      </vt:variant>
    </vt:vector>
  </HeadingPairs>
  <TitlesOfParts>
    <vt:vector size="122" baseType="lpstr">
      <vt:lpstr>KURS BİLGİLERİ</vt:lpstr>
      <vt:lpstr>HAKEM BİLGİ FORMU</vt:lpstr>
      <vt:lpstr>KURS DİLEKÇESİ</vt:lpstr>
      <vt:lpstr>KURS PROGRAMI</vt:lpstr>
      <vt:lpstr>KURS BELGELERİ</vt:lpstr>
      <vt:lpstr>Belgeler</vt:lpstr>
      <vt:lpstr>İMZA</vt:lpstr>
      <vt:lpstr>Kitap Dağıtım Listesi</vt:lpstr>
      <vt:lpstr>ULUSLARARASI Sınav Sonuçları</vt:lpstr>
      <vt:lpstr>ULUSAL Sınav Sonuçları</vt:lpstr>
      <vt:lpstr>Atletizm Hakem Kurs Sonuçları</vt:lpstr>
      <vt:lpstr>HAKEM BİLGİLERİ</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'Atletizm Hakem Kurs Sonuçları'!Yazdırma_Alanı</vt:lpstr>
      <vt:lpstr>Belgeler!Yazdırma_Alanı</vt:lpstr>
      <vt:lpstr>'HAKEM BİLGİLERİ'!Yazdırma_Alanı</vt:lpstr>
      <vt:lpstr>İMZA!Yazdırma_Alanı</vt:lpstr>
      <vt:lpstr>'Kitap Dağıtım Listesi'!Yazdırma_Alanı</vt:lpstr>
      <vt:lpstr>'KURS DİLEKÇESİ'!Yazdırma_Alanı</vt:lpstr>
      <vt:lpstr>'KURS PROGRAMI'!Yazdırma_Alanı</vt:lpstr>
      <vt:lpstr>'ULUSAL Sınav Sonuçları'!Yazdırma_Alanı</vt:lpstr>
      <vt:lpstr>'ULUSLARARASI Sınav Sonuçları'!Yazdırma_Alanı</vt:lpstr>
      <vt:lpstr>'HAKEM BİLGİLERİ'!Yazdırma_Başlıkları</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Windows User</cp:lastModifiedBy>
  <cp:lastPrinted>2016-04-14T14:01:22Z</cp:lastPrinted>
  <dcterms:created xsi:type="dcterms:W3CDTF">2009-01-06T14:36:27Z</dcterms:created>
  <dcterms:modified xsi:type="dcterms:W3CDTF">2016-04-16T06:40:55Z</dcterms:modified>
</cp:coreProperties>
</file>