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7"/>
  </bookViews>
  <sheets>
    <sheet name="2011 (11YAŞ) KIZ" sheetId="4" r:id="rId1"/>
    <sheet name="2011 (11YAŞ) ERKEK" sheetId="5" r:id="rId2"/>
    <sheet name="2010 (12YAŞ) KIZ" sheetId="6" r:id="rId3"/>
    <sheet name="2010 (12YAŞ) ERKEK" sheetId="7" r:id="rId4"/>
    <sheet name="2009 (13YAŞ) KIZ" sheetId="8" r:id="rId5"/>
    <sheet name="2009 (13YAŞ) ERKEK" sheetId="9" r:id="rId6"/>
    <sheet name="2008 (14YAŞ) KIZ" sheetId="10" r:id="rId7"/>
    <sheet name="2008 (14YAŞ) ERKEK" sheetId="1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Excel_BuiltIn__FilterDatabase_3" localSheetId="7">#REF!</definedName>
    <definedName name="Excel_BuiltIn__FilterDatabase_3" localSheetId="6">#REF!</definedName>
    <definedName name="Excel_BuiltIn__FilterDatabase_3" localSheetId="5">#REF!</definedName>
    <definedName name="Excel_BuiltIn__FilterDatabase_3" localSheetId="4">#REF!</definedName>
    <definedName name="Excel_BuiltIn__FilterDatabase_3" localSheetId="3">#REF!</definedName>
    <definedName name="Excel_BuiltIn__FilterDatabase_3" localSheetId="2">#REF!</definedName>
    <definedName name="Excel_BuiltIn__FilterDatabase_3" localSheetId="1">#REF!</definedName>
    <definedName name="Excel_BuiltIn__FilterDatabase_3">#REF!</definedName>
    <definedName name="Excel_BuiltIn__FilterDatabase_3_1">#N/A</definedName>
    <definedName name="Excel_BuiltIn_Print_Area_11" localSheetId="7">#REF!</definedName>
    <definedName name="Excel_BuiltIn_Print_Area_11" localSheetId="6">#REF!</definedName>
    <definedName name="Excel_BuiltIn_Print_Area_11" localSheetId="5">#REF!</definedName>
    <definedName name="Excel_BuiltIn_Print_Area_11" localSheetId="4">#REF!</definedName>
    <definedName name="Excel_BuiltIn_Print_Area_11" localSheetId="3">#REF!</definedName>
    <definedName name="Excel_BuiltIn_Print_Area_11" localSheetId="2">#REF!</definedName>
    <definedName name="Excel_BuiltIn_Print_Area_11" localSheetId="1">#REF!</definedName>
    <definedName name="Excel_BuiltIn_Print_Area_11" localSheetId="0">#REF!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7">#REF!</definedName>
    <definedName name="Excel_BuiltIn_Print_Area_12" localSheetId="6">#REF!</definedName>
    <definedName name="Excel_BuiltIn_Print_Area_12" localSheetId="5">#REF!</definedName>
    <definedName name="Excel_BuiltIn_Print_Area_12" localSheetId="4">#REF!</definedName>
    <definedName name="Excel_BuiltIn_Print_Area_12" localSheetId="3">#REF!</definedName>
    <definedName name="Excel_BuiltIn_Print_Area_12" localSheetId="2">#REF!</definedName>
    <definedName name="Excel_BuiltIn_Print_Area_12" localSheetId="1">#REF!</definedName>
    <definedName name="Excel_BuiltIn_Print_Area_12" localSheetId="0">#REF!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7">#REF!</definedName>
    <definedName name="Excel_BuiltIn_Print_Area_13" localSheetId="6">#REF!</definedName>
    <definedName name="Excel_BuiltIn_Print_Area_13" localSheetId="5">#REF!</definedName>
    <definedName name="Excel_BuiltIn_Print_Area_13" localSheetId="4">#REF!</definedName>
    <definedName name="Excel_BuiltIn_Print_Area_13" localSheetId="3">#REF!</definedName>
    <definedName name="Excel_BuiltIn_Print_Area_13" localSheetId="2">#REF!</definedName>
    <definedName name="Excel_BuiltIn_Print_Area_13" localSheetId="1">#REF!</definedName>
    <definedName name="Excel_BuiltIn_Print_Area_13" localSheetId="0">#REF!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7">#REF!</definedName>
    <definedName name="Excel_BuiltIn_Print_Area_16" localSheetId="6">#REF!</definedName>
    <definedName name="Excel_BuiltIn_Print_Area_16" localSheetId="5">#REF!</definedName>
    <definedName name="Excel_BuiltIn_Print_Area_16" localSheetId="4">#REF!</definedName>
    <definedName name="Excel_BuiltIn_Print_Area_16" localSheetId="3">#REF!</definedName>
    <definedName name="Excel_BuiltIn_Print_Area_16" localSheetId="2">#REF!</definedName>
    <definedName name="Excel_BuiltIn_Print_Area_16" localSheetId="1">#REF!</definedName>
    <definedName name="Excel_BuiltIn_Print_Area_16" localSheetId="0">#REF!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7">#REF!</definedName>
    <definedName name="Excel_BuiltIn_Print_Area_19" localSheetId="6">#REF!</definedName>
    <definedName name="Excel_BuiltIn_Print_Area_19" localSheetId="5">#REF!</definedName>
    <definedName name="Excel_BuiltIn_Print_Area_19" localSheetId="4">#REF!</definedName>
    <definedName name="Excel_BuiltIn_Print_Area_19" localSheetId="3">#REF!</definedName>
    <definedName name="Excel_BuiltIn_Print_Area_19" localSheetId="2">#REF!</definedName>
    <definedName name="Excel_BuiltIn_Print_Area_19" localSheetId="1">#REF!</definedName>
    <definedName name="Excel_BuiltIn_Print_Area_19" localSheetId="0">#REF!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7">#REF!</definedName>
    <definedName name="Excel_BuiltIn_Print_Area_20" localSheetId="6">#REF!</definedName>
    <definedName name="Excel_BuiltIn_Print_Area_20" localSheetId="5">#REF!</definedName>
    <definedName name="Excel_BuiltIn_Print_Area_20" localSheetId="4">#REF!</definedName>
    <definedName name="Excel_BuiltIn_Print_Area_20" localSheetId="3">#REF!</definedName>
    <definedName name="Excel_BuiltIn_Print_Area_20" localSheetId="2">#REF!</definedName>
    <definedName name="Excel_BuiltIn_Print_Area_20" localSheetId="1">#REF!</definedName>
    <definedName name="Excel_BuiltIn_Print_Area_20" localSheetId="0">#REF!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7">#REF!</definedName>
    <definedName name="Excel_BuiltIn_Print_Area_21" localSheetId="6">#REF!</definedName>
    <definedName name="Excel_BuiltIn_Print_Area_21" localSheetId="5">#REF!</definedName>
    <definedName name="Excel_BuiltIn_Print_Area_21" localSheetId="4">#REF!</definedName>
    <definedName name="Excel_BuiltIn_Print_Area_21" localSheetId="3">#REF!</definedName>
    <definedName name="Excel_BuiltIn_Print_Area_21" localSheetId="2">#REF!</definedName>
    <definedName name="Excel_BuiltIn_Print_Area_21" localSheetId="1">#REF!</definedName>
    <definedName name="Excel_BuiltIn_Print_Area_21" localSheetId="0">#REF!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7">#REF!</definedName>
    <definedName name="Excel_BuiltIn_Print_Area_4" localSheetId="6">#REF!</definedName>
    <definedName name="Excel_BuiltIn_Print_Area_4" localSheetId="5">#REF!</definedName>
    <definedName name="Excel_BuiltIn_Print_Area_4" localSheetId="4">#REF!</definedName>
    <definedName name="Excel_BuiltIn_Print_Area_4" localSheetId="3">#REF!</definedName>
    <definedName name="Excel_BuiltIn_Print_Area_4" localSheetId="2">#REF!</definedName>
    <definedName name="Excel_BuiltIn_Print_Area_4" localSheetId="1">#REF!</definedName>
    <definedName name="Excel_BuiltIn_Print_Area_4" localSheetId="0">#REF!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7">#REF!</definedName>
    <definedName name="Excel_BuiltIn_Print_Area_5" localSheetId="6">#REF!</definedName>
    <definedName name="Excel_BuiltIn_Print_Area_5" localSheetId="5">#REF!</definedName>
    <definedName name="Excel_BuiltIn_Print_Area_5" localSheetId="4">#REF!</definedName>
    <definedName name="Excel_BuiltIn_Print_Area_5" localSheetId="3">#REF!</definedName>
    <definedName name="Excel_BuiltIn_Print_Area_5" localSheetId="2">#REF!</definedName>
    <definedName name="Excel_BuiltIn_Print_Area_5" localSheetId="1">#REF!</definedName>
    <definedName name="Excel_BuiltIn_Print_Area_5" localSheetId="0">#REF!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7">#REF!</definedName>
    <definedName name="Excel_BuiltIn_Print_Area_9" localSheetId="6">#REF!</definedName>
    <definedName name="Excel_BuiltIn_Print_Area_9" localSheetId="5">#REF!</definedName>
    <definedName name="Excel_BuiltIn_Print_Area_9" localSheetId="4">#REF!</definedName>
    <definedName name="Excel_BuiltIn_Print_Area_9" localSheetId="3">#REF!</definedName>
    <definedName name="Excel_BuiltIn_Print_Area_9" localSheetId="2">#REF!</definedName>
    <definedName name="Excel_BuiltIn_Print_Area_9" localSheetId="1">#REF!</definedName>
    <definedName name="Excel_BuiltIn_Print_Area_9" localSheetId="0">#REF!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7">'2008 (14YAŞ) ERKEK'!$A$44:$V$67</definedName>
    <definedName name="_xlnm.Print_Area" localSheetId="6">'2008 (14YAŞ) KIZ'!$A$28:$V$47</definedName>
    <definedName name="_xlnm.Print_Area" localSheetId="5">'2009 (13YAŞ) ERKEK'!$A$1:$V$65</definedName>
    <definedName name="_xlnm.Print_Area" localSheetId="4">'2009 (13YAŞ) KIZ'!$A$53:$V$93</definedName>
    <definedName name="_xlnm.Print_Area" localSheetId="3">'2010 (12YAŞ) ERKEK'!$A$35:$V$47</definedName>
    <definedName name="_xlnm.Print_Area" localSheetId="2">'2010 (12YAŞ) KIZ'!$A$36:$V$88</definedName>
    <definedName name="_xlnm.Print_Area" localSheetId="1">'2011 (11YAŞ) ERKEK'!$A$31:$V$47</definedName>
    <definedName name="_xlnm.Print_Area" localSheetId="0">'2011 (11YAŞ) KIZ'!$A$25:$V$37</definedName>
    <definedName name="_xlnm.Print_Titles" localSheetId="7">'2008 (14YAŞ) ERKEK'!$1:$2</definedName>
    <definedName name="_xlnm.Print_Titles" localSheetId="6">'2008 (14YAŞ) KIZ'!$1:$2</definedName>
    <definedName name="_xlnm.Print_Titles" localSheetId="5">'2009 (13YAŞ) ERKEK'!$1:$2</definedName>
    <definedName name="_xlnm.Print_Titles" localSheetId="4">'2009 (13YAŞ) KIZ'!$1:$2</definedName>
    <definedName name="_xlnm.Print_Titles" localSheetId="3">'2010 (12YAŞ) ERKEK'!$1:$2</definedName>
    <definedName name="_xlnm.Print_Titles" localSheetId="2">'2010 (12YAŞ) KIZ'!$1:$2</definedName>
    <definedName name="_xlnm.Print_Titles" localSheetId="1">'2011 (11YAŞ) ERKEK'!$1:$2</definedName>
    <definedName name="_xlnm.Print_Titles" localSheetId="0">'2011 (11YAŞ) KIZ'!$1:$2</definedName>
  </definedNames>
  <calcPr calcId="152511"/>
</workbook>
</file>

<file path=xl/calcChain.xml><?xml version="1.0" encoding="utf-8"?>
<calcChain xmlns="http://schemas.openxmlformats.org/spreadsheetml/2006/main">
  <c r="B106" i="11" l="1"/>
  <c r="O105" i="11"/>
  <c r="K105" i="11"/>
  <c r="G105" i="11"/>
  <c r="C105" i="11"/>
  <c r="B105" i="11"/>
  <c r="Q105" i="11" s="1"/>
  <c r="B104" i="11"/>
  <c r="O103" i="11"/>
  <c r="K103" i="11"/>
  <c r="G103" i="11"/>
  <c r="C103" i="11"/>
  <c r="B103" i="11"/>
  <c r="Q103" i="11" s="1"/>
  <c r="B102" i="11"/>
  <c r="O101" i="11"/>
  <c r="K101" i="11"/>
  <c r="G101" i="11"/>
  <c r="C101" i="11"/>
  <c r="B101" i="11"/>
  <c r="Q101" i="11" s="1"/>
  <c r="B100" i="11"/>
  <c r="O99" i="11"/>
  <c r="K99" i="11"/>
  <c r="G99" i="11"/>
  <c r="C99" i="11"/>
  <c r="B99" i="11"/>
  <c r="Q99" i="11" s="1"/>
  <c r="B98" i="11"/>
  <c r="O97" i="11"/>
  <c r="K97" i="11"/>
  <c r="G97" i="11"/>
  <c r="C97" i="11"/>
  <c r="B97" i="11"/>
  <c r="Q97" i="11" s="1"/>
  <c r="B96" i="11"/>
  <c r="O95" i="11"/>
  <c r="K95" i="11"/>
  <c r="G95" i="11"/>
  <c r="C95" i="11"/>
  <c r="B95" i="11"/>
  <c r="Q95" i="11" s="1"/>
  <c r="B94" i="11"/>
  <c r="O93" i="11"/>
  <c r="K93" i="11"/>
  <c r="G93" i="11"/>
  <c r="E93" i="11"/>
  <c r="D93" i="11"/>
  <c r="C93" i="11"/>
  <c r="B93" i="11"/>
  <c r="Q93" i="11" s="1"/>
  <c r="B92" i="11"/>
  <c r="Q91" i="11"/>
  <c r="P91" i="11"/>
  <c r="O91" i="11"/>
  <c r="M91" i="11"/>
  <c r="L91" i="11"/>
  <c r="K91" i="11"/>
  <c r="I91" i="11"/>
  <c r="H91" i="11"/>
  <c r="G91" i="11"/>
  <c r="E91" i="11"/>
  <c r="D91" i="11"/>
  <c r="C91" i="11"/>
  <c r="B91" i="11"/>
  <c r="R91" i="11" s="1"/>
  <c r="M90" i="11"/>
  <c r="R89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I90" i="11" s="1"/>
  <c r="E89" i="11"/>
  <c r="D89" i="11"/>
  <c r="C89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D87" i="11"/>
  <c r="C87" i="11"/>
  <c r="N88" i="11" s="1"/>
  <c r="M86" i="11"/>
  <c r="L86" i="11"/>
  <c r="E86" i="11"/>
  <c r="D86" i="11"/>
  <c r="R85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E85" i="11"/>
  <c r="Q86" i="11" s="1"/>
  <c r="D85" i="11"/>
  <c r="C85" i="11"/>
  <c r="O86" i="11" s="1"/>
  <c r="R83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E83" i="11"/>
  <c r="N84" i="11" s="1"/>
  <c r="D83" i="11"/>
  <c r="C83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Q82" i="11" s="1"/>
  <c r="R79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E79" i="11"/>
  <c r="L80" i="11" s="1"/>
  <c r="D79" i="11"/>
  <c r="O80" i="11" s="1"/>
  <c r="C79" i="11"/>
  <c r="R80" i="11" s="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C77" i="11"/>
  <c r="Q78" i="11" s="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P76" i="11" s="1"/>
  <c r="D75" i="11"/>
  <c r="O76" i="11" s="1"/>
  <c r="C75" i="11"/>
  <c r="R76" i="11" s="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Q74" i="11" s="1"/>
  <c r="N67" i="11"/>
  <c r="M67" i="11"/>
  <c r="J67" i="11"/>
  <c r="T67" i="11" s="1"/>
  <c r="I67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T66" i="11" s="1"/>
  <c r="C66" i="11"/>
  <c r="N65" i="11"/>
  <c r="M65" i="11"/>
  <c r="J65" i="11"/>
  <c r="T65" i="11" s="1"/>
  <c r="I65" i="11"/>
  <c r="N64" i="11"/>
  <c r="M64" i="11"/>
  <c r="J64" i="11"/>
  <c r="T64" i="11" s="1"/>
  <c r="I64" i="11"/>
  <c r="N63" i="11"/>
  <c r="T63" i="11" s="1"/>
  <c r="M63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T62" i="11" s="1"/>
  <c r="C62" i="11"/>
  <c r="N61" i="11"/>
  <c r="M61" i="11"/>
  <c r="J61" i="11"/>
  <c r="T61" i="11" s="1"/>
  <c r="I61" i="11"/>
  <c r="N60" i="11"/>
  <c r="M60" i="11"/>
  <c r="J60" i="11"/>
  <c r="T60" i="11" s="1"/>
  <c r="I60" i="11"/>
  <c r="N59" i="11"/>
  <c r="M59" i="11"/>
  <c r="J59" i="11"/>
  <c r="T59" i="11" s="1"/>
  <c r="I59" i="11"/>
  <c r="N58" i="11"/>
  <c r="M58" i="11"/>
  <c r="J58" i="11"/>
  <c r="T58" i="11" s="1"/>
  <c r="I58" i="11"/>
  <c r="N57" i="11"/>
  <c r="M57" i="11"/>
  <c r="J57" i="11"/>
  <c r="I57" i="11"/>
  <c r="U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T56" i="11" s="1"/>
  <c r="C56" i="11"/>
  <c r="N55" i="11"/>
  <c r="M55" i="11"/>
  <c r="J55" i="11"/>
  <c r="T55" i="11" s="1"/>
  <c r="I55" i="11"/>
  <c r="N54" i="11"/>
  <c r="M54" i="11"/>
  <c r="J54" i="11"/>
  <c r="T54" i="11" s="1"/>
  <c r="I54" i="11"/>
  <c r="N53" i="11"/>
  <c r="M53" i="11"/>
  <c r="J53" i="11"/>
  <c r="I53" i="11"/>
  <c r="A48" i="11"/>
  <c r="A47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S46" i="11" s="1"/>
  <c r="C46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S45" i="11" s="1"/>
  <c r="E45" i="11"/>
  <c r="D45" i="11"/>
  <c r="C45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S43" i="11" s="1"/>
  <c r="C43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S42" i="11" s="1"/>
  <c r="C42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S41" i="11" s="1"/>
  <c r="E41" i="11"/>
  <c r="D41" i="11"/>
  <c r="C41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S39" i="11"/>
  <c r="R38" i="11"/>
  <c r="Q38" i="11"/>
  <c r="P38" i="11"/>
  <c r="O38" i="11"/>
  <c r="N38" i="11"/>
  <c r="M38" i="11"/>
  <c r="L38" i="11"/>
  <c r="K38" i="11"/>
  <c r="H38" i="11"/>
  <c r="G38" i="11"/>
  <c r="D38" i="11"/>
  <c r="S38" i="11" s="1"/>
  <c r="S63" i="11" s="1"/>
  <c r="C38" i="11"/>
  <c r="R37" i="11"/>
  <c r="Q37" i="11"/>
  <c r="P37" i="11"/>
  <c r="O37" i="11"/>
  <c r="N37" i="11"/>
  <c r="M37" i="11"/>
  <c r="L37" i="11"/>
  <c r="K37" i="11"/>
  <c r="H37" i="11"/>
  <c r="G37" i="11"/>
  <c r="D37" i="11"/>
  <c r="C37" i="11"/>
  <c r="S36" i="11"/>
  <c r="S57" i="11" s="1"/>
  <c r="R36" i="11"/>
  <c r="Q36" i="11"/>
  <c r="P36" i="11"/>
  <c r="O36" i="11"/>
  <c r="N36" i="11"/>
  <c r="M36" i="11"/>
  <c r="L36" i="11"/>
  <c r="K36" i="11"/>
  <c r="H36" i="11"/>
  <c r="G36" i="11"/>
  <c r="D36" i="11"/>
  <c r="C36" i="11"/>
  <c r="R35" i="11"/>
  <c r="Q35" i="11"/>
  <c r="P35" i="11"/>
  <c r="O35" i="11"/>
  <c r="N35" i="11"/>
  <c r="M35" i="11"/>
  <c r="L35" i="11"/>
  <c r="K35" i="11"/>
  <c r="H35" i="11"/>
  <c r="G35" i="11"/>
  <c r="D35" i="11"/>
  <c r="S35" i="11" s="1"/>
  <c r="S67" i="11" s="1"/>
  <c r="U67" i="11" s="1"/>
  <c r="C35" i="11"/>
  <c r="R34" i="11"/>
  <c r="Q34" i="11"/>
  <c r="P34" i="11"/>
  <c r="O34" i="11"/>
  <c r="N34" i="11"/>
  <c r="M34" i="11"/>
  <c r="L34" i="11"/>
  <c r="K34" i="11"/>
  <c r="H34" i="11"/>
  <c r="G34" i="11"/>
  <c r="D34" i="11"/>
  <c r="S34" i="11" s="1"/>
  <c r="S64" i="11" s="1"/>
  <c r="U64" i="11" s="1"/>
  <c r="C34" i="11"/>
  <c r="R33" i="11"/>
  <c r="Q33" i="11"/>
  <c r="P33" i="11"/>
  <c r="O33" i="11"/>
  <c r="N33" i="11"/>
  <c r="M33" i="11"/>
  <c r="L33" i="11"/>
  <c r="K33" i="11"/>
  <c r="H33" i="11"/>
  <c r="S33" i="11" s="1"/>
  <c r="S59" i="11" s="1"/>
  <c r="G33" i="11"/>
  <c r="D33" i="11"/>
  <c r="C33" i="11"/>
  <c r="S32" i="11"/>
  <c r="S61" i="11" s="1"/>
  <c r="R32" i="11"/>
  <c r="Q32" i="11"/>
  <c r="P32" i="11"/>
  <c r="O32" i="11"/>
  <c r="N32" i="11"/>
  <c r="M32" i="11"/>
  <c r="L32" i="11"/>
  <c r="K32" i="11"/>
  <c r="H32" i="11"/>
  <c r="G32" i="11"/>
  <c r="D32" i="11"/>
  <c r="C32" i="11"/>
  <c r="R31" i="11"/>
  <c r="Q31" i="11"/>
  <c r="P31" i="11"/>
  <c r="O31" i="11"/>
  <c r="N31" i="11"/>
  <c r="M31" i="11"/>
  <c r="L31" i="11"/>
  <c r="K31" i="11"/>
  <c r="H31" i="11"/>
  <c r="G31" i="11"/>
  <c r="D31" i="11"/>
  <c r="C31" i="11"/>
  <c r="R30" i="11"/>
  <c r="Q30" i="11"/>
  <c r="P30" i="11"/>
  <c r="O30" i="11"/>
  <c r="N30" i="11"/>
  <c r="M30" i="11"/>
  <c r="L30" i="11"/>
  <c r="K30" i="11"/>
  <c r="H30" i="11"/>
  <c r="G30" i="11"/>
  <c r="D30" i="11"/>
  <c r="S30" i="11" s="1"/>
  <c r="S53" i="11" s="1"/>
  <c r="C30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S29" i="11" s="1"/>
  <c r="S54" i="11" s="1"/>
  <c r="U54" i="11" s="1"/>
  <c r="E29" i="11"/>
  <c r="D29" i="11"/>
  <c r="C29" i="11"/>
  <c r="S28" i="11"/>
  <c r="S56" i="11" s="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S27" i="11" s="1"/>
  <c r="S55" i="11" s="1"/>
  <c r="C27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S26" i="11" s="1"/>
  <c r="S62" i="11" s="1"/>
  <c r="C26" i="11"/>
  <c r="R25" i="11"/>
  <c r="Q25" i="11"/>
  <c r="P25" i="11"/>
  <c r="O25" i="11"/>
  <c r="N25" i="11"/>
  <c r="M25" i="11"/>
  <c r="L25" i="11"/>
  <c r="K25" i="11"/>
  <c r="H25" i="11"/>
  <c r="S25" i="11" s="1"/>
  <c r="S66" i="11" s="1"/>
  <c r="U66" i="11" s="1"/>
  <c r="G25" i="11"/>
  <c r="D25" i="11"/>
  <c r="C25" i="11"/>
  <c r="S24" i="11"/>
  <c r="S58" i="11" s="1"/>
  <c r="U58" i="11" s="1"/>
  <c r="R24" i="11"/>
  <c r="Q24" i="11"/>
  <c r="P24" i="11"/>
  <c r="O24" i="11"/>
  <c r="N24" i="11"/>
  <c r="M24" i="11"/>
  <c r="L24" i="11"/>
  <c r="K24" i="11"/>
  <c r="H24" i="11"/>
  <c r="G24" i="11"/>
  <c r="D24" i="11"/>
  <c r="C24" i="11"/>
  <c r="R23" i="11"/>
  <c r="Q23" i="11"/>
  <c r="P23" i="11"/>
  <c r="O23" i="11"/>
  <c r="N23" i="11"/>
  <c r="M23" i="11"/>
  <c r="L23" i="11"/>
  <c r="K23" i="11"/>
  <c r="H23" i="11"/>
  <c r="G23" i="11"/>
  <c r="D23" i="11"/>
  <c r="S23" i="11" s="1"/>
  <c r="S65" i="11" s="1"/>
  <c r="U65" i="11" s="1"/>
  <c r="C23" i="11"/>
  <c r="R22" i="11"/>
  <c r="Q22" i="11"/>
  <c r="P22" i="11"/>
  <c r="O22" i="11"/>
  <c r="N22" i="11"/>
  <c r="M22" i="11"/>
  <c r="L22" i="11"/>
  <c r="K22" i="11"/>
  <c r="H22" i="11"/>
  <c r="G22" i="11"/>
  <c r="D22" i="11"/>
  <c r="S22" i="11" s="1"/>
  <c r="C22" i="11"/>
  <c r="R21" i="11"/>
  <c r="Q21" i="11"/>
  <c r="P21" i="11"/>
  <c r="O21" i="11"/>
  <c r="N21" i="11"/>
  <c r="M21" i="11"/>
  <c r="L21" i="11"/>
  <c r="K21" i="11"/>
  <c r="H21" i="11"/>
  <c r="G21" i="11"/>
  <c r="D21" i="11"/>
  <c r="C21" i="11"/>
  <c r="S20" i="11"/>
  <c r="R20" i="11"/>
  <c r="Q20" i="11"/>
  <c r="P20" i="11"/>
  <c r="O20" i="11"/>
  <c r="N20" i="11"/>
  <c r="M20" i="11"/>
  <c r="L20" i="11"/>
  <c r="K20" i="11"/>
  <c r="H20" i="11"/>
  <c r="G20" i="11"/>
  <c r="D20" i="11"/>
  <c r="C20" i="11"/>
  <c r="R19" i="11"/>
  <c r="Q19" i="11"/>
  <c r="P19" i="11"/>
  <c r="O19" i="11"/>
  <c r="N19" i="11"/>
  <c r="M19" i="11"/>
  <c r="L19" i="11"/>
  <c r="K19" i="11"/>
  <c r="H19" i="11"/>
  <c r="G19" i="11"/>
  <c r="D19" i="11"/>
  <c r="S19" i="11" s="1"/>
  <c r="C19" i="11"/>
  <c r="P18" i="11"/>
  <c r="O18" i="11"/>
  <c r="N18" i="11"/>
  <c r="M18" i="11"/>
  <c r="L18" i="11"/>
  <c r="K18" i="11"/>
  <c r="H18" i="11"/>
  <c r="G18" i="11"/>
  <c r="D18" i="11"/>
  <c r="S18" i="11" s="1"/>
  <c r="C18" i="11"/>
  <c r="R17" i="11"/>
  <c r="Q17" i="11"/>
  <c r="P17" i="11"/>
  <c r="O17" i="11"/>
  <c r="N17" i="11"/>
  <c r="M17" i="11"/>
  <c r="L17" i="11"/>
  <c r="K17" i="11"/>
  <c r="H17" i="11"/>
  <c r="G17" i="11"/>
  <c r="D17" i="11"/>
  <c r="S17" i="11" s="1"/>
  <c r="C17" i="11"/>
  <c r="R16" i="11"/>
  <c r="Q16" i="11"/>
  <c r="P16" i="11"/>
  <c r="O16" i="11"/>
  <c r="N16" i="11"/>
  <c r="M16" i="11"/>
  <c r="L16" i="11"/>
  <c r="K16" i="11"/>
  <c r="H16" i="11"/>
  <c r="G16" i="11"/>
  <c r="D16" i="11"/>
  <c r="S16" i="11" s="1"/>
  <c r="C16" i="11"/>
  <c r="R15" i="11"/>
  <c r="Q15" i="11"/>
  <c r="P15" i="11"/>
  <c r="O15" i="11"/>
  <c r="N15" i="11"/>
  <c r="M15" i="11"/>
  <c r="L15" i="11"/>
  <c r="K15" i="11"/>
  <c r="H15" i="11"/>
  <c r="S15" i="11" s="1"/>
  <c r="G15" i="11"/>
  <c r="D15" i="11"/>
  <c r="C15" i="11"/>
  <c r="S14" i="11"/>
  <c r="R14" i="11"/>
  <c r="Q14" i="11"/>
  <c r="P14" i="11"/>
  <c r="O14" i="11"/>
  <c r="N14" i="11"/>
  <c r="M14" i="11"/>
  <c r="L14" i="11"/>
  <c r="K14" i="11"/>
  <c r="H14" i="11"/>
  <c r="G14" i="11"/>
  <c r="D14" i="11"/>
  <c r="C14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S13" i="11" s="1"/>
  <c r="C13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S12" i="11" s="1"/>
  <c r="C12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S9" i="11" s="1"/>
  <c r="C9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S8" i="11" s="1"/>
  <c r="C8" i="11"/>
  <c r="M5" i="11"/>
  <c r="A2" i="11"/>
  <c r="A1" i="11"/>
  <c r="S11" i="11" l="1"/>
  <c r="S31" i="11"/>
  <c r="S60" i="11" s="1"/>
  <c r="U60" i="11" s="1"/>
  <c r="S37" i="11"/>
  <c r="U63" i="11"/>
  <c r="T57" i="11"/>
  <c r="U57" i="11" s="1"/>
  <c r="S21" i="11"/>
  <c r="U62" i="11"/>
  <c r="U55" i="11"/>
  <c r="U61" i="11"/>
  <c r="U59" i="11"/>
  <c r="T53" i="11"/>
  <c r="U53" i="11" s="1"/>
  <c r="F74" i="11"/>
  <c r="N74" i="11"/>
  <c r="D76" i="11"/>
  <c r="L76" i="11"/>
  <c r="F78" i="11"/>
  <c r="N78" i="11"/>
  <c r="R78" i="11"/>
  <c r="H80" i="11"/>
  <c r="C74" i="11"/>
  <c r="G74" i="11"/>
  <c r="K74" i="11"/>
  <c r="O74" i="11"/>
  <c r="E76" i="11"/>
  <c r="I76" i="11"/>
  <c r="M76" i="11"/>
  <c r="Q76" i="11"/>
  <c r="C78" i="11"/>
  <c r="G78" i="11"/>
  <c r="K78" i="11"/>
  <c r="O78" i="11"/>
  <c r="E80" i="11"/>
  <c r="I80" i="11"/>
  <c r="M80" i="11"/>
  <c r="Q80" i="11"/>
  <c r="C82" i="11"/>
  <c r="G82" i="11"/>
  <c r="K82" i="11"/>
  <c r="O82" i="11"/>
  <c r="G84" i="11"/>
  <c r="O84" i="11"/>
  <c r="C88" i="11"/>
  <c r="K88" i="11"/>
  <c r="Q90" i="11"/>
  <c r="H76" i="11"/>
  <c r="D80" i="11"/>
  <c r="P80" i="11"/>
  <c r="J82" i="11"/>
  <c r="N82" i="11"/>
  <c r="R82" i="11"/>
  <c r="F84" i="11"/>
  <c r="J88" i="11"/>
  <c r="D74" i="11"/>
  <c r="H74" i="11"/>
  <c r="L74" i="11"/>
  <c r="P74" i="11"/>
  <c r="F76" i="11"/>
  <c r="J76" i="11"/>
  <c r="N76" i="11"/>
  <c r="D78" i="11"/>
  <c r="H78" i="11"/>
  <c r="L78" i="11"/>
  <c r="P78" i="11"/>
  <c r="F80" i="11"/>
  <c r="J80" i="11"/>
  <c r="N80" i="11"/>
  <c r="D82" i="11"/>
  <c r="H82" i="11"/>
  <c r="L82" i="11"/>
  <c r="P82" i="11"/>
  <c r="Q84" i="11"/>
  <c r="M84" i="11"/>
  <c r="I84" i="11"/>
  <c r="E84" i="11"/>
  <c r="P84" i="11"/>
  <c r="L84" i="11"/>
  <c r="H84" i="11"/>
  <c r="D84" i="11"/>
  <c r="J84" i="11"/>
  <c r="R84" i="11"/>
  <c r="H86" i="11"/>
  <c r="P86" i="11"/>
  <c r="F88" i="11"/>
  <c r="O90" i="11"/>
  <c r="E90" i="11"/>
  <c r="J74" i="11"/>
  <c r="R74" i="11"/>
  <c r="J78" i="11"/>
  <c r="F82" i="11"/>
  <c r="Q88" i="11"/>
  <c r="M88" i="11"/>
  <c r="I88" i="11"/>
  <c r="E88" i="11"/>
  <c r="P88" i="11"/>
  <c r="L88" i="11"/>
  <c r="H88" i="11"/>
  <c r="D88" i="11"/>
  <c r="R88" i="11"/>
  <c r="E74" i="11"/>
  <c r="I74" i="11"/>
  <c r="M74" i="11"/>
  <c r="C76" i="11"/>
  <c r="G76" i="11"/>
  <c r="K76" i="11"/>
  <c r="E78" i="11"/>
  <c r="I78" i="11"/>
  <c r="M78" i="11"/>
  <c r="C80" i="11"/>
  <c r="S80" i="11" s="1"/>
  <c r="S79" i="11" s="1"/>
  <c r="G80" i="11"/>
  <c r="K80" i="11"/>
  <c r="E82" i="11"/>
  <c r="I82" i="11"/>
  <c r="M82" i="11"/>
  <c r="C84" i="11"/>
  <c r="S84" i="11" s="1"/>
  <c r="S83" i="11" s="1"/>
  <c r="K84" i="11"/>
  <c r="I86" i="11"/>
  <c r="G88" i="11"/>
  <c r="O88" i="11"/>
  <c r="D90" i="11"/>
  <c r="H90" i="11"/>
  <c r="L90" i="11"/>
  <c r="P90" i="11"/>
  <c r="F91" i="11"/>
  <c r="J91" i="11"/>
  <c r="K92" i="11" s="1"/>
  <c r="N91" i="11"/>
  <c r="F93" i="11"/>
  <c r="G94" i="11" s="1"/>
  <c r="J93" i="11"/>
  <c r="N93" i="11"/>
  <c r="R93" i="11"/>
  <c r="F95" i="11"/>
  <c r="J95" i="11"/>
  <c r="N95" i="11"/>
  <c r="R95" i="11"/>
  <c r="F97" i="11"/>
  <c r="J97" i="11"/>
  <c r="N97" i="11"/>
  <c r="R97" i="11"/>
  <c r="F99" i="11"/>
  <c r="J99" i="11"/>
  <c r="N99" i="11"/>
  <c r="R99" i="11"/>
  <c r="F101" i="11"/>
  <c r="J101" i="11"/>
  <c r="N101" i="11"/>
  <c r="R101" i="11"/>
  <c r="F103" i="11"/>
  <c r="J103" i="11"/>
  <c r="N103" i="11"/>
  <c r="R103" i="11"/>
  <c r="F105" i="11"/>
  <c r="J105" i="11"/>
  <c r="N105" i="11"/>
  <c r="R105" i="11"/>
  <c r="F86" i="11"/>
  <c r="J86" i="11"/>
  <c r="N86" i="11"/>
  <c r="R86" i="11"/>
  <c r="F90" i="11"/>
  <c r="J90" i="11"/>
  <c r="N90" i="11"/>
  <c r="R90" i="11"/>
  <c r="H93" i="11"/>
  <c r="L93" i="11"/>
  <c r="P93" i="11"/>
  <c r="D95" i="11"/>
  <c r="I96" i="11" s="1"/>
  <c r="H95" i="11"/>
  <c r="L95" i="11"/>
  <c r="P95" i="11"/>
  <c r="D97" i="11"/>
  <c r="O98" i="11" s="1"/>
  <c r="H97" i="11"/>
  <c r="L97" i="11"/>
  <c r="P97" i="11"/>
  <c r="D99" i="11"/>
  <c r="O100" i="11" s="1"/>
  <c r="H99" i="11"/>
  <c r="L99" i="11"/>
  <c r="P99" i="11"/>
  <c r="D101" i="11"/>
  <c r="E102" i="11" s="1"/>
  <c r="H101" i="11"/>
  <c r="L101" i="11"/>
  <c r="P101" i="11"/>
  <c r="D103" i="11"/>
  <c r="K104" i="11" s="1"/>
  <c r="H103" i="11"/>
  <c r="L103" i="11"/>
  <c r="P103" i="11"/>
  <c r="D105" i="11"/>
  <c r="G106" i="11" s="1"/>
  <c r="H105" i="11"/>
  <c r="L105" i="11"/>
  <c r="P105" i="11"/>
  <c r="C86" i="11"/>
  <c r="G86" i="11"/>
  <c r="K86" i="11"/>
  <c r="C90" i="11"/>
  <c r="G90" i="11"/>
  <c r="K90" i="11"/>
  <c r="I93" i="11"/>
  <c r="M93" i="11"/>
  <c r="E95" i="11"/>
  <c r="I95" i="11"/>
  <c r="M95" i="11"/>
  <c r="E97" i="11"/>
  <c r="I97" i="11"/>
  <c r="M97" i="11"/>
  <c r="E99" i="11"/>
  <c r="I99" i="11"/>
  <c r="M99" i="11"/>
  <c r="E101" i="11"/>
  <c r="I101" i="11"/>
  <c r="M101" i="11"/>
  <c r="E103" i="11"/>
  <c r="I103" i="11"/>
  <c r="M103" i="11"/>
  <c r="E105" i="11"/>
  <c r="I105" i="11"/>
  <c r="M105" i="11"/>
  <c r="Q92" i="11" l="1"/>
  <c r="E92" i="11"/>
  <c r="H104" i="11"/>
  <c r="J104" i="11"/>
  <c r="G104" i="11"/>
  <c r="E100" i="11"/>
  <c r="H96" i="11"/>
  <c r="J96" i="11"/>
  <c r="G96" i="11"/>
  <c r="M92" i="11"/>
  <c r="P92" i="11"/>
  <c r="R92" i="11"/>
  <c r="O92" i="11"/>
  <c r="L102" i="11"/>
  <c r="N102" i="11"/>
  <c r="K102" i="11"/>
  <c r="D106" i="11"/>
  <c r="F106" i="11"/>
  <c r="C106" i="11"/>
  <c r="Q100" i="11"/>
  <c r="L98" i="11"/>
  <c r="N98" i="11"/>
  <c r="K98" i="11"/>
  <c r="H94" i="11"/>
  <c r="J94" i="11"/>
  <c r="Q102" i="11"/>
  <c r="L100" i="11"/>
  <c r="N100" i="11"/>
  <c r="K100" i="11"/>
  <c r="S88" i="11"/>
  <c r="S87" i="11" s="1"/>
  <c r="I92" i="11"/>
  <c r="I104" i="11"/>
  <c r="M94" i="11"/>
  <c r="Q94" i="11"/>
  <c r="Q106" i="11"/>
  <c r="L104" i="11"/>
  <c r="N104" i="11"/>
  <c r="Q98" i="11"/>
  <c r="L96" i="11"/>
  <c r="N96" i="11"/>
  <c r="K96" i="11"/>
  <c r="D92" i="11"/>
  <c r="F92" i="11"/>
  <c r="C92" i="11"/>
  <c r="S76" i="11"/>
  <c r="S75" i="11" s="1"/>
  <c r="M102" i="11"/>
  <c r="P102" i="11"/>
  <c r="R102" i="11"/>
  <c r="O102" i="11"/>
  <c r="H106" i="11"/>
  <c r="J106" i="11"/>
  <c r="M98" i="11"/>
  <c r="P98" i="11"/>
  <c r="R98" i="11"/>
  <c r="L94" i="11"/>
  <c r="N94" i="11"/>
  <c r="K94" i="11"/>
  <c r="M100" i="11"/>
  <c r="P100" i="11"/>
  <c r="R100" i="11"/>
  <c r="S86" i="11"/>
  <c r="S85" i="11" s="1"/>
  <c r="E106" i="11"/>
  <c r="I106" i="11"/>
  <c r="Q104" i="11"/>
  <c r="E104" i="11"/>
  <c r="I100" i="11"/>
  <c r="E98" i="11"/>
  <c r="I98" i="11"/>
  <c r="Q96" i="11"/>
  <c r="E96" i="11"/>
  <c r="M104" i="11"/>
  <c r="P104" i="11"/>
  <c r="R104" i="11"/>
  <c r="O104" i="11"/>
  <c r="M96" i="11"/>
  <c r="P96" i="11"/>
  <c r="R96" i="11"/>
  <c r="O96" i="11"/>
  <c r="H92" i="11"/>
  <c r="J92" i="11"/>
  <c r="G92" i="11"/>
  <c r="D102" i="11"/>
  <c r="F102" i="11"/>
  <c r="C102" i="11"/>
  <c r="L106" i="11"/>
  <c r="N106" i="11"/>
  <c r="K106" i="11"/>
  <c r="D98" i="11"/>
  <c r="F98" i="11"/>
  <c r="C98" i="11"/>
  <c r="E94" i="11"/>
  <c r="P94" i="11"/>
  <c r="R94" i="11"/>
  <c r="O94" i="11"/>
  <c r="D100" i="11"/>
  <c r="F100" i="11"/>
  <c r="C100" i="11"/>
  <c r="S82" i="11"/>
  <c r="S81" i="11" s="1"/>
  <c r="S78" i="11"/>
  <c r="S77" i="11" s="1"/>
  <c r="S74" i="11"/>
  <c r="S73" i="11" s="1"/>
  <c r="S90" i="11"/>
  <c r="S89" i="11" s="1"/>
  <c r="D104" i="11"/>
  <c r="F104" i="11"/>
  <c r="C104" i="11"/>
  <c r="S104" i="11" s="1"/>
  <c r="S103" i="11" s="1"/>
  <c r="I102" i="11"/>
  <c r="D96" i="11"/>
  <c r="F96" i="11"/>
  <c r="C96" i="11"/>
  <c r="S96" i="11" s="1"/>
  <c r="S95" i="11" s="1"/>
  <c r="I94" i="11"/>
  <c r="L92" i="11"/>
  <c r="N92" i="11"/>
  <c r="H102" i="11"/>
  <c r="J102" i="11"/>
  <c r="G102" i="11"/>
  <c r="M106" i="11"/>
  <c r="P106" i="11"/>
  <c r="R106" i="11"/>
  <c r="O106" i="11"/>
  <c r="H98" i="11"/>
  <c r="J98" i="11"/>
  <c r="G98" i="11"/>
  <c r="D94" i="11"/>
  <c r="F94" i="11"/>
  <c r="C94" i="11"/>
  <c r="S94" i="11" s="1"/>
  <c r="S93" i="11" s="1"/>
  <c r="H100" i="11"/>
  <c r="J100" i="11"/>
  <c r="G100" i="11"/>
  <c r="S106" i="11" l="1"/>
  <c r="S105" i="11" s="1"/>
  <c r="S102" i="11"/>
  <c r="S101" i="11" s="1"/>
  <c r="S92" i="11"/>
  <c r="S91" i="11" s="1"/>
  <c r="S98" i="11"/>
  <c r="S97" i="11" s="1"/>
  <c r="S100" i="11"/>
  <c r="S99" i="11" s="1"/>
  <c r="B83" i="10" l="1"/>
  <c r="P82" i="10"/>
  <c r="O82" i="10"/>
  <c r="L82" i="10"/>
  <c r="K82" i="10"/>
  <c r="H82" i="10"/>
  <c r="G82" i="10"/>
  <c r="D82" i="10"/>
  <c r="C82" i="10"/>
  <c r="B82" i="10"/>
  <c r="N82" i="10" s="1"/>
  <c r="B81" i="10"/>
  <c r="B80" i="10"/>
  <c r="B79" i="10"/>
  <c r="P78" i="10"/>
  <c r="O78" i="10"/>
  <c r="L78" i="10"/>
  <c r="K78" i="10"/>
  <c r="H78" i="10"/>
  <c r="G78" i="10"/>
  <c r="D78" i="10"/>
  <c r="C78" i="10"/>
  <c r="B78" i="10"/>
  <c r="N78" i="10" s="1"/>
  <c r="B77" i="10"/>
  <c r="B76" i="10"/>
  <c r="B75" i="10"/>
  <c r="P74" i="10"/>
  <c r="O74" i="10"/>
  <c r="L74" i="10"/>
  <c r="K74" i="10"/>
  <c r="H74" i="10"/>
  <c r="G74" i="10"/>
  <c r="D74" i="10"/>
  <c r="C74" i="10"/>
  <c r="B74" i="10"/>
  <c r="N74" i="10" s="1"/>
  <c r="B73" i="10"/>
  <c r="B72" i="10"/>
  <c r="B71" i="10"/>
  <c r="P70" i="10"/>
  <c r="O70" i="10"/>
  <c r="L70" i="10"/>
  <c r="K70" i="10"/>
  <c r="H70" i="10"/>
  <c r="G70" i="10"/>
  <c r="D70" i="10"/>
  <c r="C70" i="10"/>
  <c r="B70" i="10"/>
  <c r="N70" i="10" s="1"/>
  <c r="B69" i="10"/>
  <c r="B68" i="10"/>
  <c r="B67" i="10"/>
  <c r="P66" i="10"/>
  <c r="O66" i="10"/>
  <c r="L66" i="10"/>
  <c r="K66" i="10"/>
  <c r="H66" i="10"/>
  <c r="G66" i="10"/>
  <c r="D66" i="10"/>
  <c r="C66" i="10"/>
  <c r="B66" i="10"/>
  <c r="N66" i="10" s="1"/>
  <c r="B65" i="10"/>
  <c r="B64" i="10"/>
  <c r="B63" i="10"/>
  <c r="N62" i="10"/>
  <c r="F62" i="10"/>
  <c r="B62" i="10"/>
  <c r="J62" i="10" s="1"/>
  <c r="B61" i="10"/>
  <c r="P60" i="10"/>
  <c r="L60" i="10"/>
  <c r="H60" i="10"/>
  <c r="D60" i="10"/>
  <c r="B60" i="10"/>
  <c r="O60" i="10" s="1"/>
  <c r="B59" i="10"/>
  <c r="N58" i="10"/>
  <c r="F58" i="10"/>
  <c r="B58" i="10"/>
  <c r="J58" i="10" s="1"/>
  <c r="B57" i="10"/>
  <c r="P56" i="10"/>
  <c r="L56" i="10"/>
  <c r="H56" i="10"/>
  <c r="D56" i="10"/>
  <c r="B56" i="10"/>
  <c r="O56" i="10" s="1"/>
  <c r="B55" i="10"/>
  <c r="N54" i="10"/>
  <c r="F54" i="10"/>
  <c r="B54" i="10"/>
  <c r="J54" i="10" s="1"/>
  <c r="B53" i="10"/>
  <c r="P52" i="10"/>
  <c r="L52" i="10"/>
  <c r="H52" i="10"/>
  <c r="D52" i="10"/>
  <c r="B52" i="10"/>
  <c r="O52" i="10" s="1"/>
  <c r="B51" i="10"/>
  <c r="N50" i="10"/>
  <c r="F50" i="10"/>
  <c r="B50" i="10"/>
  <c r="J50" i="10" s="1"/>
  <c r="T48" i="10"/>
  <c r="U48" i="10" s="1"/>
  <c r="P48" i="10"/>
  <c r="O48" i="10"/>
  <c r="N48" i="10"/>
  <c r="M48" i="10"/>
  <c r="L48" i="10"/>
  <c r="K48" i="10"/>
  <c r="J48" i="10"/>
  <c r="I48" i="10"/>
  <c r="T47" i="10"/>
  <c r="U47" i="10" s="1"/>
  <c r="P47" i="10"/>
  <c r="O47" i="10"/>
  <c r="N47" i="10"/>
  <c r="M47" i="10"/>
  <c r="L47" i="10"/>
  <c r="K47" i="10"/>
  <c r="J47" i="10"/>
  <c r="I47" i="10"/>
  <c r="H47" i="10"/>
  <c r="G47" i="10"/>
  <c r="F47" i="10"/>
  <c r="E47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T45" i="10" s="1"/>
  <c r="C45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T44" i="10" s="1"/>
  <c r="E44" i="10"/>
  <c r="D44" i="10"/>
  <c r="C44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T43" i="10" s="1"/>
  <c r="C43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T42" i="10" s="1"/>
  <c r="C42" i="10"/>
  <c r="P41" i="10"/>
  <c r="O41" i="10"/>
  <c r="N41" i="10"/>
  <c r="M41" i="10"/>
  <c r="L41" i="10"/>
  <c r="K41" i="10"/>
  <c r="J41" i="10"/>
  <c r="I41" i="10"/>
  <c r="H41" i="10"/>
  <c r="T41" i="10" s="1"/>
  <c r="U41" i="10" s="1"/>
  <c r="G41" i="10"/>
  <c r="F41" i="10"/>
  <c r="E41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T40" i="10" s="1"/>
  <c r="C40" i="10"/>
  <c r="P39" i="10"/>
  <c r="O39" i="10"/>
  <c r="N39" i="10"/>
  <c r="M39" i="10"/>
  <c r="L39" i="10"/>
  <c r="K39" i="10"/>
  <c r="J39" i="10"/>
  <c r="I39" i="10"/>
  <c r="H39" i="10"/>
  <c r="G39" i="10"/>
  <c r="F39" i="10"/>
  <c r="T39" i="10" s="1"/>
  <c r="U39" i="10" s="1"/>
  <c r="E39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T38" i="10" s="1"/>
  <c r="U38" i="10" s="1"/>
  <c r="C38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T37" i="10" s="1"/>
  <c r="C37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T36" i="10" s="1"/>
  <c r="C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T35" i="10" s="1"/>
  <c r="C35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T34" i="10" s="1"/>
  <c r="C34" i="10"/>
  <c r="A31" i="10"/>
  <c r="A29" i="10"/>
  <c r="A28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Q27" i="10" s="1"/>
  <c r="C27" i="10"/>
  <c r="L26" i="10"/>
  <c r="K26" i="10"/>
  <c r="D26" i="10"/>
  <c r="C26" i="10"/>
  <c r="L25" i="10"/>
  <c r="K25" i="10"/>
  <c r="D25" i="10"/>
  <c r="C25" i="10"/>
  <c r="L24" i="10"/>
  <c r="K24" i="10"/>
  <c r="D24" i="10"/>
  <c r="C24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Q23" i="10" s="1"/>
  <c r="C23" i="10"/>
  <c r="Q22" i="10"/>
  <c r="S43" i="10" s="1"/>
  <c r="U43" i="10" s="1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Q21" i="10" s="1"/>
  <c r="C21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Q20" i="10" s="1"/>
  <c r="S44" i="10" s="1"/>
  <c r="U44" i="10" s="1"/>
  <c r="C20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Q19" i="10" s="1"/>
  <c r="S46" i="10" s="1"/>
  <c r="C19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Q17" i="10" s="1"/>
  <c r="C17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Q16" i="10" s="1"/>
  <c r="S42" i="10" s="1"/>
  <c r="U42" i="10" s="1"/>
  <c r="C16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Q15" i="10" s="1"/>
  <c r="S37" i="10" s="1"/>
  <c r="C15" i="10"/>
  <c r="Q14" i="10"/>
  <c r="S40" i="10" s="1"/>
  <c r="U40" i="10" s="1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Q13" i="10" s="1"/>
  <c r="S35" i="10" s="1"/>
  <c r="C13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Q12" i="10" s="1"/>
  <c r="S45" i="10" s="1"/>
  <c r="U45" i="10" s="1"/>
  <c r="C12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Q11" i="10" s="1"/>
  <c r="S36" i="10" s="1"/>
  <c r="C11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Q9" i="10" s="1"/>
  <c r="C9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Q8" i="10" s="1"/>
  <c r="S34" i="10" s="1"/>
  <c r="C8" i="10"/>
  <c r="M5" i="10"/>
  <c r="A4" i="10"/>
  <c r="A2" i="10"/>
  <c r="A1" i="10"/>
  <c r="U36" i="10" l="1"/>
  <c r="U35" i="10"/>
  <c r="U34" i="10"/>
  <c r="U37" i="10"/>
  <c r="P68" i="10"/>
  <c r="L68" i="10"/>
  <c r="H68" i="10"/>
  <c r="D68" i="10"/>
  <c r="O68" i="10"/>
  <c r="K68" i="10"/>
  <c r="G68" i="10"/>
  <c r="C68" i="10"/>
  <c r="Q68" i="10"/>
  <c r="I68" i="10"/>
  <c r="N68" i="10"/>
  <c r="F68" i="10"/>
  <c r="M68" i="10"/>
  <c r="E68" i="10"/>
  <c r="P76" i="10"/>
  <c r="L76" i="10"/>
  <c r="H76" i="10"/>
  <c r="D76" i="10"/>
  <c r="O76" i="10"/>
  <c r="K76" i="10"/>
  <c r="G76" i="10"/>
  <c r="C76" i="10"/>
  <c r="Q76" i="10"/>
  <c r="I76" i="10"/>
  <c r="N76" i="10"/>
  <c r="F76" i="10"/>
  <c r="M76" i="10"/>
  <c r="E76" i="10"/>
  <c r="J68" i="10"/>
  <c r="J76" i="10"/>
  <c r="Q80" i="10"/>
  <c r="M80" i="10"/>
  <c r="I80" i="10"/>
  <c r="E80" i="10"/>
  <c r="P80" i="10"/>
  <c r="L80" i="10"/>
  <c r="H80" i="10"/>
  <c r="D80" i="10"/>
  <c r="O80" i="10"/>
  <c r="K80" i="10"/>
  <c r="G80" i="10"/>
  <c r="C80" i="10"/>
  <c r="N80" i="10"/>
  <c r="J80" i="10"/>
  <c r="F80" i="10"/>
  <c r="T46" i="10"/>
  <c r="U46" i="10" s="1"/>
  <c r="P64" i="10"/>
  <c r="L64" i="10"/>
  <c r="H64" i="10"/>
  <c r="D64" i="10"/>
  <c r="O64" i="10"/>
  <c r="K64" i="10"/>
  <c r="G64" i="10"/>
  <c r="C64" i="10"/>
  <c r="Q64" i="10"/>
  <c r="I64" i="10"/>
  <c r="N64" i="10"/>
  <c r="F64" i="10"/>
  <c r="M64" i="10"/>
  <c r="E64" i="10"/>
  <c r="P72" i="10"/>
  <c r="L72" i="10"/>
  <c r="H72" i="10"/>
  <c r="D72" i="10"/>
  <c r="O72" i="10"/>
  <c r="K72" i="10"/>
  <c r="G72" i="10"/>
  <c r="C72" i="10"/>
  <c r="Q72" i="10"/>
  <c r="I72" i="10"/>
  <c r="N72" i="10"/>
  <c r="F72" i="10"/>
  <c r="M72" i="10"/>
  <c r="E72" i="10"/>
  <c r="Q50" i="10"/>
  <c r="M50" i="10"/>
  <c r="I50" i="10"/>
  <c r="E50" i="10"/>
  <c r="P50" i="10"/>
  <c r="L50" i="10"/>
  <c r="H50" i="10"/>
  <c r="D50" i="10"/>
  <c r="O50" i="10"/>
  <c r="K50" i="10"/>
  <c r="G50" i="10"/>
  <c r="C50" i="10"/>
  <c r="Q54" i="10"/>
  <c r="M54" i="10"/>
  <c r="I54" i="10"/>
  <c r="E54" i="10"/>
  <c r="P54" i="10"/>
  <c r="L54" i="10"/>
  <c r="H54" i="10"/>
  <c r="D54" i="10"/>
  <c r="O54" i="10"/>
  <c r="K54" i="10"/>
  <c r="G54" i="10"/>
  <c r="C54" i="10"/>
  <c r="Q58" i="10"/>
  <c r="M58" i="10"/>
  <c r="I58" i="10"/>
  <c r="E58" i="10"/>
  <c r="P58" i="10"/>
  <c r="L58" i="10"/>
  <c r="H58" i="10"/>
  <c r="D58" i="10"/>
  <c r="O58" i="10"/>
  <c r="K58" i="10"/>
  <c r="G58" i="10"/>
  <c r="C58" i="10"/>
  <c r="Q62" i="10"/>
  <c r="M62" i="10"/>
  <c r="I62" i="10"/>
  <c r="E62" i="10"/>
  <c r="P62" i="10"/>
  <c r="L62" i="10"/>
  <c r="H62" i="10"/>
  <c r="D62" i="10"/>
  <c r="O62" i="10"/>
  <c r="K62" i="10"/>
  <c r="G62" i="10"/>
  <c r="C62" i="10"/>
  <c r="J64" i="10"/>
  <c r="J72" i="10"/>
  <c r="E52" i="10"/>
  <c r="I52" i="10"/>
  <c r="M52" i="10"/>
  <c r="Q52" i="10"/>
  <c r="E56" i="10"/>
  <c r="I56" i="10"/>
  <c r="M56" i="10"/>
  <c r="Q56" i="10"/>
  <c r="E60" i="10"/>
  <c r="I60" i="10"/>
  <c r="M60" i="10"/>
  <c r="Q60" i="10"/>
  <c r="F52" i="10"/>
  <c r="J52" i="10"/>
  <c r="N52" i="10"/>
  <c r="F56" i="10"/>
  <c r="J56" i="10"/>
  <c r="N56" i="10"/>
  <c r="F60" i="10"/>
  <c r="J60" i="10"/>
  <c r="N60" i="10"/>
  <c r="C52" i="10"/>
  <c r="G52" i="10"/>
  <c r="K52" i="10"/>
  <c r="C56" i="10"/>
  <c r="G56" i="10"/>
  <c r="K56" i="10"/>
  <c r="C60" i="10"/>
  <c r="G60" i="10"/>
  <c r="K60" i="10"/>
  <c r="E66" i="10"/>
  <c r="Q67" i="10" s="1"/>
  <c r="I66" i="10"/>
  <c r="M66" i="10"/>
  <c r="Q66" i="10"/>
  <c r="N67" i="10" s="1"/>
  <c r="E70" i="10"/>
  <c r="K71" i="10" s="1"/>
  <c r="I70" i="10"/>
  <c r="M70" i="10"/>
  <c r="Q70" i="10"/>
  <c r="E74" i="10"/>
  <c r="C75" i="10" s="1"/>
  <c r="I74" i="10"/>
  <c r="M74" i="10"/>
  <c r="Q74" i="10"/>
  <c r="G75" i="10" s="1"/>
  <c r="E78" i="10"/>
  <c r="K79" i="10" s="1"/>
  <c r="I78" i="10"/>
  <c r="M78" i="10"/>
  <c r="Q78" i="10"/>
  <c r="E82" i="10"/>
  <c r="K83" i="10" s="1"/>
  <c r="I82" i="10"/>
  <c r="M82" i="10"/>
  <c r="Q82" i="10"/>
  <c r="M83" i="10" s="1"/>
  <c r="F66" i="10"/>
  <c r="J66" i="10"/>
  <c r="F70" i="10"/>
  <c r="J70" i="10"/>
  <c r="I71" i="10" s="1"/>
  <c r="F74" i="10"/>
  <c r="J74" i="10"/>
  <c r="F78" i="10"/>
  <c r="J78" i="10"/>
  <c r="M79" i="10" s="1"/>
  <c r="F82" i="10"/>
  <c r="D83" i="10" s="1"/>
  <c r="J82" i="10"/>
  <c r="I83" i="10"/>
  <c r="J83" i="10"/>
  <c r="L79" i="10" l="1"/>
  <c r="N79" i="10"/>
  <c r="H71" i="10"/>
  <c r="F67" i="10"/>
  <c r="N71" i="10"/>
  <c r="O73" i="10"/>
  <c r="K73" i="10"/>
  <c r="G73" i="10"/>
  <c r="C73" i="10"/>
  <c r="N73" i="10"/>
  <c r="J73" i="10"/>
  <c r="F73" i="10"/>
  <c r="M73" i="10"/>
  <c r="E73" i="10"/>
  <c r="L73" i="10"/>
  <c r="D73" i="10"/>
  <c r="Q73" i="10"/>
  <c r="I73" i="10"/>
  <c r="P73" i="10"/>
  <c r="H73" i="10"/>
  <c r="C67" i="10"/>
  <c r="F83" i="10"/>
  <c r="E83" i="10"/>
  <c r="L83" i="10"/>
  <c r="O79" i="10"/>
  <c r="P79" i="10"/>
  <c r="Q79" i="10"/>
  <c r="J75" i="10"/>
  <c r="P75" i="10"/>
  <c r="Q75" i="10"/>
  <c r="L71" i="10"/>
  <c r="M71" i="10"/>
  <c r="H67" i="10"/>
  <c r="I67" i="10"/>
  <c r="N57" i="10"/>
  <c r="J57" i="10"/>
  <c r="F57" i="10"/>
  <c r="Q57" i="10"/>
  <c r="M57" i="10"/>
  <c r="I57" i="10"/>
  <c r="E57" i="10"/>
  <c r="P57" i="10"/>
  <c r="L57" i="10"/>
  <c r="H57" i="10"/>
  <c r="D57" i="10"/>
  <c r="C57" i="10"/>
  <c r="O57" i="10"/>
  <c r="G57" i="10"/>
  <c r="K57" i="10"/>
  <c r="C83" i="10"/>
  <c r="G79" i="10"/>
  <c r="K67" i="10"/>
  <c r="O75" i="10"/>
  <c r="G67" i="10"/>
  <c r="O65" i="10"/>
  <c r="K65" i="10"/>
  <c r="G65" i="10"/>
  <c r="C65" i="10"/>
  <c r="N65" i="10"/>
  <c r="J65" i="10"/>
  <c r="F65" i="10"/>
  <c r="M65" i="10"/>
  <c r="E65" i="10"/>
  <c r="L65" i="10"/>
  <c r="D65" i="10"/>
  <c r="Q65" i="10"/>
  <c r="I65" i="10"/>
  <c r="P65" i="10"/>
  <c r="H65" i="10"/>
  <c r="O71" i="10"/>
  <c r="P81" i="10"/>
  <c r="L81" i="10"/>
  <c r="H81" i="10"/>
  <c r="D81" i="10"/>
  <c r="O81" i="10"/>
  <c r="K81" i="10"/>
  <c r="G81" i="10"/>
  <c r="C81" i="10"/>
  <c r="N81" i="10"/>
  <c r="J81" i="10"/>
  <c r="F81" i="10"/>
  <c r="I81" i="10"/>
  <c r="E81" i="10"/>
  <c r="Q81" i="10"/>
  <c r="M81" i="10"/>
  <c r="M75" i="10"/>
  <c r="D67" i="10"/>
  <c r="E67" i="10"/>
  <c r="N53" i="10"/>
  <c r="J53" i="10"/>
  <c r="F53" i="10"/>
  <c r="Q53" i="10"/>
  <c r="M53" i="10"/>
  <c r="I53" i="10"/>
  <c r="E53" i="10"/>
  <c r="P53" i="10"/>
  <c r="L53" i="10"/>
  <c r="H53" i="10"/>
  <c r="D53" i="10"/>
  <c r="C53" i="10"/>
  <c r="G53" i="10"/>
  <c r="O53" i="10"/>
  <c r="K53" i="10"/>
  <c r="G71" i="10"/>
  <c r="Q83" i="10"/>
  <c r="H83" i="10"/>
  <c r="D79" i="10"/>
  <c r="E79" i="10"/>
  <c r="F79" i="10"/>
  <c r="D75" i="10"/>
  <c r="R75" i="10" s="1"/>
  <c r="R74" i="10" s="1"/>
  <c r="E75" i="10"/>
  <c r="J71" i="10"/>
  <c r="P71" i="10"/>
  <c r="Q71" i="10"/>
  <c r="L67" i="10"/>
  <c r="M67" i="10"/>
  <c r="N61" i="10"/>
  <c r="J61" i="10"/>
  <c r="F61" i="10"/>
  <c r="Q61" i="10"/>
  <c r="M61" i="10"/>
  <c r="I61" i="10"/>
  <c r="E61" i="10"/>
  <c r="P61" i="10"/>
  <c r="L61" i="10"/>
  <c r="H61" i="10"/>
  <c r="D61" i="10"/>
  <c r="C61" i="10"/>
  <c r="G61" i="10"/>
  <c r="O61" i="10"/>
  <c r="K61" i="10"/>
  <c r="F75" i="10"/>
  <c r="G83" i="10"/>
  <c r="K75" i="10"/>
  <c r="O67" i="10"/>
  <c r="C79" i="10"/>
  <c r="N75" i="10"/>
  <c r="O69" i="10"/>
  <c r="K69" i="10"/>
  <c r="G69" i="10"/>
  <c r="C69" i="10"/>
  <c r="N69" i="10"/>
  <c r="J69" i="10"/>
  <c r="F69" i="10"/>
  <c r="M69" i="10"/>
  <c r="E69" i="10"/>
  <c r="L69" i="10"/>
  <c r="D69" i="10"/>
  <c r="Q69" i="10"/>
  <c r="I69" i="10"/>
  <c r="P69" i="10"/>
  <c r="H69" i="10"/>
  <c r="P83" i="10"/>
  <c r="N83" i="10"/>
  <c r="L75" i="10"/>
  <c r="O83" i="10"/>
  <c r="H79" i="10"/>
  <c r="I79" i="10"/>
  <c r="J79" i="10"/>
  <c r="H75" i="10"/>
  <c r="I75" i="10"/>
  <c r="D71" i="10"/>
  <c r="E71" i="10"/>
  <c r="J67" i="10"/>
  <c r="P67" i="10"/>
  <c r="F71" i="10"/>
  <c r="Q63" i="10"/>
  <c r="M63" i="10"/>
  <c r="I63" i="10"/>
  <c r="E63" i="10"/>
  <c r="P63" i="10"/>
  <c r="L63" i="10"/>
  <c r="H63" i="10"/>
  <c r="D63" i="10"/>
  <c r="J63" i="10"/>
  <c r="O63" i="10"/>
  <c r="G63" i="10"/>
  <c r="N63" i="10"/>
  <c r="F63" i="10"/>
  <c r="C63" i="10"/>
  <c r="K63" i="10"/>
  <c r="P59" i="10"/>
  <c r="L59" i="10"/>
  <c r="H59" i="10"/>
  <c r="D59" i="10"/>
  <c r="O59" i="10"/>
  <c r="K59" i="10"/>
  <c r="G59" i="10"/>
  <c r="C59" i="10"/>
  <c r="N59" i="10"/>
  <c r="J59" i="10"/>
  <c r="F59" i="10"/>
  <c r="M59" i="10"/>
  <c r="Q59" i="10"/>
  <c r="I59" i="10"/>
  <c r="E59" i="10"/>
  <c r="P55" i="10"/>
  <c r="L55" i="10"/>
  <c r="H55" i="10"/>
  <c r="D55" i="10"/>
  <c r="O55" i="10"/>
  <c r="K55" i="10"/>
  <c r="G55" i="10"/>
  <c r="C55" i="10"/>
  <c r="N55" i="10"/>
  <c r="J55" i="10"/>
  <c r="F55" i="10"/>
  <c r="M55" i="10"/>
  <c r="I55" i="10"/>
  <c r="Q55" i="10"/>
  <c r="E55" i="10"/>
  <c r="P51" i="10"/>
  <c r="L51" i="10"/>
  <c r="H51" i="10"/>
  <c r="D51" i="10"/>
  <c r="O51" i="10"/>
  <c r="K51" i="10"/>
  <c r="G51" i="10"/>
  <c r="C51" i="10"/>
  <c r="R51" i="10" s="1"/>
  <c r="R50" i="10" s="1"/>
  <c r="N51" i="10"/>
  <c r="J51" i="10"/>
  <c r="F51" i="10"/>
  <c r="M51" i="10"/>
  <c r="Q51" i="10"/>
  <c r="I51" i="10"/>
  <c r="E51" i="10"/>
  <c r="O77" i="10"/>
  <c r="K77" i="10"/>
  <c r="G77" i="10"/>
  <c r="C77" i="10"/>
  <c r="N77" i="10"/>
  <c r="J77" i="10"/>
  <c r="F77" i="10"/>
  <c r="M77" i="10"/>
  <c r="E77" i="10"/>
  <c r="L77" i="10"/>
  <c r="D77" i="10"/>
  <c r="Q77" i="10"/>
  <c r="I77" i="10"/>
  <c r="H77" i="10"/>
  <c r="P77" i="10"/>
  <c r="C71" i="10"/>
  <c r="R71" i="10" l="1"/>
  <c r="R70" i="10" s="1"/>
  <c r="R77" i="10"/>
  <c r="R76" i="10" s="1"/>
  <c r="R81" i="10"/>
  <c r="R80" i="10" s="1"/>
  <c r="R65" i="10"/>
  <c r="R64" i="10" s="1"/>
  <c r="R83" i="10"/>
  <c r="R82" i="10" s="1"/>
  <c r="R57" i="10"/>
  <c r="R56" i="10" s="1"/>
  <c r="R59" i="10"/>
  <c r="R58" i="10" s="1"/>
  <c r="R69" i="10"/>
  <c r="R68" i="10" s="1"/>
  <c r="R67" i="10"/>
  <c r="R66" i="10" s="1"/>
  <c r="R73" i="10"/>
  <c r="R72" i="10" s="1"/>
  <c r="R55" i="10"/>
  <c r="R54" i="10" s="1"/>
  <c r="R63" i="10"/>
  <c r="R62" i="10" s="1"/>
  <c r="R79" i="10"/>
  <c r="R78" i="10" s="1"/>
  <c r="R61" i="10"/>
  <c r="R60" i="10" s="1"/>
  <c r="R53" i="10"/>
  <c r="R52" i="10" s="1"/>
  <c r="B111" i="9" l="1"/>
  <c r="J110" i="9"/>
  <c r="B110" i="9"/>
  <c r="N110" i="9" s="1"/>
  <c r="B109" i="9"/>
  <c r="B108" i="9"/>
  <c r="B107" i="9"/>
  <c r="J106" i="9"/>
  <c r="B106" i="9"/>
  <c r="N106" i="9" s="1"/>
  <c r="B105" i="9"/>
  <c r="B104" i="9"/>
  <c r="J104" i="9" s="1"/>
  <c r="B103" i="9"/>
  <c r="J102" i="9"/>
  <c r="B102" i="9"/>
  <c r="N102" i="9" s="1"/>
  <c r="B101" i="9"/>
  <c r="B100" i="9"/>
  <c r="B99" i="9"/>
  <c r="J98" i="9"/>
  <c r="B98" i="9"/>
  <c r="N98" i="9" s="1"/>
  <c r="B97" i="9"/>
  <c r="B96" i="9"/>
  <c r="D95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P95" i="9" s="1"/>
  <c r="D94" i="9"/>
  <c r="C94" i="9"/>
  <c r="O95" i="9" s="1"/>
  <c r="F93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C92" i="9"/>
  <c r="N93" i="9" s="1"/>
  <c r="R90" i="9"/>
  <c r="Q90" i="9"/>
  <c r="P90" i="9"/>
  <c r="O90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R88" i="9"/>
  <c r="Q88" i="9"/>
  <c r="P88" i="9"/>
  <c r="O88" i="9"/>
  <c r="N88" i="9"/>
  <c r="M88" i="9"/>
  <c r="L88" i="9"/>
  <c r="K88" i="9"/>
  <c r="J88" i="9"/>
  <c r="I88" i="9"/>
  <c r="H88" i="9"/>
  <c r="G88" i="9"/>
  <c r="F88" i="9"/>
  <c r="E88" i="9"/>
  <c r="D88" i="9"/>
  <c r="K89" i="9" s="1"/>
  <c r="C88" i="9"/>
  <c r="R86" i="9"/>
  <c r="Q86" i="9"/>
  <c r="P86" i="9"/>
  <c r="O86" i="9"/>
  <c r="N86" i="9"/>
  <c r="M86" i="9"/>
  <c r="L86" i="9"/>
  <c r="K86" i="9"/>
  <c r="J86" i="9"/>
  <c r="I86" i="9"/>
  <c r="H86" i="9"/>
  <c r="G86" i="9"/>
  <c r="F86" i="9"/>
  <c r="M87" i="9" s="1"/>
  <c r="E86" i="9"/>
  <c r="D86" i="9"/>
  <c r="C86" i="9"/>
  <c r="C85" i="9"/>
  <c r="R84" i="9"/>
  <c r="Q84" i="9"/>
  <c r="P84" i="9"/>
  <c r="O84" i="9"/>
  <c r="N84" i="9"/>
  <c r="M84" i="9"/>
  <c r="L84" i="9"/>
  <c r="K84" i="9"/>
  <c r="J84" i="9"/>
  <c r="I84" i="9"/>
  <c r="H84" i="9"/>
  <c r="G84" i="9"/>
  <c r="F84" i="9"/>
  <c r="E84" i="9"/>
  <c r="D84" i="9"/>
  <c r="C84" i="9"/>
  <c r="R85" i="9" s="1"/>
  <c r="M83" i="9"/>
  <c r="I83" i="9"/>
  <c r="E83" i="9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Q83" i="9" s="1"/>
  <c r="E82" i="9"/>
  <c r="D82" i="9"/>
  <c r="O83" i="9" s="1"/>
  <c r="C82" i="9"/>
  <c r="P83" i="9" s="1"/>
  <c r="R80" i="9"/>
  <c r="Q80" i="9"/>
  <c r="P80" i="9"/>
  <c r="O80" i="9"/>
  <c r="N80" i="9"/>
  <c r="M80" i="9"/>
  <c r="L80" i="9"/>
  <c r="K80" i="9"/>
  <c r="J80" i="9"/>
  <c r="I80" i="9"/>
  <c r="H80" i="9"/>
  <c r="G80" i="9"/>
  <c r="F80" i="9"/>
  <c r="E80" i="9"/>
  <c r="D80" i="9"/>
  <c r="C80" i="9"/>
  <c r="I79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9" i="9" s="1"/>
  <c r="E78" i="9"/>
  <c r="D78" i="9"/>
  <c r="O79" i="9" s="1"/>
  <c r="C78" i="9"/>
  <c r="S72" i="9"/>
  <c r="R72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T72" i="9" s="1"/>
  <c r="C72" i="9"/>
  <c r="S71" i="9"/>
  <c r="N71" i="9"/>
  <c r="T71" i="9" s="1"/>
  <c r="M71" i="9"/>
  <c r="S70" i="9"/>
  <c r="R70" i="9"/>
  <c r="Q70" i="9"/>
  <c r="P70" i="9"/>
  <c r="O70" i="9"/>
  <c r="N70" i="9"/>
  <c r="M70" i="9"/>
  <c r="L70" i="9"/>
  <c r="K70" i="9"/>
  <c r="J70" i="9"/>
  <c r="I70" i="9"/>
  <c r="H70" i="9"/>
  <c r="G70" i="9"/>
  <c r="F70" i="9"/>
  <c r="E70" i="9"/>
  <c r="D70" i="9"/>
  <c r="T70" i="9" s="1"/>
  <c r="C70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T69" i="9" s="1"/>
  <c r="C69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C68" i="9"/>
  <c r="S67" i="9"/>
  <c r="R67" i="9"/>
  <c r="Q67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T67" i="9" s="1"/>
  <c r="C67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T66" i="9" s="1"/>
  <c r="C66" i="9"/>
  <c r="S65" i="9"/>
  <c r="R65" i="9"/>
  <c r="Q65" i="9"/>
  <c r="P65" i="9"/>
  <c r="O65" i="9"/>
  <c r="N65" i="9"/>
  <c r="M65" i="9"/>
  <c r="L65" i="9"/>
  <c r="K65" i="9"/>
  <c r="J65" i="9"/>
  <c r="I65" i="9"/>
  <c r="H65" i="9"/>
  <c r="G65" i="9"/>
  <c r="F65" i="9"/>
  <c r="E65" i="9"/>
  <c r="D65" i="9"/>
  <c r="T65" i="9" s="1"/>
  <c r="C65" i="9"/>
  <c r="R64" i="9"/>
  <c r="Q64" i="9"/>
  <c r="P64" i="9"/>
  <c r="O64" i="9"/>
  <c r="N64" i="9"/>
  <c r="M64" i="9"/>
  <c r="L64" i="9"/>
  <c r="K64" i="9"/>
  <c r="J64" i="9"/>
  <c r="I64" i="9"/>
  <c r="H64" i="9"/>
  <c r="G64" i="9"/>
  <c r="F64" i="9"/>
  <c r="E64" i="9"/>
  <c r="D64" i="9"/>
  <c r="C64" i="9"/>
  <c r="U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T63" i="9" s="1"/>
  <c r="C63" i="9"/>
  <c r="N62" i="9"/>
  <c r="M62" i="9"/>
  <c r="J62" i="9"/>
  <c r="T62" i="9" s="1"/>
  <c r="I62" i="9"/>
  <c r="D62" i="9"/>
  <c r="C62" i="9"/>
  <c r="U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T61" i="9" s="1"/>
  <c r="C61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T60" i="9" s="1"/>
  <c r="C60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T59" i="9" s="1"/>
  <c r="C59" i="9"/>
  <c r="N58" i="9"/>
  <c r="M58" i="9"/>
  <c r="J58" i="9"/>
  <c r="I58" i="9"/>
  <c r="D58" i="9"/>
  <c r="T58" i="9" s="1"/>
  <c r="C58" i="9"/>
  <c r="N57" i="9"/>
  <c r="M57" i="9"/>
  <c r="J57" i="9"/>
  <c r="I57" i="9"/>
  <c r="D57" i="9"/>
  <c r="T57" i="9" s="1"/>
  <c r="C57" i="9"/>
  <c r="T56" i="9"/>
  <c r="N56" i="9"/>
  <c r="M56" i="9"/>
  <c r="J56" i="9"/>
  <c r="I56" i="9"/>
  <c r="D56" i="9"/>
  <c r="C56" i="9"/>
  <c r="T55" i="9"/>
  <c r="N55" i="9"/>
  <c r="M55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T53" i="9" s="1"/>
  <c r="C53" i="9"/>
  <c r="T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T51" i="9" s="1"/>
  <c r="C51" i="9"/>
  <c r="A46" i="9"/>
  <c r="A45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S42" i="9" s="1"/>
  <c r="C42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S40" i="9" s="1"/>
  <c r="C40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S38" i="9" s="1"/>
  <c r="C38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S34" i="9" s="1"/>
  <c r="C34" i="9"/>
  <c r="S33" i="9"/>
  <c r="R33" i="9"/>
  <c r="Q33" i="9"/>
  <c r="P33" i="9"/>
  <c r="O33" i="9"/>
  <c r="L33" i="9"/>
  <c r="K33" i="9"/>
  <c r="J33" i="9"/>
  <c r="I33" i="9"/>
  <c r="D33" i="9"/>
  <c r="C33" i="9"/>
  <c r="R32" i="9"/>
  <c r="Q32" i="9"/>
  <c r="P32" i="9"/>
  <c r="O32" i="9"/>
  <c r="L32" i="9"/>
  <c r="K32" i="9"/>
  <c r="J32" i="9"/>
  <c r="I32" i="9"/>
  <c r="D32" i="9"/>
  <c r="S32" i="9" s="1"/>
  <c r="S55" i="9" s="1"/>
  <c r="U55" i="9" s="1"/>
  <c r="C32" i="9"/>
  <c r="S31" i="9"/>
  <c r="S63" i="9" s="1"/>
  <c r="R31" i="9"/>
  <c r="Q31" i="9"/>
  <c r="P31" i="9"/>
  <c r="O31" i="9"/>
  <c r="L31" i="9"/>
  <c r="K31" i="9"/>
  <c r="J31" i="9"/>
  <c r="I31" i="9"/>
  <c r="D31" i="9"/>
  <c r="C31" i="9"/>
  <c r="R30" i="9"/>
  <c r="Q30" i="9"/>
  <c r="P30" i="9"/>
  <c r="O30" i="9"/>
  <c r="L30" i="9"/>
  <c r="K30" i="9"/>
  <c r="J30" i="9"/>
  <c r="I30" i="9"/>
  <c r="D30" i="9"/>
  <c r="S30" i="9" s="1"/>
  <c r="S53" i="9" s="1"/>
  <c r="U53" i="9" s="1"/>
  <c r="C30" i="9"/>
  <c r="S29" i="9"/>
  <c r="R29" i="9"/>
  <c r="Q29" i="9"/>
  <c r="P29" i="9"/>
  <c r="O29" i="9"/>
  <c r="L29" i="9"/>
  <c r="K29" i="9"/>
  <c r="J29" i="9"/>
  <c r="I29" i="9"/>
  <c r="D29" i="9"/>
  <c r="C29" i="9"/>
  <c r="R28" i="9"/>
  <c r="Q28" i="9"/>
  <c r="P28" i="9"/>
  <c r="O28" i="9"/>
  <c r="L28" i="9"/>
  <c r="K28" i="9"/>
  <c r="J28" i="9"/>
  <c r="I28" i="9"/>
  <c r="D28" i="9"/>
  <c r="C28" i="9"/>
  <c r="S27" i="9"/>
  <c r="S60" i="9" s="1"/>
  <c r="R27" i="9"/>
  <c r="Q27" i="9"/>
  <c r="P27" i="9"/>
  <c r="O27" i="9"/>
  <c r="L27" i="9"/>
  <c r="K27" i="9"/>
  <c r="J27" i="9"/>
  <c r="I27" i="9"/>
  <c r="D27" i="9"/>
  <c r="C27" i="9"/>
  <c r="R26" i="9"/>
  <c r="Q26" i="9"/>
  <c r="P26" i="9"/>
  <c r="O26" i="9"/>
  <c r="L26" i="9"/>
  <c r="K26" i="9"/>
  <c r="J26" i="9"/>
  <c r="I26" i="9"/>
  <c r="D26" i="9"/>
  <c r="S26" i="9" s="1"/>
  <c r="C26" i="9"/>
  <c r="R25" i="9"/>
  <c r="Q25" i="9"/>
  <c r="P25" i="9"/>
  <c r="O25" i="9"/>
  <c r="L25" i="9"/>
  <c r="K25" i="9"/>
  <c r="J25" i="9"/>
  <c r="I25" i="9"/>
  <c r="D25" i="9"/>
  <c r="S25" i="9" s="1"/>
  <c r="S64" i="9" s="1"/>
  <c r="C25" i="9"/>
  <c r="R24" i="9"/>
  <c r="Q24" i="9"/>
  <c r="P24" i="9"/>
  <c r="O24" i="9"/>
  <c r="L24" i="9"/>
  <c r="K24" i="9"/>
  <c r="J24" i="9"/>
  <c r="I24" i="9"/>
  <c r="D24" i="9"/>
  <c r="C24" i="9"/>
  <c r="S23" i="9"/>
  <c r="S58" i="9" s="1"/>
  <c r="U58" i="9" s="1"/>
  <c r="R23" i="9"/>
  <c r="Q23" i="9"/>
  <c r="P23" i="9"/>
  <c r="O23" i="9"/>
  <c r="L23" i="9"/>
  <c r="K23" i="9"/>
  <c r="J23" i="9"/>
  <c r="I23" i="9"/>
  <c r="D23" i="9"/>
  <c r="C23" i="9"/>
  <c r="R22" i="9"/>
  <c r="Q22" i="9"/>
  <c r="P22" i="9"/>
  <c r="O22" i="9"/>
  <c r="L22" i="9"/>
  <c r="K22" i="9"/>
  <c r="J22" i="9"/>
  <c r="I22" i="9"/>
  <c r="D22" i="9"/>
  <c r="S22" i="9" s="1"/>
  <c r="C22" i="9"/>
  <c r="S21" i="9"/>
  <c r="S56" i="9" s="1"/>
  <c r="R21" i="9"/>
  <c r="Q21" i="9"/>
  <c r="P21" i="9"/>
  <c r="O21" i="9"/>
  <c r="L21" i="9"/>
  <c r="K21" i="9"/>
  <c r="J21" i="9"/>
  <c r="I21" i="9"/>
  <c r="D21" i="9"/>
  <c r="C21" i="9"/>
  <c r="P20" i="9"/>
  <c r="O20" i="9"/>
  <c r="L20" i="9"/>
  <c r="K20" i="9"/>
  <c r="J20" i="9"/>
  <c r="I20" i="9"/>
  <c r="D20" i="9"/>
  <c r="S20" i="9" s="1"/>
  <c r="C20" i="9"/>
  <c r="R19" i="9"/>
  <c r="Q19" i="9"/>
  <c r="P19" i="9"/>
  <c r="O19" i="9"/>
  <c r="L19" i="9"/>
  <c r="K19" i="9"/>
  <c r="J19" i="9"/>
  <c r="I19" i="9"/>
  <c r="D19" i="9"/>
  <c r="S19" i="9" s="1"/>
  <c r="S62" i="9" s="1"/>
  <c r="C19" i="9"/>
  <c r="R18" i="9"/>
  <c r="Q18" i="9"/>
  <c r="P18" i="9"/>
  <c r="O18" i="9"/>
  <c r="L18" i="9"/>
  <c r="K18" i="9"/>
  <c r="J18" i="9"/>
  <c r="I18" i="9"/>
  <c r="D18" i="9"/>
  <c r="C18" i="9"/>
  <c r="S17" i="9"/>
  <c r="S57" i="9" s="1"/>
  <c r="U57" i="9" s="1"/>
  <c r="R17" i="9"/>
  <c r="Q17" i="9"/>
  <c r="P17" i="9"/>
  <c r="O17" i="9"/>
  <c r="L17" i="9"/>
  <c r="K17" i="9"/>
  <c r="J17" i="9"/>
  <c r="I17" i="9"/>
  <c r="D17" i="9"/>
  <c r="C17" i="9"/>
  <c r="R16" i="9"/>
  <c r="Q16" i="9"/>
  <c r="P16" i="9"/>
  <c r="O16" i="9"/>
  <c r="J16" i="9"/>
  <c r="I16" i="9"/>
  <c r="D16" i="9"/>
  <c r="C16" i="9"/>
  <c r="S15" i="9"/>
  <c r="S59" i="9" s="1"/>
  <c r="U59" i="9" s="1"/>
  <c r="R15" i="9"/>
  <c r="Q15" i="9"/>
  <c r="P15" i="9"/>
  <c r="O15" i="9"/>
  <c r="L15" i="9"/>
  <c r="K15" i="9"/>
  <c r="J15" i="9"/>
  <c r="I15" i="9"/>
  <c r="D15" i="9"/>
  <c r="C15" i="9"/>
  <c r="R14" i="9"/>
  <c r="Q14" i="9"/>
  <c r="P14" i="9"/>
  <c r="O14" i="9"/>
  <c r="L14" i="9"/>
  <c r="K14" i="9"/>
  <c r="J14" i="9"/>
  <c r="I14" i="9"/>
  <c r="D14" i="9"/>
  <c r="S14" i="9" s="1"/>
  <c r="C14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S13" i="9" s="1"/>
  <c r="S54" i="9" s="1"/>
  <c r="C13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S11" i="9"/>
  <c r="S61" i="9" s="1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S9" i="9"/>
  <c r="S52" i="9" s="1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S8" i="9" s="1"/>
  <c r="C8" i="9"/>
  <c r="M5" i="9"/>
  <c r="A2" i="9"/>
  <c r="A1" i="9"/>
  <c r="Q81" i="9" l="1"/>
  <c r="M81" i="9"/>
  <c r="I81" i="9"/>
  <c r="E81" i="9"/>
  <c r="G81" i="9"/>
  <c r="Q87" i="9"/>
  <c r="S12" i="9"/>
  <c r="S18" i="9"/>
  <c r="S24" i="9"/>
  <c r="M79" i="9"/>
  <c r="K81" i="9"/>
  <c r="Q85" i="9"/>
  <c r="M85" i="9"/>
  <c r="I85" i="9"/>
  <c r="E85" i="9"/>
  <c r="G85" i="9"/>
  <c r="P87" i="9"/>
  <c r="E87" i="9"/>
  <c r="R89" i="9"/>
  <c r="C89" i="9"/>
  <c r="E91" i="9"/>
  <c r="J91" i="9"/>
  <c r="P91" i="9"/>
  <c r="U60" i="9"/>
  <c r="U52" i="9"/>
  <c r="S16" i="9"/>
  <c r="U56" i="9"/>
  <c r="S28" i="9"/>
  <c r="S36" i="9"/>
  <c r="S44" i="9"/>
  <c r="T64" i="9"/>
  <c r="Q79" i="9"/>
  <c r="O81" i="9"/>
  <c r="K85" i="9"/>
  <c r="O87" i="9"/>
  <c r="I87" i="9"/>
  <c r="G89" i="9"/>
  <c r="S10" i="9"/>
  <c r="U62" i="9"/>
  <c r="U64" i="9"/>
  <c r="U51" i="9"/>
  <c r="T54" i="9"/>
  <c r="U54" i="9" s="1"/>
  <c r="T68" i="9"/>
  <c r="P79" i="9"/>
  <c r="R81" i="9"/>
  <c r="C81" i="9"/>
  <c r="O85" i="9"/>
  <c r="Q96" i="9"/>
  <c r="M96" i="9"/>
  <c r="I96" i="9"/>
  <c r="E96" i="9"/>
  <c r="P96" i="9"/>
  <c r="L96" i="9"/>
  <c r="H96" i="9"/>
  <c r="D96" i="9"/>
  <c r="O96" i="9"/>
  <c r="K96" i="9"/>
  <c r="G96" i="9"/>
  <c r="C96" i="9"/>
  <c r="Q100" i="9"/>
  <c r="M100" i="9"/>
  <c r="I100" i="9"/>
  <c r="E100" i="9"/>
  <c r="P100" i="9"/>
  <c r="L100" i="9"/>
  <c r="H100" i="9"/>
  <c r="D100" i="9"/>
  <c r="O100" i="9"/>
  <c r="K100" i="9"/>
  <c r="G100" i="9"/>
  <c r="C100" i="9"/>
  <c r="R100" i="9"/>
  <c r="R104" i="9"/>
  <c r="Q108" i="9"/>
  <c r="M108" i="9"/>
  <c r="I108" i="9"/>
  <c r="E108" i="9"/>
  <c r="P108" i="9"/>
  <c r="L108" i="9"/>
  <c r="H108" i="9"/>
  <c r="D108" i="9"/>
  <c r="O108" i="9"/>
  <c r="K108" i="9"/>
  <c r="G108" i="9"/>
  <c r="C108" i="9"/>
  <c r="R108" i="9"/>
  <c r="F79" i="9"/>
  <c r="J79" i="9"/>
  <c r="N79" i="9"/>
  <c r="R79" i="9"/>
  <c r="D81" i="9"/>
  <c r="H81" i="9"/>
  <c r="L81" i="9"/>
  <c r="P81" i="9"/>
  <c r="F83" i="9"/>
  <c r="J83" i="9"/>
  <c r="N83" i="9"/>
  <c r="R83" i="9"/>
  <c r="D85" i="9"/>
  <c r="S85" i="9" s="1"/>
  <c r="S84" i="9" s="1"/>
  <c r="H85" i="9"/>
  <c r="L85" i="9"/>
  <c r="P85" i="9"/>
  <c r="F87" i="9"/>
  <c r="J87" i="9"/>
  <c r="N87" i="9"/>
  <c r="R87" i="9"/>
  <c r="D89" i="9"/>
  <c r="H89" i="9"/>
  <c r="L89" i="9"/>
  <c r="P89" i="9"/>
  <c r="O91" i="9"/>
  <c r="K91" i="9"/>
  <c r="G91" i="9"/>
  <c r="F91" i="9"/>
  <c r="L91" i="9"/>
  <c r="Q91" i="9"/>
  <c r="J93" i="9"/>
  <c r="H95" i="9"/>
  <c r="F96" i="9"/>
  <c r="F100" i="9"/>
  <c r="F104" i="9"/>
  <c r="F108" i="9"/>
  <c r="C79" i="9"/>
  <c r="G79" i="9"/>
  <c r="K79" i="9"/>
  <c r="C83" i="9"/>
  <c r="G83" i="9"/>
  <c r="K83" i="9"/>
  <c r="C87" i="9"/>
  <c r="G87" i="9"/>
  <c r="K87" i="9"/>
  <c r="E89" i="9"/>
  <c r="I89" i="9"/>
  <c r="M89" i="9"/>
  <c r="Q89" i="9"/>
  <c r="C91" i="9"/>
  <c r="H91" i="9"/>
  <c r="M91" i="9"/>
  <c r="R91" i="9"/>
  <c r="L95" i="9"/>
  <c r="J96" i="9"/>
  <c r="Q98" i="9"/>
  <c r="M98" i="9"/>
  <c r="I98" i="9"/>
  <c r="E98" i="9"/>
  <c r="P98" i="9"/>
  <c r="L98" i="9"/>
  <c r="H98" i="9"/>
  <c r="D98" i="9"/>
  <c r="O98" i="9"/>
  <c r="K98" i="9"/>
  <c r="G98" i="9"/>
  <c r="C98" i="9"/>
  <c r="R98" i="9"/>
  <c r="J100" i="9"/>
  <c r="Q102" i="9"/>
  <c r="M102" i="9"/>
  <c r="I102" i="9"/>
  <c r="E102" i="9"/>
  <c r="P102" i="9"/>
  <c r="L102" i="9"/>
  <c r="H102" i="9"/>
  <c r="D102" i="9"/>
  <c r="O102" i="9"/>
  <c r="K102" i="9"/>
  <c r="G102" i="9"/>
  <c r="C102" i="9"/>
  <c r="R102" i="9"/>
  <c r="Q106" i="9"/>
  <c r="M106" i="9"/>
  <c r="I106" i="9"/>
  <c r="E106" i="9"/>
  <c r="P106" i="9"/>
  <c r="L106" i="9"/>
  <c r="H106" i="9"/>
  <c r="D106" i="9"/>
  <c r="O106" i="9"/>
  <c r="K106" i="9"/>
  <c r="G106" i="9"/>
  <c r="C106" i="9"/>
  <c r="R106" i="9"/>
  <c r="J108" i="9"/>
  <c r="Q110" i="9"/>
  <c r="M110" i="9"/>
  <c r="I110" i="9"/>
  <c r="E110" i="9"/>
  <c r="P110" i="9"/>
  <c r="L110" i="9"/>
  <c r="H110" i="9"/>
  <c r="D110" i="9"/>
  <c r="O110" i="9"/>
  <c r="K110" i="9"/>
  <c r="G110" i="9"/>
  <c r="C110" i="9"/>
  <c r="R110" i="9"/>
  <c r="R96" i="9"/>
  <c r="Q104" i="9"/>
  <c r="M104" i="9"/>
  <c r="I104" i="9"/>
  <c r="E104" i="9"/>
  <c r="P104" i="9"/>
  <c r="L104" i="9"/>
  <c r="H104" i="9"/>
  <c r="D104" i="9"/>
  <c r="O104" i="9"/>
  <c r="K104" i="9"/>
  <c r="G104" i="9"/>
  <c r="C104" i="9"/>
  <c r="D79" i="9"/>
  <c r="H79" i="9"/>
  <c r="L79" i="9"/>
  <c r="F81" i="9"/>
  <c r="J81" i="9"/>
  <c r="N81" i="9"/>
  <c r="D83" i="9"/>
  <c r="H83" i="9"/>
  <c r="L83" i="9"/>
  <c r="F85" i="9"/>
  <c r="J85" i="9"/>
  <c r="N85" i="9"/>
  <c r="D87" i="9"/>
  <c r="H87" i="9"/>
  <c r="L87" i="9"/>
  <c r="F89" i="9"/>
  <c r="J89" i="9"/>
  <c r="N89" i="9"/>
  <c r="D91" i="9"/>
  <c r="I91" i="9"/>
  <c r="N91" i="9"/>
  <c r="Q93" i="9"/>
  <c r="M93" i="9"/>
  <c r="I93" i="9"/>
  <c r="E93" i="9"/>
  <c r="P93" i="9"/>
  <c r="L93" i="9"/>
  <c r="H93" i="9"/>
  <c r="D93" i="9"/>
  <c r="O93" i="9"/>
  <c r="K93" i="9"/>
  <c r="G93" i="9"/>
  <c r="C93" i="9"/>
  <c r="S93" i="9" s="1"/>
  <c r="S92" i="9" s="1"/>
  <c r="R93" i="9"/>
  <c r="N96" i="9"/>
  <c r="F98" i="9"/>
  <c r="N100" i="9"/>
  <c r="F102" i="9"/>
  <c r="N104" i="9"/>
  <c r="F106" i="9"/>
  <c r="N108" i="9"/>
  <c r="F110" i="9"/>
  <c r="E95" i="9"/>
  <c r="I95" i="9"/>
  <c r="M95" i="9"/>
  <c r="Q95" i="9"/>
  <c r="F95" i="9"/>
  <c r="J95" i="9"/>
  <c r="N95" i="9"/>
  <c r="R95" i="9"/>
  <c r="C95" i="9"/>
  <c r="G95" i="9"/>
  <c r="K95" i="9"/>
  <c r="O111" i="9" l="1"/>
  <c r="K111" i="9"/>
  <c r="G111" i="9"/>
  <c r="C111" i="9"/>
  <c r="R111" i="9"/>
  <c r="N111" i="9"/>
  <c r="J111" i="9"/>
  <c r="F111" i="9"/>
  <c r="Q111" i="9"/>
  <c r="M111" i="9"/>
  <c r="I111" i="9"/>
  <c r="E111" i="9"/>
  <c r="P111" i="9"/>
  <c r="L111" i="9"/>
  <c r="H111" i="9"/>
  <c r="D111" i="9"/>
  <c r="S83" i="9"/>
  <c r="S82" i="9" s="1"/>
  <c r="O99" i="9"/>
  <c r="K99" i="9"/>
  <c r="G99" i="9"/>
  <c r="C99" i="9"/>
  <c r="R99" i="9"/>
  <c r="N99" i="9"/>
  <c r="J99" i="9"/>
  <c r="F99" i="9"/>
  <c r="Q99" i="9"/>
  <c r="M99" i="9"/>
  <c r="I99" i="9"/>
  <c r="E99" i="9"/>
  <c r="P99" i="9"/>
  <c r="L99" i="9"/>
  <c r="H99" i="9"/>
  <c r="D99" i="9"/>
  <c r="S87" i="9"/>
  <c r="S86" i="9" s="1"/>
  <c r="O109" i="9"/>
  <c r="K109" i="9"/>
  <c r="G109" i="9"/>
  <c r="C109" i="9"/>
  <c r="R109" i="9"/>
  <c r="N109" i="9"/>
  <c r="J109" i="9"/>
  <c r="F109" i="9"/>
  <c r="Q109" i="9"/>
  <c r="M109" i="9"/>
  <c r="I109" i="9"/>
  <c r="E109" i="9"/>
  <c r="H109" i="9"/>
  <c r="L109" i="9"/>
  <c r="D109" i="9"/>
  <c r="P109" i="9"/>
  <c r="S81" i="9"/>
  <c r="S80" i="9" s="1"/>
  <c r="O105" i="9"/>
  <c r="K105" i="9"/>
  <c r="G105" i="9"/>
  <c r="C105" i="9"/>
  <c r="R105" i="9"/>
  <c r="N105" i="9"/>
  <c r="J105" i="9"/>
  <c r="F105" i="9"/>
  <c r="Q105" i="9"/>
  <c r="M105" i="9"/>
  <c r="I105" i="9"/>
  <c r="E105" i="9"/>
  <c r="H105" i="9"/>
  <c r="D105" i="9"/>
  <c r="P105" i="9"/>
  <c r="L105" i="9"/>
  <c r="O107" i="9"/>
  <c r="K107" i="9"/>
  <c r="G107" i="9"/>
  <c r="C107" i="9"/>
  <c r="R107" i="9"/>
  <c r="N107" i="9"/>
  <c r="J107" i="9"/>
  <c r="F107" i="9"/>
  <c r="Q107" i="9"/>
  <c r="M107" i="9"/>
  <c r="I107" i="9"/>
  <c r="E107" i="9"/>
  <c r="P107" i="9"/>
  <c r="L107" i="9"/>
  <c r="D107" i="9"/>
  <c r="H107" i="9"/>
  <c r="S91" i="9"/>
  <c r="S90" i="9" s="1"/>
  <c r="S89" i="9"/>
  <c r="S88" i="9" s="1"/>
  <c r="S95" i="9"/>
  <c r="S94" i="9" s="1"/>
  <c r="O103" i="9"/>
  <c r="K103" i="9"/>
  <c r="G103" i="9"/>
  <c r="C103" i="9"/>
  <c r="R103" i="9"/>
  <c r="N103" i="9"/>
  <c r="J103" i="9"/>
  <c r="F103" i="9"/>
  <c r="Q103" i="9"/>
  <c r="M103" i="9"/>
  <c r="I103" i="9"/>
  <c r="E103" i="9"/>
  <c r="P103" i="9"/>
  <c r="L103" i="9"/>
  <c r="H103" i="9"/>
  <c r="D103" i="9"/>
  <c r="S79" i="9"/>
  <c r="S78" i="9" s="1"/>
  <c r="O101" i="9"/>
  <c r="K101" i="9"/>
  <c r="G101" i="9"/>
  <c r="C101" i="9"/>
  <c r="R101" i="9"/>
  <c r="N101" i="9"/>
  <c r="J101" i="9"/>
  <c r="F101" i="9"/>
  <c r="Q101" i="9"/>
  <c r="M101" i="9"/>
  <c r="I101" i="9"/>
  <c r="E101" i="9"/>
  <c r="H101" i="9"/>
  <c r="D101" i="9"/>
  <c r="P101" i="9"/>
  <c r="L101" i="9"/>
  <c r="O97" i="9"/>
  <c r="K97" i="9"/>
  <c r="G97" i="9"/>
  <c r="C97" i="9"/>
  <c r="R97" i="9"/>
  <c r="N97" i="9"/>
  <c r="J97" i="9"/>
  <c r="F97" i="9"/>
  <c r="Q97" i="9"/>
  <c r="M97" i="9"/>
  <c r="I97" i="9"/>
  <c r="E97" i="9"/>
  <c r="H97" i="9"/>
  <c r="D97" i="9"/>
  <c r="P97" i="9"/>
  <c r="L97" i="9"/>
  <c r="S111" i="9" l="1"/>
  <c r="S110" i="9" s="1"/>
  <c r="S97" i="9"/>
  <c r="S96" i="9" s="1"/>
  <c r="S101" i="9"/>
  <c r="S100" i="9" s="1"/>
  <c r="S107" i="9"/>
  <c r="S106" i="9" s="1"/>
  <c r="S105" i="9"/>
  <c r="S104" i="9" s="1"/>
  <c r="S103" i="9"/>
  <c r="S102" i="9" s="1"/>
  <c r="S109" i="9"/>
  <c r="S108" i="9" s="1"/>
  <c r="S99" i="9"/>
  <c r="S98" i="9" s="1"/>
  <c r="U72" i="9" l="1"/>
  <c r="U67" i="9"/>
  <c r="U66" i="9"/>
  <c r="U70" i="9"/>
  <c r="U69" i="9"/>
  <c r="U65" i="9"/>
  <c r="U68" i="9"/>
  <c r="N73" i="8" l="1"/>
  <c r="T73" i="8" s="1"/>
  <c r="U73" i="8" s="1"/>
  <c r="B133" i="8"/>
  <c r="P132" i="8"/>
  <c r="L132" i="8"/>
  <c r="H132" i="8"/>
  <c r="D132" i="8"/>
  <c r="B132" i="8"/>
  <c r="O132" i="8" s="1"/>
  <c r="B131" i="8"/>
  <c r="B130" i="8"/>
  <c r="B129" i="8"/>
  <c r="P128" i="8"/>
  <c r="L128" i="8"/>
  <c r="H128" i="8"/>
  <c r="D128" i="8"/>
  <c r="B128" i="8"/>
  <c r="O128" i="8" s="1"/>
  <c r="B127" i="8"/>
  <c r="B126" i="8"/>
  <c r="B125" i="8"/>
  <c r="Q124" i="8"/>
  <c r="P124" i="8"/>
  <c r="M124" i="8"/>
  <c r="L124" i="8"/>
  <c r="I124" i="8"/>
  <c r="H124" i="8"/>
  <c r="E124" i="8"/>
  <c r="D124" i="8"/>
  <c r="B124" i="8"/>
  <c r="O124" i="8" s="1"/>
  <c r="B123" i="8"/>
  <c r="B122" i="8"/>
  <c r="B121" i="8"/>
  <c r="Q120" i="8"/>
  <c r="P120" i="8"/>
  <c r="M120" i="8"/>
  <c r="L120" i="8"/>
  <c r="I120" i="8"/>
  <c r="H120" i="8"/>
  <c r="E120" i="8"/>
  <c r="D120" i="8"/>
  <c r="B120" i="8"/>
  <c r="O120" i="8" s="1"/>
  <c r="B119" i="8"/>
  <c r="J118" i="8"/>
  <c r="B118" i="8"/>
  <c r="B117" i="8"/>
  <c r="Q116" i="8"/>
  <c r="P116" i="8"/>
  <c r="M116" i="8"/>
  <c r="L116" i="8"/>
  <c r="K116" i="8"/>
  <c r="I116" i="8"/>
  <c r="H116" i="8"/>
  <c r="G116" i="8"/>
  <c r="E116" i="8"/>
  <c r="D116" i="8"/>
  <c r="C116" i="8"/>
  <c r="B116" i="8"/>
  <c r="O116" i="8" s="1"/>
  <c r="B115" i="8"/>
  <c r="Q114" i="8"/>
  <c r="K114" i="8"/>
  <c r="F114" i="8"/>
  <c r="B114" i="8"/>
  <c r="B113" i="8"/>
  <c r="B112" i="8"/>
  <c r="J112" i="8" s="1"/>
  <c r="B111" i="8"/>
  <c r="Q110" i="8"/>
  <c r="P110" i="8"/>
  <c r="O110" i="8"/>
  <c r="M110" i="8"/>
  <c r="L110" i="8"/>
  <c r="K110" i="8"/>
  <c r="I110" i="8"/>
  <c r="H110" i="8"/>
  <c r="G110" i="8"/>
  <c r="E110" i="8"/>
  <c r="D110" i="8"/>
  <c r="C110" i="8"/>
  <c r="B110" i="8"/>
  <c r="N110" i="8" s="1"/>
  <c r="B109" i="8"/>
  <c r="B108" i="8"/>
  <c r="J108" i="8" s="1"/>
  <c r="B107" i="8"/>
  <c r="Q106" i="8"/>
  <c r="P106" i="8"/>
  <c r="O106" i="8"/>
  <c r="M106" i="8"/>
  <c r="L106" i="8"/>
  <c r="K106" i="8"/>
  <c r="I106" i="8"/>
  <c r="H106" i="8"/>
  <c r="G106" i="8"/>
  <c r="E106" i="8"/>
  <c r="D106" i="8"/>
  <c r="C106" i="8"/>
  <c r="B106" i="8"/>
  <c r="N106" i="8" s="1"/>
  <c r="B105" i="8"/>
  <c r="B104" i="8"/>
  <c r="J104" i="8" s="1"/>
  <c r="B103" i="8"/>
  <c r="Q102" i="8"/>
  <c r="P102" i="8"/>
  <c r="O102" i="8"/>
  <c r="M102" i="8"/>
  <c r="L102" i="8"/>
  <c r="K102" i="8"/>
  <c r="I102" i="8"/>
  <c r="H102" i="8"/>
  <c r="G102" i="8"/>
  <c r="E102" i="8"/>
  <c r="D102" i="8"/>
  <c r="C102" i="8"/>
  <c r="B102" i="8"/>
  <c r="N102" i="8" s="1"/>
  <c r="B101" i="8"/>
  <c r="B100" i="8"/>
  <c r="J100" i="8" s="1"/>
  <c r="M96" i="8"/>
  <c r="M95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T94" i="8" s="1"/>
  <c r="C94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T93" i="8" s="1"/>
  <c r="C93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T91" i="8" s="1"/>
  <c r="C91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T90" i="8" s="1"/>
  <c r="C90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T89" i="8" s="1"/>
  <c r="C89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T88" i="8" s="1"/>
  <c r="C88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T87" i="8" s="1"/>
  <c r="C87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T86" i="8" s="1"/>
  <c r="C86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T85" i="8" s="1"/>
  <c r="C85" i="8"/>
  <c r="N84" i="8"/>
  <c r="M84" i="8"/>
  <c r="L84" i="8"/>
  <c r="K84" i="8"/>
  <c r="J84" i="8"/>
  <c r="I84" i="8"/>
  <c r="H84" i="8"/>
  <c r="G84" i="8"/>
  <c r="F84" i="8"/>
  <c r="E84" i="8"/>
  <c r="D84" i="8"/>
  <c r="T84" i="8" s="1"/>
  <c r="U84" i="8" s="1"/>
  <c r="C84" i="8"/>
  <c r="T83" i="8"/>
  <c r="U83" i="8" s="1"/>
  <c r="N83" i="8"/>
  <c r="M83" i="8"/>
  <c r="L83" i="8"/>
  <c r="K83" i="8"/>
  <c r="J83" i="8"/>
  <c r="I83" i="8"/>
  <c r="H83" i="8"/>
  <c r="G83" i="8"/>
  <c r="F83" i="8"/>
  <c r="E83" i="8"/>
  <c r="D83" i="8"/>
  <c r="C83" i="8"/>
  <c r="N82" i="8"/>
  <c r="M82" i="8"/>
  <c r="L82" i="8"/>
  <c r="K82" i="8"/>
  <c r="J82" i="8"/>
  <c r="I82" i="8"/>
  <c r="H82" i="8"/>
  <c r="G82" i="8"/>
  <c r="F82" i="8"/>
  <c r="E82" i="8"/>
  <c r="D82" i="8"/>
  <c r="T82" i="8" s="1"/>
  <c r="U82" i="8" s="1"/>
  <c r="C82" i="8"/>
  <c r="T81" i="8"/>
  <c r="U81" i="8" s="1"/>
  <c r="N81" i="8"/>
  <c r="M81" i="8"/>
  <c r="L81" i="8"/>
  <c r="K81" i="8"/>
  <c r="J81" i="8"/>
  <c r="I81" i="8"/>
  <c r="H81" i="8"/>
  <c r="G81" i="8"/>
  <c r="F81" i="8"/>
  <c r="E81" i="8"/>
  <c r="D81" i="8"/>
  <c r="C81" i="8"/>
  <c r="N80" i="8"/>
  <c r="M80" i="8"/>
  <c r="L80" i="8"/>
  <c r="K80" i="8"/>
  <c r="J80" i="8"/>
  <c r="I80" i="8"/>
  <c r="H80" i="8"/>
  <c r="G80" i="8"/>
  <c r="F80" i="8"/>
  <c r="E80" i="8"/>
  <c r="D80" i="8"/>
  <c r="T80" i="8" s="1"/>
  <c r="U80" i="8" s="1"/>
  <c r="C80" i="8"/>
  <c r="T79" i="8"/>
  <c r="U79" i="8" s="1"/>
  <c r="N79" i="8"/>
  <c r="M79" i="8"/>
  <c r="L79" i="8"/>
  <c r="K79" i="8"/>
  <c r="J79" i="8"/>
  <c r="I79" i="8"/>
  <c r="H79" i="8"/>
  <c r="G79" i="8"/>
  <c r="F79" i="8"/>
  <c r="E79" i="8"/>
  <c r="D79" i="8"/>
  <c r="C79" i="8"/>
  <c r="N78" i="8"/>
  <c r="M78" i="8"/>
  <c r="L78" i="8"/>
  <c r="K78" i="8"/>
  <c r="J78" i="8"/>
  <c r="I78" i="8"/>
  <c r="H78" i="8"/>
  <c r="G78" i="8"/>
  <c r="F78" i="8"/>
  <c r="E78" i="8"/>
  <c r="D78" i="8"/>
  <c r="T78" i="8" s="1"/>
  <c r="U78" i="8" s="1"/>
  <c r="C78" i="8"/>
  <c r="T77" i="8"/>
  <c r="U77" i="8" s="1"/>
  <c r="N77" i="8"/>
  <c r="M77" i="8"/>
  <c r="L77" i="8"/>
  <c r="K77" i="8"/>
  <c r="J77" i="8"/>
  <c r="I77" i="8"/>
  <c r="H77" i="8"/>
  <c r="G77" i="8"/>
  <c r="F77" i="8"/>
  <c r="E77" i="8"/>
  <c r="D77" i="8"/>
  <c r="C77" i="8"/>
  <c r="N76" i="8"/>
  <c r="M76" i="8"/>
  <c r="L76" i="8"/>
  <c r="K76" i="8"/>
  <c r="J76" i="8"/>
  <c r="I76" i="8"/>
  <c r="H76" i="8"/>
  <c r="G76" i="8"/>
  <c r="F76" i="8"/>
  <c r="E76" i="8"/>
  <c r="D76" i="8"/>
  <c r="T76" i="8" s="1"/>
  <c r="U76" i="8" s="1"/>
  <c r="C76" i="8"/>
  <c r="T75" i="8"/>
  <c r="U75" i="8" s="1"/>
  <c r="N75" i="8"/>
  <c r="M75" i="8"/>
  <c r="L75" i="8"/>
  <c r="K75" i="8"/>
  <c r="J75" i="8"/>
  <c r="I75" i="8"/>
  <c r="H75" i="8"/>
  <c r="G75" i="8"/>
  <c r="F75" i="8"/>
  <c r="E75" i="8"/>
  <c r="D75" i="8"/>
  <c r="C75" i="8"/>
  <c r="N74" i="8"/>
  <c r="M74" i="8"/>
  <c r="L74" i="8"/>
  <c r="K74" i="8"/>
  <c r="J74" i="8"/>
  <c r="I74" i="8"/>
  <c r="H74" i="8"/>
  <c r="G74" i="8"/>
  <c r="F74" i="8"/>
  <c r="E74" i="8"/>
  <c r="D74" i="8"/>
  <c r="T74" i="8" s="1"/>
  <c r="U74" i="8" s="1"/>
  <c r="C74" i="8"/>
  <c r="M73" i="8"/>
  <c r="L73" i="8"/>
  <c r="K73" i="8"/>
  <c r="J73" i="8"/>
  <c r="I73" i="8"/>
  <c r="H73" i="8"/>
  <c r="G73" i="8"/>
  <c r="F73" i="8"/>
  <c r="E73" i="8"/>
  <c r="D73" i="8"/>
  <c r="C73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T72" i="8" s="1"/>
  <c r="U72" i="8" s="1"/>
  <c r="C72" i="8"/>
  <c r="T71" i="8"/>
  <c r="U71" i="8" s="1"/>
  <c r="N71" i="8"/>
  <c r="M71" i="8"/>
  <c r="L71" i="8"/>
  <c r="K71" i="8"/>
  <c r="J71" i="8"/>
  <c r="I71" i="8"/>
  <c r="H71" i="8"/>
  <c r="G71" i="8"/>
  <c r="F71" i="8"/>
  <c r="E71" i="8"/>
  <c r="D71" i="8"/>
  <c r="C71" i="8"/>
  <c r="N70" i="8"/>
  <c r="M70" i="8"/>
  <c r="L70" i="8"/>
  <c r="K70" i="8"/>
  <c r="J70" i="8"/>
  <c r="I70" i="8"/>
  <c r="H70" i="8"/>
  <c r="G70" i="8"/>
  <c r="F70" i="8"/>
  <c r="E70" i="8"/>
  <c r="D70" i="8"/>
  <c r="T70" i="8" s="1"/>
  <c r="U70" i="8" s="1"/>
  <c r="C70" i="8"/>
  <c r="T69" i="8"/>
  <c r="U69" i="8" s="1"/>
  <c r="N69" i="8"/>
  <c r="M69" i="8"/>
  <c r="L69" i="8"/>
  <c r="K69" i="8"/>
  <c r="J69" i="8"/>
  <c r="I69" i="8"/>
  <c r="H69" i="8"/>
  <c r="G69" i="8"/>
  <c r="F69" i="8"/>
  <c r="E69" i="8"/>
  <c r="D69" i="8"/>
  <c r="C69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T68" i="8" s="1"/>
  <c r="U68" i="8" s="1"/>
  <c r="C68" i="8"/>
  <c r="T67" i="8"/>
  <c r="U67" i="8" s="1"/>
  <c r="N67" i="8"/>
  <c r="M67" i="8"/>
  <c r="L67" i="8"/>
  <c r="K67" i="8"/>
  <c r="J67" i="8"/>
  <c r="I67" i="8"/>
  <c r="H67" i="8"/>
  <c r="G67" i="8"/>
  <c r="F67" i="8"/>
  <c r="E67" i="8"/>
  <c r="D67" i="8"/>
  <c r="C67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T66" i="8" s="1"/>
  <c r="U66" i="8" s="1"/>
  <c r="C66" i="8"/>
  <c r="T65" i="8"/>
  <c r="U65" i="8" s="1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A62" i="8"/>
  <c r="A60" i="8"/>
  <c r="A59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Q57" i="8" s="1"/>
  <c r="C57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Q56" i="8" s="1"/>
  <c r="C56" i="8"/>
  <c r="P55" i="8"/>
  <c r="O55" i="8"/>
  <c r="N55" i="8"/>
  <c r="M55" i="8"/>
  <c r="L55" i="8"/>
  <c r="K55" i="8"/>
  <c r="J55" i="8"/>
  <c r="I55" i="8"/>
  <c r="H55" i="8"/>
  <c r="G55" i="8"/>
  <c r="F55" i="8"/>
  <c r="Q55" i="8" s="1"/>
  <c r="E55" i="8"/>
  <c r="D55" i="8"/>
  <c r="C55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Q53" i="8" s="1"/>
  <c r="C53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Q52" i="8" s="1"/>
  <c r="C52" i="8"/>
  <c r="P51" i="8"/>
  <c r="O51" i="8"/>
  <c r="N51" i="8"/>
  <c r="M51" i="8"/>
  <c r="L51" i="8"/>
  <c r="K51" i="8"/>
  <c r="J51" i="8"/>
  <c r="I51" i="8"/>
  <c r="H51" i="8"/>
  <c r="G51" i="8"/>
  <c r="F51" i="8"/>
  <c r="Q51" i="8" s="1"/>
  <c r="E51" i="8"/>
  <c r="D51" i="8"/>
  <c r="C51" i="8"/>
  <c r="P50" i="8"/>
  <c r="O50" i="8"/>
  <c r="N50" i="8"/>
  <c r="M50" i="8"/>
  <c r="L50" i="8"/>
  <c r="K50" i="8"/>
  <c r="J50" i="8"/>
  <c r="I50" i="8"/>
  <c r="H50" i="8"/>
  <c r="G50" i="8"/>
  <c r="F50" i="8"/>
  <c r="Q50" i="8" s="1"/>
  <c r="E50" i="8"/>
  <c r="D50" i="8"/>
  <c r="C50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Q49" i="8" s="1"/>
  <c r="C49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Q48" i="8" s="1"/>
  <c r="C48" i="8"/>
  <c r="P47" i="8"/>
  <c r="O47" i="8"/>
  <c r="N47" i="8"/>
  <c r="M47" i="8"/>
  <c r="L47" i="8"/>
  <c r="K47" i="8"/>
  <c r="J47" i="8"/>
  <c r="I47" i="8"/>
  <c r="H47" i="8"/>
  <c r="G47" i="8"/>
  <c r="F47" i="8"/>
  <c r="Q47" i="8" s="1"/>
  <c r="E47" i="8"/>
  <c r="D47" i="8"/>
  <c r="C47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Q46" i="8" s="1"/>
  <c r="C46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Q44" i="8" s="1"/>
  <c r="C44" i="8"/>
  <c r="P43" i="8"/>
  <c r="O43" i="8"/>
  <c r="N43" i="8"/>
  <c r="M43" i="8"/>
  <c r="L43" i="8"/>
  <c r="K43" i="8"/>
  <c r="J43" i="8"/>
  <c r="I43" i="8"/>
  <c r="H43" i="8"/>
  <c r="G43" i="8"/>
  <c r="F43" i="8"/>
  <c r="Q43" i="8" s="1"/>
  <c r="E43" i="8"/>
  <c r="D43" i="8"/>
  <c r="C43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L41" i="8"/>
  <c r="Q41" i="8" s="1"/>
  <c r="K41" i="8"/>
  <c r="D41" i="8"/>
  <c r="C41" i="8"/>
  <c r="Q40" i="8"/>
  <c r="L40" i="8"/>
  <c r="K40" i="8"/>
  <c r="D40" i="8"/>
  <c r="C40" i="8"/>
  <c r="L39" i="8"/>
  <c r="K39" i="8"/>
  <c r="D39" i="8"/>
  <c r="Q39" i="8" s="1"/>
  <c r="C39" i="8"/>
  <c r="L38" i="8"/>
  <c r="K38" i="8"/>
  <c r="D38" i="8"/>
  <c r="Q38" i="8" s="1"/>
  <c r="C38" i="8"/>
  <c r="L37" i="8"/>
  <c r="Q37" i="8" s="1"/>
  <c r="K37" i="8"/>
  <c r="D37" i="8"/>
  <c r="C37" i="8"/>
  <c r="L36" i="8"/>
  <c r="Q36" i="8" s="1"/>
  <c r="K36" i="8"/>
  <c r="D36" i="8"/>
  <c r="C36" i="8"/>
  <c r="Q35" i="8"/>
  <c r="L35" i="8"/>
  <c r="K35" i="8"/>
  <c r="D35" i="8"/>
  <c r="C35" i="8"/>
  <c r="L34" i="8"/>
  <c r="K34" i="8"/>
  <c r="D34" i="8"/>
  <c r="Q34" i="8" s="1"/>
  <c r="C34" i="8"/>
  <c r="L33" i="8"/>
  <c r="K33" i="8"/>
  <c r="D33" i="8"/>
  <c r="Q33" i="8" s="1"/>
  <c r="C33" i="8"/>
  <c r="L32" i="8"/>
  <c r="K32" i="8"/>
  <c r="D32" i="8"/>
  <c r="Q32" i="8" s="1"/>
  <c r="C32" i="8"/>
  <c r="L31" i="8"/>
  <c r="Q31" i="8" s="1"/>
  <c r="K31" i="8"/>
  <c r="D31" i="8"/>
  <c r="C31" i="8"/>
  <c r="Q30" i="8"/>
  <c r="L30" i="8"/>
  <c r="K30" i="8"/>
  <c r="D30" i="8"/>
  <c r="C30" i="8"/>
  <c r="L29" i="8"/>
  <c r="K29" i="8"/>
  <c r="D29" i="8"/>
  <c r="Q29" i="8" s="1"/>
  <c r="C29" i="8"/>
  <c r="L28" i="8"/>
  <c r="K28" i="8"/>
  <c r="D28" i="8"/>
  <c r="Q28" i="8" s="1"/>
  <c r="C28" i="8"/>
  <c r="L27" i="8"/>
  <c r="Q27" i="8" s="1"/>
  <c r="K27" i="8"/>
  <c r="D27" i="8"/>
  <c r="C27" i="8"/>
  <c r="Q26" i="8"/>
  <c r="L26" i="8"/>
  <c r="K26" i="8"/>
  <c r="D26" i="8"/>
  <c r="C26" i="8"/>
  <c r="L25" i="8"/>
  <c r="K25" i="8"/>
  <c r="D25" i="8"/>
  <c r="Q25" i="8" s="1"/>
  <c r="C25" i="8"/>
  <c r="L24" i="8"/>
  <c r="K24" i="8"/>
  <c r="D24" i="8"/>
  <c r="Q24" i="8" s="1"/>
  <c r="C24" i="8"/>
  <c r="L23" i="8"/>
  <c r="Q23" i="8" s="1"/>
  <c r="K23" i="8"/>
  <c r="D23" i="8"/>
  <c r="C23" i="8"/>
  <c r="Q22" i="8"/>
  <c r="L22" i="8"/>
  <c r="K22" i="8"/>
  <c r="D22" i="8"/>
  <c r="C22" i="8"/>
  <c r="L21" i="8"/>
  <c r="K21" i="8"/>
  <c r="D21" i="8"/>
  <c r="Q21" i="8" s="1"/>
  <c r="C21" i="8"/>
  <c r="L20" i="8"/>
  <c r="K20" i="8"/>
  <c r="D20" i="8"/>
  <c r="Q20" i="8" s="1"/>
  <c r="C20" i="8"/>
  <c r="L19" i="8"/>
  <c r="Q19" i="8" s="1"/>
  <c r="K19" i="8"/>
  <c r="D19" i="8"/>
  <c r="C19" i="8"/>
  <c r="Q18" i="8"/>
  <c r="L18" i="8"/>
  <c r="K18" i="8"/>
  <c r="D18" i="8"/>
  <c r="C18" i="8"/>
  <c r="L17" i="8"/>
  <c r="K17" i="8"/>
  <c r="D17" i="8"/>
  <c r="Q17" i="8" s="1"/>
  <c r="C17" i="8"/>
  <c r="L16" i="8"/>
  <c r="K16" i="8"/>
  <c r="D16" i="8"/>
  <c r="Q16" i="8" s="1"/>
  <c r="C16" i="8"/>
  <c r="L15" i="8"/>
  <c r="Q15" i="8" s="1"/>
  <c r="K15" i="8"/>
  <c r="D15" i="8"/>
  <c r="C15" i="8"/>
  <c r="Q14" i="8"/>
  <c r="L14" i="8"/>
  <c r="K14" i="8"/>
  <c r="D14" i="8"/>
  <c r="C14" i="8"/>
  <c r="L13" i="8"/>
  <c r="K13" i="8"/>
  <c r="D13" i="8"/>
  <c r="Q13" i="8" s="1"/>
  <c r="C13" i="8"/>
  <c r="L12" i="8"/>
  <c r="K12" i="8"/>
  <c r="D12" i="8"/>
  <c r="Q12" i="8" s="1"/>
  <c r="C12" i="8"/>
  <c r="L11" i="8"/>
  <c r="Q11" i="8" s="1"/>
  <c r="K11" i="8"/>
  <c r="D11" i="8"/>
  <c r="C11" i="8"/>
  <c r="Q10" i="8"/>
  <c r="L10" i="8"/>
  <c r="K10" i="8"/>
  <c r="D10" i="8"/>
  <c r="C10" i="8"/>
  <c r="L9" i="8"/>
  <c r="K9" i="8"/>
  <c r="D9" i="8"/>
  <c r="Q9" i="8" s="1"/>
  <c r="C9" i="8"/>
  <c r="L8" i="8"/>
  <c r="K8" i="8"/>
  <c r="D8" i="8"/>
  <c r="Q8" i="8" s="1"/>
  <c r="C8" i="8"/>
  <c r="M5" i="8"/>
  <c r="A4" i="8"/>
  <c r="A2" i="8"/>
  <c r="A1" i="8"/>
  <c r="L107" i="8" l="1"/>
  <c r="F100" i="8"/>
  <c r="F104" i="8"/>
  <c r="G107" i="8"/>
  <c r="F108" i="8"/>
  <c r="F112" i="8"/>
  <c r="J117" i="8"/>
  <c r="I117" i="8"/>
  <c r="O117" i="8"/>
  <c r="C117" i="8"/>
  <c r="Q122" i="8"/>
  <c r="M122" i="8"/>
  <c r="I122" i="8"/>
  <c r="E122" i="8"/>
  <c r="P122" i="8"/>
  <c r="L122" i="8"/>
  <c r="H122" i="8"/>
  <c r="D122" i="8"/>
  <c r="O122" i="8"/>
  <c r="G122" i="8"/>
  <c r="N122" i="8"/>
  <c r="F122" i="8"/>
  <c r="K122" i="8"/>
  <c r="C122" i="8"/>
  <c r="Q130" i="8"/>
  <c r="M130" i="8"/>
  <c r="I130" i="8"/>
  <c r="E130" i="8"/>
  <c r="P130" i="8"/>
  <c r="L130" i="8"/>
  <c r="H130" i="8"/>
  <c r="D130" i="8"/>
  <c r="O130" i="8"/>
  <c r="K130" i="8"/>
  <c r="G130" i="8"/>
  <c r="C130" i="8"/>
  <c r="N130" i="8"/>
  <c r="J130" i="8"/>
  <c r="F130" i="8"/>
  <c r="K107" i="8"/>
  <c r="J122" i="8"/>
  <c r="Q126" i="8"/>
  <c r="M126" i="8"/>
  <c r="I126" i="8"/>
  <c r="E126" i="8"/>
  <c r="P126" i="8"/>
  <c r="L126" i="8"/>
  <c r="H126" i="8"/>
  <c r="D126" i="8"/>
  <c r="O126" i="8"/>
  <c r="K126" i="8"/>
  <c r="G126" i="8"/>
  <c r="C126" i="8"/>
  <c r="N126" i="8"/>
  <c r="J126" i="8"/>
  <c r="F126" i="8"/>
  <c r="Q100" i="8"/>
  <c r="M100" i="8"/>
  <c r="I100" i="8"/>
  <c r="E100" i="8"/>
  <c r="P100" i="8"/>
  <c r="L100" i="8"/>
  <c r="H100" i="8"/>
  <c r="D100" i="8"/>
  <c r="O100" i="8"/>
  <c r="K100" i="8"/>
  <c r="G100" i="8"/>
  <c r="C100" i="8"/>
  <c r="Q104" i="8"/>
  <c r="M104" i="8"/>
  <c r="I104" i="8"/>
  <c r="E104" i="8"/>
  <c r="P104" i="8"/>
  <c r="L104" i="8"/>
  <c r="H104" i="8"/>
  <c r="D104" i="8"/>
  <c r="O104" i="8"/>
  <c r="K104" i="8"/>
  <c r="G104" i="8"/>
  <c r="C104" i="8"/>
  <c r="Q108" i="8"/>
  <c r="M108" i="8"/>
  <c r="I108" i="8"/>
  <c r="E108" i="8"/>
  <c r="P108" i="8"/>
  <c r="L108" i="8"/>
  <c r="H108" i="8"/>
  <c r="D108" i="8"/>
  <c r="O108" i="8"/>
  <c r="K108" i="8"/>
  <c r="G108" i="8"/>
  <c r="C108" i="8"/>
  <c r="Q112" i="8"/>
  <c r="M112" i="8"/>
  <c r="I112" i="8"/>
  <c r="E112" i="8"/>
  <c r="P112" i="8"/>
  <c r="L112" i="8"/>
  <c r="H112" i="8"/>
  <c r="D112" i="8"/>
  <c r="O112" i="8"/>
  <c r="K112" i="8"/>
  <c r="G112" i="8"/>
  <c r="C112" i="8"/>
  <c r="T92" i="8"/>
  <c r="N100" i="8"/>
  <c r="N104" i="8"/>
  <c r="N108" i="8"/>
  <c r="N112" i="8"/>
  <c r="Q118" i="8"/>
  <c r="M118" i="8"/>
  <c r="I118" i="8"/>
  <c r="E118" i="8"/>
  <c r="P118" i="8"/>
  <c r="L118" i="8"/>
  <c r="H118" i="8"/>
  <c r="D118" i="8"/>
  <c r="O118" i="8"/>
  <c r="G118" i="8"/>
  <c r="N118" i="8"/>
  <c r="F118" i="8"/>
  <c r="K118" i="8"/>
  <c r="C118" i="8"/>
  <c r="P114" i="8"/>
  <c r="L114" i="8"/>
  <c r="H114" i="8"/>
  <c r="D114" i="8"/>
  <c r="G114" i="8"/>
  <c r="M114" i="8"/>
  <c r="F102" i="8"/>
  <c r="G103" i="8" s="1"/>
  <c r="J102" i="8"/>
  <c r="J103" i="8" s="1"/>
  <c r="F106" i="8"/>
  <c r="H107" i="8" s="1"/>
  <c r="J106" i="8"/>
  <c r="I107" i="8"/>
  <c r="M107" i="8"/>
  <c r="F110" i="8"/>
  <c r="H111" i="8" s="1"/>
  <c r="J110" i="8"/>
  <c r="E111" i="8" s="1"/>
  <c r="C114" i="8"/>
  <c r="I114" i="8"/>
  <c r="N114" i="8"/>
  <c r="F103" i="8"/>
  <c r="J107" i="8"/>
  <c r="E114" i="8"/>
  <c r="J114" i="8"/>
  <c r="O114" i="8"/>
  <c r="E128" i="8"/>
  <c r="I128" i="8"/>
  <c r="M128" i="8"/>
  <c r="Q128" i="8"/>
  <c r="E132" i="8"/>
  <c r="I132" i="8"/>
  <c r="M132" i="8"/>
  <c r="Q132" i="8"/>
  <c r="F116" i="8"/>
  <c r="F117" i="8" s="1"/>
  <c r="J116" i="8"/>
  <c r="N116" i="8"/>
  <c r="F120" i="8"/>
  <c r="J120" i="8"/>
  <c r="N120" i="8"/>
  <c r="F124" i="8"/>
  <c r="J124" i="8"/>
  <c r="N124" i="8"/>
  <c r="F128" i="8"/>
  <c r="J128" i="8"/>
  <c r="N128" i="8"/>
  <c r="F132" i="8"/>
  <c r="J132" i="8"/>
  <c r="N132" i="8"/>
  <c r="C120" i="8"/>
  <c r="G120" i="8"/>
  <c r="K120" i="8"/>
  <c r="C124" i="8"/>
  <c r="G124" i="8"/>
  <c r="K124" i="8"/>
  <c r="C128" i="8"/>
  <c r="G128" i="8"/>
  <c r="K128" i="8"/>
  <c r="C132" i="8"/>
  <c r="G132" i="8"/>
  <c r="K132" i="8"/>
  <c r="N121" i="8" l="1"/>
  <c r="J121" i="8"/>
  <c r="F121" i="8"/>
  <c r="Q121" i="8"/>
  <c r="M121" i="8"/>
  <c r="I121" i="8"/>
  <c r="E121" i="8"/>
  <c r="P121" i="8"/>
  <c r="H121" i="8"/>
  <c r="O121" i="8"/>
  <c r="G121" i="8"/>
  <c r="L121" i="8"/>
  <c r="D121" i="8"/>
  <c r="C121" i="8"/>
  <c r="K121" i="8"/>
  <c r="Q111" i="8"/>
  <c r="Q103" i="8"/>
  <c r="P119" i="8"/>
  <c r="L119" i="8"/>
  <c r="H119" i="8"/>
  <c r="D119" i="8"/>
  <c r="O119" i="8"/>
  <c r="K119" i="8"/>
  <c r="G119" i="8"/>
  <c r="C119" i="8"/>
  <c r="N119" i="8"/>
  <c r="F119" i="8"/>
  <c r="M119" i="8"/>
  <c r="E119" i="8"/>
  <c r="J119" i="8"/>
  <c r="I119" i="8"/>
  <c r="Q119" i="8"/>
  <c r="L111" i="8"/>
  <c r="M111" i="8"/>
  <c r="E107" i="8"/>
  <c r="M103" i="8"/>
  <c r="O103" i="8"/>
  <c r="P101" i="8"/>
  <c r="L101" i="8"/>
  <c r="H101" i="8"/>
  <c r="D101" i="8"/>
  <c r="O101" i="8"/>
  <c r="K101" i="8"/>
  <c r="G101" i="8"/>
  <c r="C101" i="8"/>
  <c r="N101" i="8"/>
  <c r="J101" i="8"/>
  <c r="F101" i="8"/>
  <c r="I101" i="8"/>
  <c r="M101" i="8"/>
  <c r="E101" i="8"/>
  <c r="Q101" i="8"/>
  <c r="P127" i="8"/>
  <c r="L127" i="8"/>
  <c r="H127" i="8"/>
  <c r="D127" i="8"/>
  <c r="O127" i="8"/>
  <c r="K127" i="8"/>
  <c r="G127" i="8"/>
  <c r="C127" i="8"/>
  <c r="N127" i="8"/>
  <c r="J127" i="8"/>
  <c r="F127" i="8"/>
  <c r="I127" i="8"/>
  <c r="E127" i="8"/>
  <c r="Q127" i="8"/>
  <c r="M127" i="8"/>
  <c r="K103" i="8"/>
  <c r="P111" i="8"/>
  <c r="L103" i="8"/>
  <c r="D117" i="8"/>
  <c r="R117" i="8" s="1"/>
  <c r="R116" i="8" s="1"/>
  <c r="H117" i="8"/>
  <c r="M117" i="8"/>
  <c r="N117" i="8"/>
  <c r="C107" i="8"/>
  <c r="P107" i="8"/>
  <c r="F111" i="8"/>
  <c r="C111" i="8"/>
  <c r="N125" i="8"/>
  <c r="J125" i="8"/>
  <c r="F125" i="8"/>
  <c r="Q125" i="8"/>
  <c r="M125" i="8"/>
  <c r="I125" i="8"/>
  <c r="E125" i="8"/>
  <c r="P125" i="8"/>
  <c r="L125" i="8"/>
  <c r="H125" i="8"/>
  <c r="D125" i="8"/>
  <c r="O125" i="8"/>
  <c r="K125" i="8"/>
  <c r="G125" i="8"/>
  <c r="C125" i="8"/>
  <c r="N129" i="8"/>
  <c r="J129" i="8"/>
  <c r="F129" i="8"/>
  <c r="Q129" i="8"/>
  <c r="M129" i="8"/>
  <c r="I129" i="8"/>
  <c r="E129" i="8"/>
  <c r="P129" i="8"/>
  <c r="L129" i="8"/>
  <c r="H129" i="8"/>
  <c r="D129" i="8"/>
  <c r="O129" i="8"/>
  <c r="K129" i="8"/>
  <c r="G129" i="8"/>
  <c r="C129" i="8"/>
  <c r="F107" i="8"/>
  <c r="I111" i="8"/>
  <c r="Q107" i="8"/>
  <c r="I103" i="8"/>
  <c r="O107" i="8"/>
  <c r="N103" i="8"/>
  <c r="Q113" i="8"/>
  <c r="M113" i="8"/>
  <c r="I113" i="8"/>
  <c r="E113" i="8"/>
  <c r="P113" i="8"/>
  <c r="K113" i="8"/>
  <c r="F113" i="8"/>
  <c r="O113" i="8"/>
  <c r="J113" i="8"/>
  <c r="D113" i="8"/>
  <c r="N113" i="8"/>
  <c r="H113" i="8"/>
  <c r="C113" i="8"/>
  <c r="R113" i="8" s="1"/>
  <c r="R112" i="8" s="1"/>
  <c r="L113" i="8"/>
  <c r="G113" i="8"/>
  <c r="P109" i="8"/>
  <c r="L109" i="8"/>
  <c r="H109" i="8"/>
  <c r="D109" i="8"/>
  <c r="O109" i="8"/>
  <c r="K109" i="8"/>
  <c r="G109" i="8"/>
  <c r="C109" i="8"/>
  <c r="N109" i="8"/>
  <c r="J109" i="8"/>
  <c r="F109" i="8"/>
  <c r="I109" i="8"/>
  <c r="M109" i="8"/>
  <c r="E109" i="8"/>
  <c r="Q109" i="8"/>
  <c r="P105" i="8"/>
  <c r="L105" i="8"/>
  <c r="H105" i="8"/>
  <c r="D105" i="8"/>
  <c r="O105" i="8"/>
  <c r="K105" i="8"/>
  <c r="G105" i="8"/>
  <c r="C105" i="8"/>
  <c r="N105" i="8"/>
  <c r="J105" i="8"/>
  <c r="F105" i="8"/>
  <c r="I105" i="8"/>
  <c r="M105" i="8"/>
  <c r="E105" i="8"/>
  <c r="Q105" i="8"/>
  <c r="K117" i="8"/>
  <c r="D111" i="8"/>
  <c r="C103" i="8"/>
  <c r="P103" i="8"/>
  <c r="P131" i="8"/>
  <c r="L131" i="8"/>
  <c r="H131" i="8"/>
  <c r="D131" i="8"/>
  <c r="O131" i="8"/>
  <c r="K131" i="8"/>
  <c r="G131" i="8"/>
  <c r="C131" i="8"/>
  <c r="N131" i="8"/>
  <c r="J131" i="8"/>
  <c r="F131" i="8"/>
  <c r="I131" i="8"/>
  <c r="E131" i="8"/>
  <c r="Q131" i="8"/>
  <c r="M131" i="8"/>
  <c r="P123" i="8"/>
  <c r="L123" i="8"/>
  <c r="H123" i="8"/>
  <c r="D123" i="8"/>
  <c r="O123" i="8"/>
  <c r="K123" i="8"/>
  <c r="G123" i="8"/>
  <c r="C123" i="8"/>
  <c r="N123" i="8"/>
  <c r="F123" i="8"/>
  <c r="M123" i="8"/>
  <c r="E123" i="8"/>
  <c r="J123" i="8"/>
  <c r="Q123" i="8"/>
  <c r="I123" i="8"/>
  <c r="L117" i="8"/>
  <c r="P117" i="8"/>
  <c r="Q117" i="8"/>
  <c r="D107" i="8"/>
  <c r="G111" i="8"/>
  <c r="N111" i="8"/>
  <c r="H103" i="8"/>
  <c r="N133" i="8"/>
  <c r="J133" i="8"/>
  <c r="F133" i="8"/>
  <c r="Q133" i="8"/>
  <c r="M133" i="8"/>
  <c r="I133" i="8"/>
  <c r="E133" i="8"/>
  <c r="P133" i="8"/>
  <c r="L133" i="8"/>
  <c r="H133" i="8"/>
  <c r="D133" i="8"/>
  <c r="O133" i="8"/>
  <c r="K133" i="8"/>
  <c r="G133" i="8"/>
  <c r="C133" i="8"/>
  <c r="J111" i="8"/>
  <c r="O115" i="8"/>
  <c r="K115" i="8"/>
  <c r="G115" i="8"/>
  <c r="C115" i="8"/>
  <c r="N115" i="8"/>
  <c r="I115" i="8"/>
  <c r="D115" i="8"/>
  <c r="M115" i="8"/>
  <c r="H115" i="8"/>
  <c r="Q115" i="8"/>
  <c r="L115" i="8"/>
  <c r="F115" i="8"/>
  <c r="P115" i="8"/>
  <c r="J115" i="8"/>
  <c r="E115" i="8"/>
  <c r="E103" i="8"/>
  <c r="O111" i="8"/>
  <c r="N107" i="8"/>
  <c r="K111" i="8"/>
  <c r="D103" i="8"/>
  <c r="G117" i="8"/>
  <c r="E117" i="8"/>
  <c r="R103" i="8" l="1"/>
  <c r="R102" i="8" s="1"/>
  <c r="R111" i="8"/>
  <c r="R110" i="8" s="1"/>
  <c r="R107" i="8"/>
  <c r="R106" i="8" s="1"/>
  <c r="R133" i="8"/>
  <c r="R132" i="8" s="1"/>
  <c r="R127" i="8"/>
  <c r="R126" i="8" s="1"/>
  <c r="R123" i="8"/>
  <c r="R122" i="8" s="1"/>
  <c r="R109" i="8"/>
  <c r="R108" i="8" s="1"/>
  <c r="R125" i="8"/>
  <c r="R124" i="8" s="1"/>
  <c r="R121" i="8"/>
  <c r="R120" i="8" s="1"/>
  <c r="R131" i="8"/>
  <c r="R130" i="8" s="1"/>
  <c r="R115" i="8"/>
  <c r="R114" i="8" s="1"/>
  <c r="R105" i="8"/>
  <c r="R104" i="8" s="1"/>
  <c r="R129" i="8"/>
  <c r="R128" i="8" s="1"/>
  <c r="R101" i="8"/>
  <c r="R100" i="8" s="1"/>
  <c r="R119" i="8"/>
  <c r="R118" i="8" s="1"/>
  <c r="U91" i="8" l="1"/>
  <c r="U93" i="8"/>
  <c r="U90" i="8"/>
  <c r="U88" i="8"/>
  <c r="U94" i="8"/>
  <c r="U89" i="8"/>
  <c r="U86" i="8"/>
  <c r="U92" i="8"/>
  <c r="U85" i="8"/>
  <c r="U87" i="8"/>
  <c r="A1" i="7" l="1"/>
  <c r="A2" i="7"/>
  <c r="M5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S42" i="7" s="1"/>
  <c r="U42" i="7" s="1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 s="1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C14" i="7"/>
  <c r="D14" i="7"/>
  <c r="I14" i="7"/>
  <c r="J14" i="7"/>
  <c r="O14" i="7"/>
  <c r="P14" i="7"/>
  <c r="Q14" i="7"/>
  <c r="R14" i="7"/>
  <c r="S14" i="7"/>
  <c r="C15" i="7"/>
  <c r="D15" i="7"/>
  <c r="I15" i="7"/>
  <c r="J15" i="7"/>
  <c r="O15" i="7"/>
  <c r="P15" i="7"/>
  <c r="Q15" i="7"/>
  <c r="R15" i="7"/>
  <c r="C16" i="7"/>
  <c r="D16" i="7"/>
  <c r="I16" i="7"/>
  <c r="J16" i="7"/>
  <c r="O16" i="7"/>
  <c r="P16" i="7"/>
  <c r="Q16" i="7"/>
  <c r="R16" i="7"/>
  <c r="S16" i="7"/>
  <c r="C17" i="7"/>
  <c r="D17" i="7"/>
  <c r="I17" i="7"/>
  <c r="J17" i="7"/>
  <c r="O17" i="7"/>
  <c r="P17" i="7"/>
  <c r="Q17" i="7"/>
  <c r="R17" i="7"/>
  <c r="C18" i="7"/>
  <c r="D18" i="7"/>
  <c r="I18" i="7"/>
  <c r="J18" i="7"/>
  <c r="O18" i="7"/>
  <c r="P18" i="7"/>
  <c r="Q18" i="7"/>
  <c r="R18" i="7"/>
  <c r="S18" i="7"/>
  <c r="C19" i="7"/>
  <c r="D19" i="7"/>
  <c r="I19" i="7"/>
  <c r="J19" i="7"/>
  <c r="O19" i="7"/>
  <c r="P19" i="7"/>
  <c r="Q19" i="7"/>
  <c r="R19" i="7"/>
  <c r="C20" i="7"/>
  <c r="D20" i="7"/>
  <c r="I20" i="7"/>
  <c r="J20" i="7"/>
  <c r="O20" i="7"/>
  <c r="P20" i="7"/>
  <c r="Q20" i="7"/>
  <c r="R20" i="7"/>
  <c r="S20" i="7"/>
  <c r="C21" i="7"/>
  <c r="D21" i="7"/>
  <c r="I21" i="7"/>
  <c r="J21" i="7"/>
  <c r="O21" i="7"/>
  <c r="P21" i="7"/>
  <c r="C22" i="7"/>
  <c r="D22" i="7"/>
  <c r="I22" i="7"/>
  <c r="J22" i="7"/>
  <c r="O22" i="7"/>
  <c r="P22" i="7"/>
  <c r="Q22" i="7"/>
  <c r="R22" i="7"/>
  <c r="S22" i="7"/>
  <c r="S45" i="7" s="1"/>
  <c r="C23" i="7"/>
  <c r="D23" i="7"/>
  <c r="I23" i="7"/>
  <c r="J23" i="7"/>
  <c r="O23" i="7"/>
  <c r="P23" i="7"/>
  <c r="Q23" i="7"/>
  <c r="R23" i="7"/>
  <c r="C24" i="7"/>
  <c r="D24" i="7"/>
  <c r="I24" i="7"/>
  <c r="J24" i="7"/>
  <c r="O24" i="7"/>
  <c r="P24" i="7"/>
  <c r="Q24" i="7"/>
  <c r="R24" i="7"/>
  <c r="S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C27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C31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C32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C34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A36" i="7"/>
  <c r="A37" i="7"/>
  <c r="C42" i="7"/>
  <c r="D42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T42" i="7"/>
  <c r="C43" i="7"/>
  <c r="D43" i="7"/>
  <c r="T43" i="7" s="1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C44" i="7"/>
  <c r="D44" i="7"/>
  <c r="E44" i="7"/>
  <c r="F44" i="7"/>
  <c r="G44" i="7"/>
  <c r="H44" i="7"/>
  <c r="I44" i="7"/>
  <c r="J44" i="7"/>
  <c r="K44" i="7"/>
  <c r="L44" i="7"/>
  <c r="M44" i="7"/>
  <c r="N44" i="7"/>
  <c r="T44" i="7" s="1"/>
  <c r="O44" i="7"/>
  <c r="P44" i="7"/>
  <c r="Q44" i="7"/>
  <c r="R44" i="7"/>
  <c r="C45" i="7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C46" i="7"/>
  <c r="D46" i="7"/>
  <c r="E46" i="7"/>
  <c r="F46" i="7"/>
  <c r="G46" i="7"/>
  <c r="H46" i="7"/>
  <c r="I46" i="7"/>
  <c r="J46" i="7"/>
  <c r="T46" i="7" s="1"/>
  <c r="K46" i="7"/>
  <c r="L46" i="7"/>
  <c r="M46" i="7"/>
  <c r="N46" i="7"/>
  <c r="O46" i="7"/>
  <c r="P46" i="7"/>
  <c r="Q46" i="7"/>
  <c r="R46" i="7"/>
  <c r="I47" i="7"/>
  <c r="J47" i="7"/>
  <c r="T47" i="7" s="1"/>
  <c r="C48" i="7"/>
  <c r="D48" i="7"/>
  <c r="E48" i="7"/>
  <c r="F48" i="7"/>
  <c r="G48" i="7"/>
  <c r="H48" i="7"/>
  <c r="I48" i="7"/>
  <c r="J48" i="7"/>
  <c r="K48" i="7"/>
  <c r="L48" i="7"/>
  <c r="M48" i="7"/>
  <c r="N48" i="7"/>
  <c r="T48" i="7" s="1"/>
  <c r="O48" i="7"/>
  <c r="P48" i="7"/>
  <c r="Q48" i="7"/>
  <c r="R48" i="7"/>
  <c r="S48" i="7"/>
  <c r="C49" i="7"/>
  <c r="D49" i="7"/>
  <c r="E49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C55" i="7"/>
  <c r="D55" i="7"/>
  <c r="E55" i="7"/>
  <c r="F55" i="7"/>
  <c r="G55" i="7"/>
  <c r="H55" i="7"/>
  <c r="I55" i="7"/>
  <c r="J55" i="7"/>
  <c r="K55" i="7"/>
  <c r="L55" i="7"/>
  <c r="M55" i="7"/>
  <c r="N55" i="7"/>
  <c r="O55" i="7"/>
  <c r="P55" i="7"/>
  <c r="Q55" i="7"/>
  <c r="R55" i="7"/>
  <c r="D56" i="7"/>
  <c r="H56" i="7"/>
  <c r="L56" i="7"/>
  <c r="P56" i="7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F58" i="7"/>
  <c r="N58" i="7"/>
  <c r="R58" i="7"/>
  <c r="C59" i="7"/>
  <c r="D59" i="7"/>
  <c r="E59" i="7"/>
  <c r="P60" i="7" s="1"/>
  <c r="F59" i="7"/>
  <c r="G59" i="7"/>
  <c r="H59" i="7"/>
  <c r="I59" i="7"/>
  <c r="J59" i="7"/>
  <c r="K59" i="7"/>
  <c r="L59" i="7"/>
  <c r="M59" i="7"/>
  <c r="N59" i="7"/>
  <c r="O59" i="7"/>
  <c r="P59" i="7"/>
  <c r="Q59" i="7"/>
  <c r="R59" i="7"/>
  <c r="D60" i="7"/>
  <c r="L60" i="7"/>
  <c r="C61" i="7"/>
  <c r="N62" i="7" s="1"/>
  <c r="D61" i="7"/>
  <c r="E61" i="7"/>
  <c r="F61" i="7"/>
  <c r="G61" i="7"/>
  <c r="H61" i="7"/>
  <c r="I61" i="7"/>
  <c r="J61" i="7"/>
  <c r="K61" i="7"/>
  <c r="L61" i="7"/>
  <c r="M61" i="7"/>
  <c r="N61" i="7"/>
  <c r="O61" i="7"/>
  <c r="R62" i="7" s="1"/>
  <c r="P61" i="7"/>
  <c r="Q61" i="7"/>
  <c r="R61" i="7"/>
  <c r="C63" i="7"/>
  <c r="D63" i="7"/>
  <c r="E63" i="7"/>
  <c r="F63" i="7"/>
  <c r="G63" i="7"/>
  <c r="H63" i="7"/>
  <c r="I63" i="7"/>
  <c r="J63" i="7"/>
  <c r="K63" i="7"/>
  <c r="L63" i="7"/>
  <c r="M63" i="7"/>
  <c r="N63" i="7"/>
  <c r="O63" i="7"/>
  <c r="P63" i="7"/>
  <c r="Q63" i="7"/>
  <c r="R63" i="7"/>
  <c r="H64" i="7"/>
  <c r="L64" i="7"/>
  <c r="P64" i="7"/>
  <c r="C65" i="7"/>
  <c r="D65" i="7"/>
  <c r="E65" i="7"/>
  <c r="F65" i="7"/>
  <c r="G65" i="7"/>
  <c r="H65" i="7"/>
  <c r="I65" i="7"/>
  <c r="J65" i="7"/>
  <c r="K65" i="7"/>
  <c r="L65" i="7"/>
  <c r="M65" i="7"/>
  <c r="N65" i="7"/>
  <c r="O65" i="7"/>
  <c r="P65" i="7"/>
  <c r="Q65" i="7"/>
  <c r="R65" i="7"/>
  <c r="F66" i="7"/>
  <c r="J66" i="7"/>
  <c r="N66" i="7"/>
  <c r="R66" i="7"/>
  <c r="C67" i="7"/>
  <c r="D67" i="7"/>
  <c r="E67" i="7"/>
  <c r="H68" i="7" s="1"/>
  <c r="F67" i="7"/>
  <c r="G67" i="7"/>
  <c r="H67" i="7"/>
  <c r="I67" i="7"/>
  <c r="J67" i="7"/>
  <c r="K67" i="7"/>
  <c r="L67" i="7"/>
  <c r="M67" i="7"/>
  <c r="L68" i="7" s="1"/>
  <c r="N67" i="7"/>
  <c r="O67" i="7"/>
  <c r="P67" i="7"/>
  <c r="Q67" i="7"/>
  <c r="R67" i="7"/>
  <c r="C69" i="7"/>
  <c r="F70" i="7" s="1"/>
  <c r="D69" i="7"/>
  <c r="E69" i="7"/>
  <c r="F69" i="7"/>
  <c r="G69" i="7"/>
  <c r="H69" i="7"/>
  <c r="I69" i="7"/>
  <c r="J69" i="7"/>
  <c r="K69" i="7"/>
  <c r="L69" i="7"/>
  <c r="M69" i="7"/>
  <c r="N69" i="7"/>
  <c r="O69" i="7"/>
  <c r="P69" i="7"/>
  <c r="Q69" i="7"/>
  <c r="R69" i="7"/>
  <c r="J70" i="7"/>
  <c r="R70" i="7"/>
  <c r="C71" i="7"/>
  <c r="D71" i="7"/>
  <c r="E71" i="7"/>
  <c r="F71" i="7"/>
  <c r="G71" i="7"/>
  <c r="H71" i="7"/>
  <c r="I71" i="7"/>
  <c r="J71" i="7"/>
  <c r="K71" i="7"/>
  <c r="L71" i="7"/>
  <c r="M71" i="7"/>
  <c r="N71" i="7"/>
  <c r="O71" i="7"/>
  <c r="P71" i="7"/>
  <c r="Q71" i="7"/>
  <c r="R71" i="7"/>
  <c r="D72" i="7"/>
  <c r="H72" i="7"/>
  <c r="L72" i="7"/>
  <c r="P72" i="7"/>
  <c r="B73" i="7"/>
  <c r="F73" i="7"/>
  <c r="N73" i="7"/>
  <c r="R73" i="7"/>
  <c r="B74" i="7"/>
  <c r="B75" i="7"/>
  <c r="F75" i="7"/>
  <c r="J75" i="7"/>
  <c r="N75" i="7"/>
  <c r="R75" i="7"/>
  <c r="B76" i="7"/>
  <c r="B77" i="7"/>
  <c r="F77" i="7"/>
  <c r="N77" i="7"/>
  <c r="R77" i="7"/>
  <c r="B78" i="7"/>
  <c r="B79" i="7"/>
  <c r="D79" i="7"/>
  <c r="F79" i="7"/>
  <c r="H79" i="7"/>
  <c r="J79" i="7"/>
  <c r="L79" i="7"/>
  <c r="N79" i="7"/>
  <c r="P79" i="7"/>
  <c r="R79" i="7"/>
  <c r="B80" i="7"/>
  <c r="B81" i="7"/>
  <c r="D81" i="7" s="1"/>
  <c r="C81" i="7"/>
  <c r="E81" i="7"/>
  <c r="F81" i="7"/>
  <c r="G81" i="7"/>
  <c r="I81" i="7"/>
  <c r="J81" i="7"/>
  <c r="K81" i="7"/>
  <c r="M81" i="7"/>
  <c r="N81" i="7"/>
  <c r="O81" i="7"/>
  <c r="Q81" i="7"/>
  <c r="R81" i="7"/>
  <c r="B82" i="7"/>
  <c r="B83" i="7"/>
  <c r="D83" i="7" s="1"/>
  <c r="C83" i="7"/>
  <c r="E83" i="7"/>
  <c r="F83" i="7"/>
  <c r="G83" i="7"/>
  <c r="I83" i="7"/>
  <c r="J83" i="7"/>
  <c r="K83" i="7"/>
  <c r="M83" i="7"/>
  <c r="N83" i="7"/>
  <c r="O83" i="7"/>
  <c r="Q83" i="7"/>
  <c r="R83" i="7"/>
  <c r="B84" i="7"/>
  <c r="B85" i="7"/>
  <c r="D85" i="7" s="1"/>
  <c r="C85" i="7"/>
  <c r="E85" i="7"/>
  <c r="F85" i="7"/>
  <c r="G85" i="7"/>
  <c r="I85" i="7"/>
  <c r="J85" i="7"/>
  <c r="K85" i="7"/>
  <c r="M85" i="7"/>
  <c r="N85" i="7"/>
  <c r="O85" i="7"/>
  <c r="Q85" i="7"/>
  <c r="R85" i="7"/>
  <c r="B86" i="7"/>
  <c r="B87" i="7"/>
  <c r="D87" i="7" s="1"/>
  <c r="C87" i="7"/>
  <c r="F87" i="7"/>
  <c r="G87" i="7"/>
  <c r="J87" i="7"/>
  <c r="K87" i="7"/>
  <c r="N87" i="7"/>
  <c r="O87" i="7"/>
  <c r="R87" i="7"/>
  <c r="B88" i="7"/>
  <c r="T45" i="7" l="1"/>
  <c r="U45" i="7"/>
  <c r="S9" i="7"/>
  <c r="S43" i="7" s="1"/>
  <c r="U43" i="7" s="1"/>
  <c r="C77" i="7"/>
  <c r="G77" i="7"/>
  <c r="K77" i="7"/>
  <c r="O77" i="7"/>
  <c r="D77" i="7"/>
  <c r="H77" i="7"/>
  <c r="L77" i="7"/>
  <c r="P77" i="7"/>
  <c r="E77" i="7"/>
  <c r="I77" i="7"/>
  <c r="M77" i="7"/>
  <c r="Q77" i="7"/>
  <c r="C73" i="7"/>
  <c r="G73" i="7"/>
  <c r="K73" i="7"/>
  <c r="O73" i="7"/>
  <c r="D73" i="7"/>
  <c r="H73" i="7"/>
  <c r="L73" i="7"/>
  <c r="P73" i="7"/>
  <c r="E73" i="7"/>
  <c r="I73" i="7"/>
  <c r="M73" i="7"/>
  <c r="Q73" i="7"/>
  <c r="E64" i="7"/>
  <c r="I64" i="7"/>
  <c r="M64" i="7"/>
  <c r="Q64" i="7"/>
  <c r="F64" i="7"/>
  <c r="J64" i="7"/>
  <c r="N64" i="7"/>
  <c r="R64" i="7"/>
  <c r="C64" i="7"/>
  <c r="S64" i="7" s="1"/>
  <c r="S63" i="7" s="1"/>
  <c r="G64" i="7"/>
  <c r="K64" i="7"/>
  <c r="O64" i="7"/>
  <c r="C58" i="7"/>
  <c r="S58" i="7" s="1"/>
  <c r="S57" i="7" s="1"/>
  <c r="G58" i="7"/>
  <c r="K58" i="7"/>
  <c r="O58" i="7"/>
  <c r="D58" i="7"/>
  <c r="H58" i="7"/>
  <c r="L58" i="7"/>
  <c r="P58" i="7"/>
  <c r="E58" i="7"/>
  <c r="I58" i="7"/>
  <c r="M58" i="7"/>
  <c r="Q58" i="7"/>
  <c r="S33" i="7"/>
  <c r="S25" i="7"/>
  <c r="S21" i="7"/>
  <c r="S17" i="7"/>
  <c r="E68" i="7"/>
  <c r="I68" i="7"/>
  <c r="M68" i="7"/>
  <c r="Q68" i="7"/>
  <c r="F68" i="7"/>
  <c r="J68" i="7"/>
  <c r="N68" i="7"/>
  <c r="R68" i="7"/>
  <c r="C68" i="7"/>
  <c r="S68" i="7" s="1"/>
  <c r="S67" i="7" s="1"/>
  <c r="G68" i="7"/>
  <c r="K68" i="7"/>
  <c r="O68" i="7"/>
  <c r="C62" i="7"/>
  <c r="G62" i="7"/>
  <c r="K62" i="7"/>
  <c r="O62" i="7"/>
  <c r="D62" i="7"/>
  <c r="H62" i="7"/>
  <c r="L62" i="7"/>
  <c r="P62" i="7"/>
  <c r="E62" i="7"/>
  <c r="I62" i="7"/>
  <c r="M62" i="7"/>
  <c r="Q62" i="7"/>
  <c r="S31" i="7"/>
  <c r="M87" i="7"/>
  <c r="E87" i="7"/>
  <c r="I88" i="7" s="1"/>
  <c r="C70" i="7"/>
  <c r="G70" i="7"/>
  <c r="K70" i="7"/>
  <c r="O70" i="7"/>
  <c r="D70" i="7"/>
  <c r="H70" i="7"/>
  <c r="L70" i="7"/>
  <c r="P70" i="7"/>
  <c r="E70" i="7"/>
  <c r="I70" i="7"/>
  <c r="M70" i="7"/>
  <c r="Q70" i="7"/>
  <c r="D68" i="7"/>
  <c r="J62" i="7"/>
  <c r="E60" i="7"/>
  <c r="I60" i="7"/>
  <c r="M60" i="7"/>
  <c r="Q60" i="7"/>
  <c r="F60" i="7"/>
  <c r="J60" i="7"/>
  <c r="N60" i="7"/>
  <c r="R60" i="7"/>
  <c r="C60" i="7"/>
  <c r="G60" i="7"/>
  <c r="K60" i="7"/>
  <c r="O60" i="7"/>
  <c r="S35" i="7"/>
  <c r="S27" i="7"/>
  <c r="S47" i="7" s="1"/>
  <c r="U47" i="7" s="1"/>
  <c r="S19" i="7"/>
  <c r="S46" i="7" s="1"/>
  <c r="U46" i="7" s="1"/>
  <c r="S11" i="7"/>
  <c r="S44" i="7" s="1"/>
  <c r="U44" i="7" s="1"/>
  <c r="S23" i="7"/>
  <c r="S15" i="7"/>
  <c r="Q87" i="7"/>
  <c r="I87" i="7"/>
  <c r="P87" i="7"/>
  <c r="L87" i="7"/>
  <c r="H87" i="7"/>
  <c r="H88" i="7" s="1"/>
  <c r="P85" i="7"/>
  <c r="H86" i="7" s="1"/>
  <c r="L85" i="7"/>
  <c r="H85" i="7"/>
  <c r="F86" i="7" s="1"/>
  <c r="P83" i="7"/>
  <c r="L83" i="7"/>
  <c r="H83" i="7"/>
  <c r="E84" i="7" s="1"/>
  <c r="P81" i="7"/>
  <c r="J82" i="7" s="1"/>
  <c r="L81" i="7"/>
  <c r="H81" i="7"/>
  <c r="M82" i="7" s="1"/>
  <c r="C79" i="7"/>
  <c r="G79" i="7"/>
  <c r="K79" i="7"/>
  <c r="O79" i="7"/>
  <c r="E79" i="7"/>
  <c r="I79" i="7"/>
  <c r="M79" i="7"/>
  <c r="Q79" i="7"/>
  <c r="J77" i="7"/>
  <c r="C75" i="7"/>
  <c r="G75" i="7"/>
  <c r="K75" i="7"/>
  <c r="O75" i="7"/>
  <c r="D75" i="7"/>
  <c r="H75" i="7"/>
  <c r="L75" i="7"/>
  <c r="P75" i="7"/>
  <c r="E75" i="7"/>
  <c r="I75" i="7"/>
  <c r="M75" i="7"/>
  <c r="Q75" i="7"/>
  <c r="J73" i="7"/>
  <c r="E72" i="7"/>
  <c r="I72" i="7"/>
  <c r="M72" i="7"/>
  <c r="Q72" i="7"/>
  <c r="F72" i="7"/>
  <c r="J72" i="7"/>
  <c r="N72" i="7"/>
  <c r="R72" i="7"/>
  <c r="C72" i="7"/>
  <c r="G72" i="7"/>
  <c r="K72" i="7"/>
  <c r="O72" i="7"/>
  <c r="N70" i="7"/>
  <c r="P68" i="7"/>
  <c r="C66" i="7"/>
  <c r="G66" i="7"/>
  <c r="K66" i="7"/>
  <c r="O66" i="7"/>
  <c r="D66" i="7"/>
  <c r="H66" i="7"/>
  <c r="L66" i="7"/>
  <c r="P66" i="7"/>
  <c r="E66" i="7"/>
  <c r="I66" i="7"/>
  <c r="M66" i="7"/>
  <c r="Q66" i="7"/>
  <c r="D64" i="7"/>
  <c r="F62" i="7"/>
  <c r="H60" i="7"/>
  <c r="J58" i="7"/>
  <c r="E56" i="7"/>
  <c r="I56" i="7"/>
  <c r="M56" i="7"/>
  <c r="Q56" i="7"/>
  <c r="F56" i="7"/>
  <c r="J56" i="7"/>
  <c r="N56" i="7"/>
  <c r="R56" i="7"/>
  <c r="C56" i="7"/>
  <c r="G56" i="7"/>
  <c r="K56" i="7"/>
  <c r="O56" i="7"/>
  <c r="S29" i="7"/>
  <c r="S13" i="7"/>
  <c r="N88" i="7" l="1"/>
  <c r="G84" i="7"/>
  <c r="H84" i="7"/>
  <c r="L88" i="7"/>
  <c r="Q86" i="7"/>
  <c r="F82" i="7"/>
  <c r="E82" i="7"/>
  <c r="H82" i="7"/>
  <c r="M88" i="7"/>
  <c r="R84" i="7"/>
  <c r="J86" i="7"/>
  <c r="E88" i="7"/>
  <c r="I86" i="7"/>
  <c r="F84" i="7"/>
  <c r="Q82" i="7"/>
  <c r="N84" i="7"/>
  <c r="S62" i="7"/>
  <c r="S61" i="7" s="1"/>
  <c r="Q84" i="7"/>
  <c r="S66" i="7"/>
  <c r="S65" i="7" s="1"/>
  <c r="S70" i="7"/>
  <c r="S69" i="7" s="1"/>
  <c r="O84" i="7"/>
  <c r="E74" i="7"/>
  <c r="I74" i="7"/>
  <c r="M74" i="7"/>
  <c r="Q74" i="7"/>
  <c r="F74" i="7"/>
  <c r="J74" i="7"/>
  <c r="N74" i="7"/>
  <c r="R74" i="7"/>
  <c r="C74" i="7"/>
  <c r="G74" i="7"/>
  <c r="K74" i="7"/>
  <c r="O74" i="7"/>
  <c r="D74" i="7"/>
  <c r="H74" i="7"/>
  <c r="L74" i="7"/>
  <c r="P74" i="7"/>
  <c r="L82" i="7"/>
  <c r="L84" i="7"/>
  <c r="L86" i="7"/>
  <c r="I84" i="7"/>
  <c r="N82" i="7"/>
  <c r="N86" i="7"/>
  <c r="C82" i="7"/>
  <c r="C86" i="7"/>
  <c r="G88" i="7"/>
  <c r="O82" i="7"/>
  <c r="G86" i="7"/>
  <c r="C88" i="7"/>
  <c r="E78" i="7"/>
  <c r="I78" i="7"/>
  <c r="M78" i="7"/>
  <c r="Q78" i="7"/>
  <c r="C78" i="7"/>
  <c r="G78" i="7"/>
  <c r="K78" i="7"/>
  <c r="O78" i="7"/>
  <c r="D78" i="7"/>
  <c r="L78" i="7"/>
  <c r="F78" i="7"/>
  <c r="N78" i="7"/>
  <c r="H78" i="7"/>
  <c r="P78" i="7"/>
  <c r="J78" i="7"/>
  <c r="R78" i="7"/>
  <c r="P82" i="7"/>
  <c r="P84" i="7"/>
  <c r="P86" i="7"/>
  <c r="M84" i="7"/>
  <c r="Q88" i="7"/>
  <c r="M86" i="7"/>
  <c r="F88" i="7"/>
  <c r="I82" i="7"/>
  <c r="E76" i="7"/>
  <c r="I76" i="7"/>
  <c r="M76" i="7"/>
  <c r="Q76" i="7"/>
  <c r="F76" i="7"/>
  <c r="J76" i="7"/>
  <c r="N76" i="7"/>
  <c r="R76" i="7"/>
  <c r="C76" i="7"/>
  <c r="G76" i="7"/>
  <c r="K76" i="7"/>
  <c r="O76" i="7"/>
  <c r="L76" i="7"/>
  <c r="P76" i="7"/>
  <c r="D76" i="7"/>
  <c r="H76" i="7"/>
  <c r="K82" i="7"/>
  <c r="S56" i="7"/>
  <c r="S55" i="7" s="1"/>
  <c r="C80" i="7"/>
  <c r="F80" i="7"/>
  <c r="J80" i="7"/>
  <c r="N80" i="7"/>
  <c r="R80" i="7"/>
  <c r="G80" i="7"/>
  <c r="K80" i="7"/>
  <c r="O80" i="7"/>
  <c r="E80" i="7"/>
  <c r="I80" i="7"/>
  <c r="M80" i="7"/>
  <c r="D80" i="7"/>
  <c r="H80" i="7"/>
  <c r="L80" i="7"/>
  <c r="P80" i="7"/>
  <c r="Q80" i="7"/>
  <c r="R88" i="7"/>
  <c r="K84" i="7"/>
  <c r="P88" i="7"/>
  <c r="S72" i="7"/>
  <c r="S71" i="7" s="1"/>
  <c r="R82" i="7"/>
  <c r="J84" i="7"/>
  <c r="R86" i="7"/>
  <c r="J88" i="7"/>
  <c r="G82" i="7"/>
  <c r="K86" i="7"/>
  <c r="O88" i="7"/>
  <c r="S60" i="7"/>
  <c r="S59" i="7" s="1"/>
  <c r="C84" i="7"/>
  <c r="O86" i="7"/>
  <c r="K88" i="7"/>
  <c r="D82" i="7"/>
  <c r="D84" i="7"/>
  <c r="D86" i="7"/>
  <c r="D88" i="7"/>
  <c r="E86" i="7"/>
  <c r="S84" i="7" l="1"/>
  <c r="S83" i="7" s="1"/>
  <c r="S80" i="7"/>
  <c r="S79" i="7" s="1"/>
  <c r="S82" i="7"/>
  <c r="S81" i="7" s="1"/>
  <c r="S76" i="7"/>
  <c r="S75" i="7" s="1"/>
  <c r="S78" i="7"/>
  <c r="S77" i="7" s="1"/>
  <c r="S74" i="7"/>
  <c r="S73" i="7" s="1"/>
  <c r="S88" i="7"/>
  <c r="S87" i="7" s="1"/>
  <c r="S86" i="7"/>
  <c r="S85" i="7" s="1"/>
  <c r="U49" i="7" l="1"/>
  <c r="U48" i="7"/>
  <c r="A1" i="6" l="1"/>
  <c r="A2" i="6"/>
  <c r="A4" i="6"/>
  <c r="M5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C9" i="6"/>
  <c r="D9" i="6"/>
  <c r="E9" i="6"/>
  <c r="F9" i="6"/>
  <c r="Q9" i="6" s="1"/>
  <c r="S76" i="6" s="1"/>
  <c r="G9" i="6"/>
  <c r="H9" i="6"/>
  <c r="I9" i="6"/>
  <c r="J9" i="6"/>
  <c r="K9" i="6"/>
  <c r="L9" i="6"/>
  <c r="M9" i="6"/>
  <c r="N9" i="6"/>
  <c r="O9" i="6"/>
  <c r="P9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C11" i="6"/>
  <c r="D11" i="6"/>
  <c r="Q11" i="6" s="1"/>
  <c r="K11" i="6"/>
  <c r="L11" i="6"/>
  <c r="C12" i="6"/>
  <c r="D12" i="6"/>
  <c r="Q12" i="6" s="1"/>
  <c r="S75" i="6" s="1"/>
  <c r="U75" i="6" s="1"/>
  <c r="K12" i="6"/>
  <c r="L12" i="6"/>
  <c r="C13" i="6"/>
  <c r="D13" i="6"/>
  <c r="K13" i="6"/>
  <c r="L13" i="6"/>
  <c r="Q13" i="6"/>
  <c r="C14" i="6"/>
  <c r="D14" i="6"/>
  <c r="K14" i="6"/>
  <c r="L14" i="6"/>
  <c r="Q14" i="6" s="1"/>
  <c r="S77" i="6" s="1"/>
  <c r="C15" i="6"/>
  <c r="D15" i="6"/>
  <c r="Q15" i="6" s="1"/>
  <c r="K15" i="6"/>
  <c r="L15" i="6"/>
  <c r="C16" i="6"/>
  <c r="D16" i="6"/>
  <c r="Q16" i="6" s="1"/>
  <c r="K16" i="6"/>
  <c r="L16" i="6"/>
  <c r="C17" i="6"/>
  <c r="D17" i="6"/>
  <c r="K17" i="6"/>
  <c r="L17" i="6"/>
  <c r="Q17" i="6"/>
  <c r="C18" i="6"/>
  <c r="D18" i="6"/>
  <c r="K18" i="6"/>
  <c r="L18" i="6"/>
  <c r="Q18" i="6" s="1"/>
  <c r="S79" i="6" s="1"/>
  <c r="U79" i="6" s="1"/>
  <c r="C19" i="6"/>
  <c r="D19" i="6"/>
  <c r="Q19" i="6" s="1"/>
  <c r="K19" i="6"/>
  <c r="L19" i="6"/>
  <c r="C20" i="6"/>
  <c r="D20" i="6"/>
  <c r="Q20" i="6" s="1"/>
  <c r="K20" i="6"/>
  <c r="L20" i="6"/>
  <c r="C21" i="6"/>
  <c r="D21" i="6"/>
  <c r="K21" i="6"/>
  <c r="L21" i="6"/>
  <c r="Q21" i="6"/>
  <c r="C22" i="6"/>
  <c r="D22" i="6"/>
  <c r="K22" i="6"/>
  <c r="L22" i="6"/>
  <c r="Q22" i="6" s="1"/>
  <c r="C23" i="6"/>
  <c r="D23" i="6"/>
  <c r="Q23" i="6" s="1"/>
  <c r="K23" i="6"/>
  <c r="L23" i="6"/>
  <c r="C24" i="6"/>
  <c r="D24" i="6"/>
  <c r="Q24" i="6" s="1"/>
  <c r="K24" i="6"/>
  <c r="L24" i="6"/>
  <c r="C25" i="6"/>
  <c r="D25" i="6"/>
  <c r="K25" i="6"/>
  <c r="L25" i="6"/>
  <c r="Q25" i="6"/>
  <c r="S80" i="6" s="1"/>
  <c r="C26" i="6"/>
  <c r="D26" i="6"/>
  <c r="Q26" i="6" s="1"/>
  <c r="S81" i="6" s="1"/>
  <c r="K26" i="6"/>
  <c r="L26" i="6"/>
  <c r="C27" i="6"/>
  <c r="D27" i="6"/>
  <c r="K27" i="6"/>
  <c r="L27" i="6"/>
  <c r="Q27" i="6"/>
  <c r="C28" i="6"/>
  <c r="D28" i="6"/>
  <c r="Q28" i="6" s="1"/>
  <c r="K28" i="6"/>
  <c r="L28" i="6"/>
  <c r="C29" i="6"/>
  <c r="D29" i="6"/>
  <c r="K29" i="6"/>
  <c r="L29" i="6"/>
  <c r="Q29" i="6"/>
  <c r="C30" i="6"/>
  <c r="D30" i="6"/>
  <c r="K30" i="6"/>
  <c r="L30" i="6"/>
  <c r="C31" i="6"/>
  <c r="D31" i="6"/>
  <c r="K31" i="6"/>
  <c r="L31" i="6"/>
  <c r="K32" i="6"/>
  <c r="L32" i="6"/>
  <c r="K33" i="6"/>
  <c r="L33" i="6"/>
  <c r="K34" i="6"/>
  <c r="L34" i="6"/>
  <c r="K35" i="6"/>
  <c r="L35" i="6"/>
  <c r="K36" i="6"/>
  <c r="L36" i="6"/>
  <c r="K37" i="6"/>
  <c r="L37" i="6"/>
  <c r="K38" i="6"/>
  <c r="L38" i="6"/>
  <c r="K39" i="6"/>
  <c r="L39" i="6"/>
  <c r="K40" i="6"/>
  <c r="L40" i="6"/>
  <c r="K41" i="6"/>
  <c r="L41" i="6"/>
  <c r="K42" i="6"/>
  <c r="L42" i="6"/>
  <c r="K43" i="6"/>
  <c r="L43" i="6"/>
  <c r="K44" i="6"/>
  <c r="L44" i="6"/>
  <c r="K45" i="6"/>
  <c r="L45" i="6"/>
  <c r="K46" i="6"/>
  <c r="L46" i="6"/>
  <c r="K47" i="6"/>
  <c r="L47" i="6"/>
  <c r="K48" i="6"/>
  <c r="L48" i="6"/>
  <c r="K49" i="6"/>
  <c r="L49" i="6"/>
  <c r="K50" i="6"/>
  <c r="L50" i="6"/>
  <c r="K51" i="6"/>
  <c r="L51" i="6"/>
  <c r="K52" i="6"/>
  <c r="L52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C60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C62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 s="1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A67" i="6"/>
  <c r="A68" i="6"/>
  <c r="A70" i="6"/>
  <c r="E73" i="6"/>
  <c r="F73" i="6"/>
  <c r="G73" i="6"/>
  <c r="H73" i="6"/>
  <c r="I73" i="6"/>
  <c r="J73" i="6"/>
  <c r="K73" i="6"/>
  <c r="L73" i="6"/>
  <c r="M73" i="6"/>
  <c r="N73" i="6"/>
  <c r="O73" i="6"/>
  <c r="P73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U74" i="6" s="1"/>
  <c r="T74" i="6"/>
  <c r="C75" i="6"/>
  <c r="D75" i="6"/>
  <c r="T75" i="6" s="1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E76" i="6"/>
  <c r="F76" i="6"/>
  <c r="G76" i="6"/>
  <c r="H76" i="6"/>
  <c r="I76" i="6"/>
  <c r="J76" i="6"/>
  <c r="K76" i="6"/>
  <c r="L76" i="6"/>
  <c r="T76" i="6" s="1"/>
  <c r="M76" i="6"/>
  <c r="N76" i="6"/>
  <c r="O76" i="6"/>
  <c r="P76" i="6"/>
  <c r="U76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E78" i="6"/>
  <c r="F78" i="6"/>
  <c r="G78" i="6"/>
  <c r="H78" i="6"/>
  <c r="I78" i="6"/>
  <c r="J78" i="6"/>
  <c r="K78" i="6"/>
  <c r="L78" i="6"/>
  <c r="M78" i="6"/>
  <c r="N78" i="6"/>
  <c r="O78" i="6"/>
  <c r="P78" i="6"/>
  <c r="S78" i="6"/>
  <c r="U78" i="6" s="1"/>
  <c r="T78" i="6"/>
  <c r="C79" i="6"/>
  <c r="D79" i="6"/>
  <c r="T79" i="6" s="1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E80" i="6"/>
  <c r="F80" i="6"/>
  <c r="G80" i="6"/>
  <c r="H80" i="6"/>
  <c r="T80" i="6" s="1"/>
  <c r="I80" i="6"/>
  <c r="J80" i="6"/>
  <c r="K80" i="6"/>
  <c r="L80" i="6"/>
  <c r="M80" i="6"/>
  <c r="N80" i="6"/>
  <c r="O80" i="6"/>
  <c r="P80" i="6"/>
  <c r="U80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U82" i="6" s="1"/>
  <c r="T82" i="6"/>
  <c r="E83" i="6"/>
  <c r="F83" i="6"/>
  <c r="G83" i="6"/>
  <c r="H83" i="6"/>
  <c r="I83" i="6"/>
  <c r="J83" i="6"/>
  <c r="K83" i="6"/>
  <c r="L83" i="6"/>
  <c r="M83" i="6"/>
  <c r="N83" i="6"/>
  <c r="O83" i="6"/>
  <c r="P83" i="6"/>
  <c r="S83" i="6"/>
  <c r="T83" i="6"/>
  <c r="U83" i="6" s="1"/>
  <c r="C84" i="6"/>
  <c r="D84" i="6"/>
  <c r="E84" i="6"/>
  <c r="F84" i="6"/>
  <c r="T84" i="6" s="1"/>
  <c r="U84" i="6" s="1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M85" i="6"/>
  <c r="N85" i="6"/>
  <c r="B90" i="6"/>
  <c r="C90" i="6"/>
  <c r="J91" i="6" s="1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B91" i="6"/>
  <c r="F91" i="6"/>
  <c r="N91" i="6"/>
  <c r="B92" i="6"/>
  <c r="C92" i="6" s="1"/>
  <c r="E92" i="6"/>
  <c r="F92" i="6"/>
  <c r="I92" i="6"/>
  <c r="J92" i="6"/>
  <c r="M92" i="6"/>
  <c r="N92" i="6"/>
  <c r="Q92" i="6"/>
  <c r="B93" i="6"/>
  <c r="B94" i="6"/>
  <c r="C94" i="6"/>
  <c r="D94" i="6"/>
  <c r="E94" i="6"/>
  <c r="F94" i="6"/>
  <c r="G94" i="6"/>
  <c r="H94" i="6"/>
  <c r="I94" i="6"/>
  <c r="J94" i="6"/>
  <c r="K94" i="6"/>
  <c r="L94" i="6"/>
  <c r="M94" i="6"/>
  <c r="N94" i="6"/>
  <c r="O94" i="6"/>
  <c r="F95" i="6" s="1"/>
  <c r="P94" i="6"/>
  <c r="Q94" i="6"/>
  <c r="B95" i="6"/>
  <c r="J95" i="6"/>
  <c r="B96" i="6"/>
  <c r="C96" i="6" s="1"/>
  <c r="E96" i="6"/>
  <c r="F96" i="6"/>
  <c r="I96" i="6"/>
  <c r="J96" i="6"/>
  <c r="M96" i="6"/>
  <c r="N96" i="6"/>
  <c r="Q96" i="6"/>
  <c r="B97" i="6"/>
  <c r="B98" i="6"/>
  <c r="C98" i="6"/>
  <c r="J99" i="6" s="1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B99" i="6"/>
  <c r="F99" i="6"/>
  <c r="N99" i="6"/>
  <c r="B100" i="6"/>
  <c r="C100" i="6" s="1"/>
  <c r="E100" i="6"/>
  <c r="F100" i="6"/>
  <c r="I100" i="6"/>
  <c r="J100" i="6"/>
  <c r="M100" i="6"/>
  <c r="N100" i="6"/>
  <c r="Q100" i="6"/>
  <c r="B101" i="6"/>
  <c r="B102" i="6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B103" i="6"/>
  <c r="C103" i="6"/>
  <c r="K103" i="6"/>
  <c r="B104" i="6"/>
  <c r="J104" i="6"/>
  <c r="B105" i="6"/>
  <c r="B106" i="6"/>
  <c r="C106" i="6"/>
  <c r="D106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B107" i="6"/>
  <c r="F107" i="6"/>
  <c r="N107" i="6"/>
  <c r="B108" i="6"/>
  <c r="E108" i="6"/>
  <c r="J108" i="6"/>
  <c r="M108" i="6"/>
  <c r="B109" i="6"/>
  <c r="B110" i="6"/>
  <c r="C110" i="6"/>
  <c r="D110" i="6"/>
  <c r="H111" i="6" s="1"/>
  <c r="E110" i="6"/>
  <c r="F110" i="6"/>
  <c r="G110" i="6"/>
  <c r="H110" i="6"/>
  <c r="I110" i="6"/>
  <c r="J110" i="6"/>
  <c r="K110" i="6"/>
  <c r="L110" i="6"/>
  <c r="F111" i="6" s="1"/>
  <c r="M110" i="6"/>
  <c r="N110" i="6"/>
  <c r="O110" i="6"/>
  <c r="P110" i="6"/>
  <c r="Q110" i="6"/>
  <c r="B111" i="6"/>
  <c r="G111" i="6"/>
  <c r="K111" i="6"/>
  <c r="L111" i="6"/>
  <c r="O111" i="6"/>
  <c r="P111" i="6"/>
  <c r="B112" i="6"/>
  <c r="C112" i="6"/>
  <c r="G112" i="6"/>
  <c r="J112" i="6"/>
  <c r="K112" i="6"/>
  <c r="O112" i="6"/>
  <c r="B113" i="6"/>
  <c r="B114" i="6"/>
  <c r="C114" i="6" s="1"/>
  <c r="D114" i="6"/>
  <c r="E114" i="6"/>
  <c r="F114" i="6"/>
  <c r="H114" i="6"/>
  <c r="I114" i="6"/>
  <c r="J114" i="6"/>
  <c r="L114" i="6"/>
  <c r="M114" i="6"/>
  <c r="N114" i="6"/>
  <c r="P114" i="6"/>
  <c r="Q114" i="6"/>
  <c r="B115" i="6"/>
  <c r="B116" i="6"/>
  <c r="C116" i="6" s="1"/>
  <c r="F116" i="6"/>
  <c r="J116" i="6"/>
  <c r="N116" i="6"/>
  <c r="B117" i="6"/>
  <c r="B118" i="6"/>
  <c r="C118" i="6" s="1"/>
  <c r="D118" i="6"/>
  <c r="E118" i="6"/>
  <c r="F118" i="6"/>
  <c r="H118" i="6"/>
  <c r="I118" i="6"/>
  <c r="J118" i="6"/>
  <c r="L118" i="6"/>
  <c r="M118" i="6"/>
  <c r="N118" i="6"/>
  <c r="P118" i="6"/>
  <c r="Q118" i="6"/>
  <c r="B119" i="6"/>
  <c r="B120" i="6"/>
  <c r="C120" i="6"/>
  <c r="F120" i="6"/>
  <c r="G120" i="6"/>
  <c r="J120" i="6"/>
  <c r="K120" i="6"/>
  <c r="N120" i="6"/>
  <c r="O120" i="6"/>
  <c r="B121" i="6"/>
  <c r="B122" i="6"/>
  <c r="C122" i="6" s="1"/>
  <c r="D122" i="6"/>
  <c r="E122" i="6"/>
  <c r="F122" i="6"/>
  <c r="H122" i="6"/>
  <c r="I122" i="6"/>
  <c r="J122" i="6"/>
  <c r="L122" i="6"/>
  <c r="M122" i="6"/>
  <c r="N122" i="6"/>
  <c r="P122" i="6"/>
  <c r="Q122" i="6"/>
  <c r="B123" i="6"/>
  <c r="Q60" i="6" l="1"/>
  <c r="Q8" i="6"/>
  <c r="I123" i="6"/>
  <c r="J123" i="6"/>
  <c r="K116" i="6"/>
  <c r="D112" i="6"/>
  <c r="H112" i="6"/>
  <c r="L112" i="6"/>
  <c r="I113" i="6" s="1"/>
  <c r="P112" i="6"/>
  <c r="O113" i="6" s="1"/>
  <c r="E112" i="6"/>
  <c r="I112" i="6"/>
  <c r="M112" i="6"/>
  <c r="Q112" i="6"/>
  <c r="D103" i="6"/>
  <c r="R103" i="6" s="1"/>
  <c r="R102" i="6" s="1"/>
  <c r="H103" i="6"/>
  <c r="L103" i="6"/>
  <c r="P103" i="6"/>
  <c r="E103" i="6"/>
  <c r="I103" i="6"/>
  <c r="M103" i="6"/>
  <c r="Q103" i="6"/>
  <c r="F103" i="6"/>
  <c r="N103" i="6"/>
  <c r="G103" i="6"/>
  <c r="O103" i="6"/>
  <c r="J103" i="6"/>
  <c r="C113" i="6"/>
  <c r="D113" i="6"/>
  <c r="Q66" i="6"/>
  <c r="D116" i="6"/>
  <c r="K117" i="6" s="1"/>
  <c r="H116" i="6"/>
  <c r="L116" i="6"/>
  <c r="D117" i="6" s="1"/>
  <c r="P116" i="6"/>
  <c r="H117" i="6" s="1"/>
  <c r="E116" i="6"/>
  <c r="I116" i="6"/>
  <c r="M116" i="6"/>
  <c r="Q116" i="6"/>
  <c r="D123" i="6"/>
  <c r="D120" i="6"/>
  <c r="E121" i="6" s="1"/>
  <c r="H120" i="6"/>
  <c r="G121" i="6" s="1"/>
  <c r="L120" i="6"/>
  <c r="P120" i="6"/>
  <c r="E120" i="6"/>
  <c r="I120" i="6"/>
  <c r="M120" i="6"/>
  <c r="Q120" i="6"/>
  <c r="O116" i="6"/>
  <c r="G116" i="6"/>
  <c r="E113" i="6"/>
  <c r="N112" i="6"/>
  <c r="F112" i="6"/>
  <c r="G113" i="6" s="1"/>
  <c r="C107" i="6"/>
  <c r="K107" i="6"/>
  <c r="C104" i="6"/>
  <c r="G104" i="6"/>
  <c r="K104" i="6"/>
  <c r="O104" i="6"/>
  <c r="D104" i="6"/>
  <c r="H104" i="6"/>
  <c r="L104" i="6"/>
  <c r="P104" i="6"/>
  <c r="E104" i="6"/>
  <c r="M104" i="6"/>
  <c r="F104" i="6"/>
  <c r="N104" i="6"/>
  <c r="Q104" i="6"/>
  <c r="I104" i="6"/>
  <c r="D107" i="6"/>
  <c r="H107" i="6"/>
  <c r="L107" i="6"/>
  <c r="P107" i="6"/>
  <c r="E107" i="6"/>
  <c r="I107" i="6"/>
  <c r="M107" i="6"/>
  <c r="Q107" i="6"/>
  <c r="T81" i="6"/>
  <c r="U81" i="6" s="1"/>
  <c r="T77" i="6"/>
  <c r="T73" i="6"/>
  <c r="Q62" i="6"/>
  <c r="Q54" i="6"/>
  <c r="U77" i="6"/>
  <c r="C108" i="6"/>
  <c r="G108" i="6"/>
  <c r="K108" i="6"/>
  <c r="O108" i="6"/>
  <c r="D108" i="6"/>
  <c r="H108" i="6"/>
  <c r="L108" i="6"/>
  <c r="P108" i="6"/>
  <c r="C95" i="6"/>
  <c r="G95" i="6"/>
  <c r="K95" i="6"/>
  <c r="O95" i="6"/>
  <c r="D95" i="6"/>
  <c r="H95" i="6"/>
  <c r="L95" i="6"/>
  <c r="P95" i="6"/>
  <c r="E95" i="6"/>
  <c r="I95" i="6"/>
  <c r="M95" i="6"/>
  <c r="Q95" i="6"/>
  <c r="O122" i="6"/>
  <c r="K122" i="6"/>
  <c r="G122" i="6"/>
  <c r="O118" i="6"/>
  <c r="Q119" i="6" s="1"/>
  <c r="K118" i="6"/>
  <c r="G118" i="6"/>
  <c r="O114" i="6"/>
  <c r="K114" i="6"/>
  <c r="D115" i="6" s="1"/>
  <c r="G114" i="6"/>
  <c r="H115" i="6" s="1"/>
  <c r="N111" i="6"/>
  <c r="J111" i="6"/>
  <c r="C111" i="6"/>
  <c r="R111" i="6" s="1"/>
  <c r="R110" i="6" s="1"/>
  <c r="D111" i="6"/>
  <c r="E111" i="6"/>
  <c r="I111" i="6"/>
  <c r="Q108" i="6"/>
  <c r="I108" i="6"/>
  <c r="J107" i="6"/>
  <c r="Q64" i="6"/>
  <c r="Q56" i="6"/>
  <c r="Q30" i="6"/>
  <c r="Q10" i="6"/>
  <c r="S73" i="6" s="1"/>
  <c r="U73" i="6" s="1"/>
  <c r="Q111" i="6"/>
  <c r="M111" i="6"/>
  <c r="N108" i="6"/>
  <c r="F108" i="6"/>
  <c r="O107" i="6"/>
  <c r="G107" i="6"/>
  <c r="C99" i="6"/>
  <c r="G99" i="6"/>
  <c r="K99" i="6"/>
  <c r="O99" i="6"/>
  <c r="D99" i="6"/>
  <c r="H99" i="6"/>
  <c r="L99" i="6"/>
  <c r="P99" i="6"/>
  <c r="E99" i="6"/>
  <c r="I99" i="6"/>
  <c r="M99" i="6"/>
  <c r="Q99" i="6"/>
  <c r="N95" i="6"/>
  <c r="C91" i="6"/>
  <c r="G91" i="6"/>
  <c r="K91" i="6"/>
  <c r="O91" i="6"/>
  <c r="D91" i="6"/>
  <c r="H91" i="6"/>
  <c r="L91" i="6"/>
  <c r="P91" i="6"/>
  <c r="E91" i="6"/>
  <c r="I91" i="6"/>
  <c r="M91" i="6"/>
  <c r="Q91" i="6"/>
  <c r="Q58" i="6"/>
  <c r="P100" i="6"/>
  <c r="L100" i="6"/>
  <c r="H100" i="6"/>
  <c r="D100" i="6"/>
  <c r="C101" i="6" s="1"/>
  <c r="P96" i="6"/>
  <c r="L96" i="6"/>
  <c r="H96" i="6"/>
  <c r="D96" i="6"/>
  <c r="P92" i="6"/>
  <c r="L92" i="6"/>
  <c r="H92" i="6"/>
  <c r="D92" i="6"/>
  <c r="M93" i="6" s="1"/>
  <c r="O100" i="6"/>
  <c r="J101" i="6" s="1"/>
  <c r="K100" i="6"/>
  <c r="G100" i="6"/>
  <c r="O96" i="6"/>
  <c r="K96" i="6"/>
  <c r="E97" i="6" s="1"/>
  <c r="G96" i="6"/>
  <c r="O92" i="6"/>
  <c r="K92" i="6"/>
  <c r="G92" i="6"/>
  <c r="F93" i="6" s="1"/>
  <c r="G93" i="6" l="1"/>
  <c r="E93" i="6"/>
  <c r="K101" i="6"/>
  <c r="L97" i="6"/>
  <c r="G97" i="6"/>
  <c r="F97" i="6"/>
  <c r="F115" i="6"/>
  <c r="E115" i="6"/>
  <c r="C119" i="6"/>
  <c r="D119" i="6"/>
  <c r="Q113" i="6"/>
  <c r="G119" i="6"/>
  <c r="F119" i="6"/>
  <c r="E117" i="6"/>
  <c r="N117" i="6"/>
  <c r="G117" i="6"/>
  <c r="P97" i="6"/>
  <c r="D97" i="6"/>
  <c r="R91" i="6"/>
  <c r="R90" i="6" s="1"/>
  <c r="G101" i="6"/>
  <c r="F101" i="6"/>
  <c r="Q101" i="6"/>
  <c r="K123" i="6"/>
  <c r="C123" i="6"/>
  <c r="C97" i="6"/>
  <c r="M113" i="6"/>
  <c r="P115" i="6"/>
  <c r="L119" i="6"/>
  <c r="P113" i="6"/>
  <c r="O119" i="6"/>
  <c r="F117" i="6"/>
  <c r="C117" i="6"/>
  <c r="O93" i="6"/>
  <c r="N93" i="6"/>
  <c r="H97" i="6"/>
  <c r="R99" i="6"/>
  <c r="R98" i="6" s="1"/>
  <c r="H119" i="6"/>
  <c r="P119" i="6"/>
  <c r="O97" i="6"/>
  <c r="N97" i="6"/>
  <c r="M97" i="6"/>
  <c r="N115" i="6"/>
  <c r="M115" i="6"/>
  <c r="I121" i="6"/>
  <c r="F113" i="6"/>
  <c r="P121" i="6"/>
  <c r="O121" i="6"/>
  <c r="O123" i="6"/>
  <c r="L113" i="6"/>
  <c r="K113" i="6"/>
  <c r="L115" i="6"/>
  <c r="M121" i="6"/>
  <c r="Q123" i="6"/>
  <c r="H123" i="6"/>
  <c r="N119" i="6"/>
  <c r="M119" i="6"/>
  <c r="Q117" i="6"/>
  <c r="P117" i="6"/>
  <c r="O117" i="6"/>
  <c r="H121" i="6"/>
  <c r="E119" i="6"/>
  <c r="P93" i="6"/>
  <c r="H93" i="6"/>
  <c r="L93" i="6"/>
  <c r="H101" i="6"/>
  <c r="P101" i="6"/>
  <c r="D101" i="6"/>
  <c r="R101" i="6" s="1"/>
  <c r="R100" i="6" s="1"/>
  <c r="L101" i="6"/>
  <c r="M101" i="6"/>
  <c r="E101" i="6"/>
  <c r="C93" i="6"/>
  <c r="Q93" i="6"/>
  <c r="Q97" i="6"/>
  <c r="D93" i="6"/>
  <c r="R107" i="6"/>
  <c r="R106" i="6" s="1"/>
  <c r="Q115" i="6"/>
  <c r="K119" i="6"/>
  <c r="J121" i="6"/>
  <c r="N121" i="6"/>
  <c r="F121" i="6"/>
  <c r="L123" i="6"/>
  <c r="D121" i="6"/>
  <c r="C121" i="6"/>
  <c r="I101" i="6"/>
  <c r="F123" i="6"/>
  <c r="E123" i="6"/>
  <c r="J117" i="6"/>
  <c r="K93" i="6"/>
  <c r="J93" i="6"/>
  <c r="I93" i="6"/>
  <c r="O101" i="6"/>
  <c r="N101" i="6"/>
  <c r="C115" i="6"/>
  <c r="K115" i="6"/>
  <c r="O115" i="6"/>
  <c r="G115" i="6"/>
  <c r="R95" i="6"/>
  <c r="R94" i="6" s="1"/>
  <c r="F109" i="6"/>
  <c r="J109" i="6"/>
  <c r="N109" i="6"/>
  <c r="C109" i="6"/>
  <c r="G109" i="6"/>
  <c r="K109" i="6"/>
  <c r="O109" i="6"/>
  <c r="D109" i="6"/>
  <c r="L109" i="6"/>
  <c r="E109" i="6"/>
  <c r="M109" i="6"/>
  <c r="H109" i="6"/>
  <c r="P109" i="6"/>
  <c r="I109" i="6"/>
  <c r="Q109" i="6"/>
  <c r="K97" i="6"/>
  <c r="J97" i="6"/>
  <c r="I97" i="6"/>
  <c r="F105" i="6"/>
  <c r="J105" i="6"/>
  <c r="N105" i="6"/>
  <c r="C105" i="6"/>
  <c r="G105" i="6"/>
  <c r="K105" i="6"/>
  <c r="O105" i="6"/>
  <c r="I105" i="6"/>
  <c r="Q105" i="6"/>
  <c r="D105" i="6"/>
  <c r="L105" i="6"/>
  <c r="M105" i="6"/>
  <c r="E105" i="6"/>
  <c r="H105" i="6"/>
  <c r="P105" i="6"/>
  <c r="J115" i="6"/>
  <c r="I115" i="6"/>
  <c r="Q121" i="6"/>
  <c r="N113" i="6"/>
  <c r="L121" i="6"/>
  <c r="K121" i="6"/>
  <c r="H113" i="6"/>
  <c r="J113" i="6"/>
  <c r="R113" i="6" s="1"/>
  <c r="R112" i="6" s="1"/>
  <c r="N123" i="6"/>
  <c r="M123" i="6"/>
  <c r="P123" i="6"/>
  <c r="J119" i="6"/>
  <c r="I119" i="6"/>
  <c r="M117" i="6"/>
  <c r="I117" i="6"/>
  <c r="L117" i="6"/>
  <c r="G123" i="6"/>
  <c r="R109" i="6" l="1"/>
  <c r="R108" i="6" s="1"/>
  <c r="R115" i="6"/>
  <c r="R114" i="6" s="1"/>
  <c r="R97" i="6"/>
  <c r="R96" i="6" s="1"/>
  <c r="R117" i="6"/>
  <c r="R116" i="6" s="1"/>
  <c r="R123" i="6"/>
  <c r="R122" i="6" s="1"/>
  <c r="R119" i="6"/>
  <c r="R118" i="6" s="1"/>
  <c r="R105" i="6"/>
  <c r="R104" i="6" s="1"/>
  <c r="R121" i="6"/>
  <c r="R120" i="6" s="1"/>
  <c r="R93" i="6"/>
  <c r="R92" i="6" s="1"/>
  <c r="B86" i="5" l="1"/>
  <c r="Q85" i="5"/>
  <c r="N85" i="5"/>
  <c r="I85" i="5"/>
  <c r="F85" i="5"/>
  <c r="B85" i="5"/>
  <c r="B84" i="5"/>
  <c r="N83" i="5"/>
  <c r="M83" i="5"/>
  <c r="F83" i="5"/>
  <c r="E83" i="5"/>
  <c r="B83" i="5"/>
  <c r="Q83" i="5" s="1"/>
  <c r="B82" i="5"/>
  <c r="M81" i="5"/>
  <c r="B81" i="5"/>
  <c r="E81" i="5" s="1"/>
  <c r="B80" i="5"/>
  <c r="J79" i="5"/>
  <c r="I79" i="5"/>
  <c r="B79" i="5"/>
  <c r="Q79" i="5" s="1"/>
  <c r="B78" i="5"/>
  <c r="Q77" i="5"/>
  <c r="N77" i="5"/>
  <c r="I77" i="5"/>
  <c r="F77" i="5"/>
  <c r="B77" i="5"/>
  <c r="B76" i="5"/>
  <c r="N75" i="5"/>
  <c r="M75" i="5"/>
  <c r="F75" i="5"/>
  <c r="E75" i="5"/>
  <c r="B75" i="5"/>
  <c r="Q75" i="5" s="1"/>
  <c r="B74" i="5"/>
  <c r="J73" i="5"/>
  <c r="E73" i="5"/>
  <c r="B73" i="5"/>
  <c r="M73" i="5" s="1"/>
  <c r="B72" i="5"/>
  <c r="Q71" i="5"/>
  <c r="B71" i="5"/>
  <c r="C70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K70" i="5" s="1"/>
  <c r="C69" i="5"/>
  <c r="R70" i="5" s="1"/>
  <c r="N68" i="5"/>
  <c r="M68" i="5"/>
  <c r="F68" i="5"/>
  <c r="E68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Q68" i="5" s="1"/>
  <c r="H66" i="5"/>
  <c r="G66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P66" i="5" s="1"/>
  <c r="D65" i="5"/>
  <c r="C65" i="5"/>
  <c r="O64" i="5"/>
  <c r="N64" i="5"/>
  <c r="G64" i="5"/>
  <c r="F64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M62" i="5" s="1"/>
  <c r="D61" i="5"/>
  <c r="C61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N60" i="5" s="1"/>
  <c r="M58" i="5"/>
  <c r="L58" i="5"/>
  <c r="E58" i="5"/>
  <c r="D58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Q58" i="5" s="1"/>
  <c r="D57" i="5"/>
  <c r="C57" i="5"/>
  <c r="O58" i="5" s="1"/>
  <c r="O56" i="5"/>
  <c r="N56" i="5"/>
  <c r="G56" i="5"/>
  <c r="F56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M54" i="5" s="1"/>
  <c r="D53" i="5"/>
  <c r="C53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T47" i="5" s="1"/>
  <c r="C47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T46" i="5" s="1"/>
  <c r="C46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T45" i="5" s="1"/>
  <c r="C45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T44" i="5" s="1"/>
  <c r="C44" i="5"/>
  <c r="T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T42" i="5" s="1"/>
  <c r="C42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A35" i="5"/>
  <c r="A34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S33" i="5" s="1"/>
  <c r="C33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S32" i="5" s="1"/>
  <c r="C32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S31" i="5" s="1"/>
  <c r="E31" i="5"/>
  <c r="D31" i="5"/>
  <c r="C31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S29" i="5" s="1"/>
  <c r="C29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S26" i="5" s="1"/>
  <c r="C26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S25" i="5" s="1"/>
  <c r="C25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S24" i="5" s="1"/>
  <c r="C24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S23" i="5" s="1"/>
  <c r="E23" i="5"/>
  <c r="D23" i="5"/>
  <c r="C23" i="5"/>
  <c r="F21" i="5"/>
  <c r="E21" i="5"/>
  <c r="P20" i="5"/>
  <c r="O20" i="5"/>
  <c r="F20" i="5"/>
  <c r="S20" i="5" s="1"/>
  <c r="E20" i="5"/>
  <c r="P19" i="5"/>
  <c r="S19" i="5" s="1"/>
  <c r="S41" i="5" s="1"/>
  <c r="O19" i="5"/>
  <c r="F19" i="5"/>
  <c r="E19" i="5"/>
  <c r="S18" i="5"/>
  <c r="S43" i="5" s="1"/>
  <c r="U43" i="5" s="1"/>
  <c r="P18" i="5"/>
  <c r="O18" i="5"/>
  <c r="F18" i="5"/>
  <c r="E18" i="5"/>
  <c r="P17" i="5"/>
  <c r="O17" i="5"/>
  <c r="F17" i="5"/>
  <c r="S17" i="5" s="1"/>
  <c r="S44" i="5" s="1"/>
  <c r="U44" i="5" s="1"/>
  <c r="E17" i="5"/>
  <c r="P16" i="5"/>
  <c r="S16" i="5" s="1"/>
  <c r="S40" i="5" s="1"/>
  <c r="O16" i="5"/>
  <c r="F16" i="5"/>
  <c r="E16" i="5"/>
  <c r="P15" i="5"/>
  <c r="S15" i="5" s="1"/>
  <c r="O15" i="5"/>
  <c r="F15" i="5"/>
  <c r="E15" i="5"/>
  <c r="S14" i="5"/>
  <c r="P14" i="5"/>
  <c r="O14" i="5"/>
  <c r="F14" i="5"/>
  <c r="E14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S13" i="5" s="1"/>
  <c r="S42" i="5" s="1"/>
  <c r="U42" i="5" s="1"/>
  <c r="C13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S12" i="5" s="1"/>
  <c r="C12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S11" i="5" s="1"/>
  <c r="E11" i="5"/>
  <c r="D11" i="5"/>
  <c r="C11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S9" i="5" s="1"/>
  <c r="C9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M5" i="5"/>
  <c r="A2" i="5"/>
  <c r="A1" i="5"/>
  <c r="H54" i="5" l="1"/>
  <c r="J60" i="5"/>
  <c r="H62" i="5"/>
  <c r="I54" i="5"/>
  <c r="C60" i="5"/>
  <c r="Q62" i="5"/>
  <c r="D70" i="5"/>
  <c r="S70" i="5" s="1"/>
  <c r="S69" i="5" s="1"/>
  <c r="P71" i="5"/>
  <c r="L71" i="5"/>
  <c r="H71" i="5"/>
  <c r="D71" i="5"/>
  <c r="O71" i="5"/>
  <c r="K71" i="5"/>
  <c r="G71" i="5"/>
  <c r="C71" i="5"/>
  <c r="N71" i="5"/>
  <c r="F71" i="5"/>
  <c r="M71" i="5"/>
  <c r="E71" i="5"/>
  <c r="R71" i="5"/>
  <c r="R81" i="5"/>
  <c r="S28" i="5"/>
  <c r="T40" i="5"/>
  <c r="U40" i="5" s="1"/>
  <c r="O54" i="5"/>
  <c r="D54" i="5"/>
  <c r="L54" i="5"/>
  <c r="Q56" i="5"/>
  <c r="M56" i="5"/>
  <c r="I56" i="5"/>
  <c r="E56" i="5"/>
  <c r="P56" i="5"/>
  <c r="L56" i="5"/>
  <c r="H56" i="5"/>
  <c r="D56" i="5"/>
  <c r="J56" i="5"/>
  <c r="R56" i="5"/>
  <c r="H58" i="5"/>
  <c r="P58" i="5"/>
  <c r="F60" i="5"/>
  <c r="O62" i="5"/>
  <c r="D62" i="5"/>
  <c r="L62" i="5"/>
  <c r="Q64" i="5"/>
  <c r="M64" i="5"/>
  <c r="I64" i="5"/>
  <c r="E64" i="5"/>
  <c r="P64" i="5"/>
  <c r="L64" i="5"/>
  <c r="H64" i="5"/>
  <c r="D64" i="5"/>
  <c r="J64" i="5"/>
  <c r="R64" i="5"/>
  <c r="O66" i="5"/>
  <c r="I71" i="5"/>
  <c r="P54" i="5"/>
  <c r="Q60" i="5"/>
  <c r="M60" i="5"/>
  <c r="I60" i="5"/>
  <c r="E60" i="5"/>
  <c r="P60" i="5"/>
  <c r="L60" i="5"/>
  <c r="H60" i="5"/>
  <c r="D60" i="5"/>
  <c r="R60" i="5"/>
  <c r="P62" i="5"/>
  <c r="Q54" i="5"/>
  <c r="K60" i="5"/>
  <c r="I62" i="5"/>
  <c r="P70" i="5"/>
  <c r="H70" i="5"/>
  <c r="O70" i="5"/>
  <c r="G70" i="5"/>
  <c r="P81" i="5"/>
  <c r="L81" i="5"/>
  <c r="H81" i="5"/>
  <c r="D81" i="5"/>
  <c r="O81" i="5"/>
  <c r="K81" i="5"/>
  <c r="G81" i="5"/>
  <c r="C81" i="5"/>
  <c r="Q81" i="5"/>
  <c r="I81" i="5"/>
  <c r="N81" i="5"/>
  <c r="F81" i="5"/>
  <c r="S8" i="5"/>
  <c r="T41" i="5"/>
  <c r="U41" i="5" s="1"/>
  <c r="E54" i="5"/>
  <c r="C56" i="5"/>
  <c r="K56" i="5"/>
  <c r="I58" i="5"/>
  <c r="G60" i="5"/>
  <c r="O60" i="5"/>
  <c r="E62" i="5"/>
  <c r="C64" i="5"/>
  <c r="K64" i="5"/>
  <c r="L70" i="5"/>
  <c r="J71" i="5"/>
  <c r="P73" i="5"/>
  <c r="L73" i="5"/>
  <c r="H73" i="5"/>
  <c r="D73" i="5"/>
  <c r="O73" i="5"/>
  <c r="K73" i="5"/>
  <c r="G73" i="5"/>
  <c r="C73" i="5"/>
  <c r="Q73" i="5"/>
  <c r="I73" i="5"/>
  <c r="N73" i="5"/>
  <c r="F73" i="5"/>
  <c r="R73" i="5"/>
  <c r="P79" i="5"/>
  <c r="L79" i="5"/>
  <c r="H79" i="5"/>
  <c r="D79" i="5"/>
  <c r="O79" i="5"/>
  <c r="K79" i="5"/>
  <c r="G79" i="5"/>
  <c r="C79" i="5"/>
  <c r="N79" i="5"/>
  <c r="F79" i="5"/>
  <c r="M79" i="5"/>
  <c r="E79" i="5"/>
  <c r="R79" i="5"/>
  <c r="J81" i="5"/>
  <c r="F54" i="5"/>
  <c r="J54" i="5"/>
  <c r="N54" i="5"/>
  <c r="R54" i="5"/>
  <c r="F58" i="5"/>
  <c r="J58" i="5"/>
  <c r="N58" i="5"/>
  <c r="R58" i="5"/>
  <c r="F62" i="5"/>
  <c r="J62" i="5"/>
  <c r="N62" i="5"/>
  <c r="R62" i="5"/>
  <c r="R66" i="5"/>
  <c r="N66" i="5"/>
  <c r="J66" i="5"/>
  <c r="F66" i="5"/>
  <c r="Q66" i="5"/>
  <c r="M66" i="5"/>
  <c r="I66" i="5"/>
  <c r="E66" i="5"/>
  <c r="C66" i="5"/>
  <c r="K66" i="5"/>
  <c r="I68" i="5"/>
  <c r="I75" i="5"/>
  <c r="P77" i="5"/>
  <c r="L77" i="5"/>
  <c r="H77" i="5"/>
  <c r="D77" i="5"/>
  <c r="O77" i="5"/>
  <c r="K77" i="5"/>
  <c r="G77" i="5"/>
  <c r="C77" i="5"/>
  <c r="J77" i="5"/>
  <c r="R77" i="5"/>
  <c r="I83" i="5"/>
  <c r="P85" i="5"/>
  <c r="L85" i="5"/>
  <c r="H85" i="5"/>
  <c r="D85" i="5"/>
  <c r="O85" i="5"/>
  <c r="K85" i="5"/>
  <c r="G85" i="5"/>
  <c r="C85" i="5"/>
  <c r="J85" i="5"/>
  <c r="R85" i="5"/>
  <c r="C54" i="5"/>
  <c r="G54" i="5"/>
  <c r="K54" i="5"/>
  <c r="C58" i="5"/>
  <c r="G58" i="5"/>
  <c r="K58" i="5"/>
  <c r="C62" i="5"/>
  <c r="G62" i="5"/>
  <c r="K62" i="5"/>
  <c r="D66" i="5"/>
  <c r="L66" i="5"/>
  <c r="P68" i="5"/>
  <c r="L68" i="5"/>
  <c r="H68" i="5"/>
  <c r="D68" i="5"/>
  <c r="O68" i="5"/>
  <c r="K68" i="5"/>
  <c r="G68" i="5"/>
  <c r="C68" i="5"/>
  <c r="J68" i="5"/>
  <c r="R68" i="5"/>
  <c r="P75" i="5"/>
  <c r="L75" i="5"/>
  <c r="H75" i="5"/>
  <c r="D75" i="5"/>
  <c r="O75" i="5"/>
  <c r="K75" i="5"/>
  <c r="G75" i="5"/>
  <c r="C75" i="5"/>
  <c r="J75" i="5"/>
  <c r="R75" i="5"/>
  <c r="E77" i="5"/>
  <c r="M77" i="5"/>
  <c r="P83" i="5"/>
  <c r="L83" i="5"/>
  <c r="H83" i="5"/>
  <c r="D83" i="5"/>
  <c r="O83" i="5"/>
  <c r="K83" i="5"/>
  <c r="G83" i="5"/>
  <c r="C83" i="5"/>
  <c r="J83" i="5"/>
  <c r="R83" i="5"/>
  <c r="E85" i="5"/>
  <c r="M85" i="5"/>
  <c r="E70" i="5"/>
  <c r="I70" i="5"/>
  <c r="M70" i="5"/>
  <c r="Q70" i="5"/>
  <c r="F70" i="5"/>
  <c r="J70" i="5"/>
  <c r="N70" i="5"/>
  <c r="R86" i="5" l="1"/>
  <c r="N86" i="5"/>
  <c r="J86" i="5"/>
  <c r="F86" i="5"/>
  <c r="Q86" i="5"/>
  <c r="M86" i="5"/>
  <c r="I86" i="5"/>
  <c r="E86" i="5"/>
  <c r="P86" i="5"/>
  <c r="H86" i="5"/>
  <c r="D86" i="5"/>
  <c r="O86" i="5"/>
  <c r="G86" i="5"/>
  <c r="L86" i="5"/>
  <c r="K86" i="5"/>
  <c r="C86" i="5"/>
  <c r="S60" i="5"/>
  <c r="S59" i="5" s="1"/>
  <c r="S54" i="5"/>
  <c r="S53" i="5" s="1"/>
  <c r="R80" i="5"/>
  <c r="N80" i="5"/>
  <c r="J80" i="5"/>
  <c r="F80" i="5"/>
  <c r="Q80" i="5"/>
  <c r="M80" i="5"/>
  <c r="I80" i="5"/>
  <c r="E80" i="5"/>
  <c r="K80" i="5"/>
  <c r="C80" i="5"/>
  <c r="P80" i="5"/>
  <c r="H80" i="5"/>
  <c r="L80" i="5"/>
  <c r="O80" i="5"/>
  <c r="G80" i="5"/>
  <c r="D80" i="5"/>
  <c r="S58" i="5"/>
  <c r="S57" i="5" s="1"/>
  <c r="R74" i="5"/>
  <c r="N74" i="5"/>
  <c r="J74" i="5"/>
  <c r="F74" i="5"/>
  <c r="Q74" i="5"/>
  <c r="M74" i="5"/>
  <c r="I74" i="5"/>
  <c r="E74" i="5"/>
  <c r="L74" i="5"/>
  <c r="D74" i="5"/>
  <c r="K74" i="5"/>
  <c r="C74" i="5"/>
  <c r="O74" i="5"/>
  <c r="H74" i="5"/>
  <c r="G74" i="5"/>
  <c r="P74" i="5"/>
  <c r="R72" i="5"/>
  <c r="N72" i="5"/>
  <c r="J72" i="5"/>
  <c r="F72" i="5"/>
  <c r="Q72" i="5"/>
  <c r="M72" i="5"/>
  <c r="I72" i="5"/>
  <c r="E72" i="5"/>
  <c r="K72" i="5"/>
  <c r="C72" i="5"/>
  <c r="P72" i="5"/>
  <c r="H72" i="5"/>
  <c r="D72" i="5"/>
  <c r="G72" i="5"/>
  <c r="O72" i="5"/>
  <c r="L72" i="5"/>
  <c r="R84" i="5"/>
  <c r="N84" i="5"/>
  <c r="J84" i="5"/>
  <c r="F84" i="5"/>
  <c r="Q84" i="5"/>
  <c r="M84" i="5"/>
  <c r="I84" i="5"/>
  <c r="E84" i="5"/>
  <c r="O84" i="5"/>
  <c r="G84" i="5"/>
  <c r="L84" i="5"/>
  <c r="D84" i="5"/>
  <c r="K84" i="5"/>
  <c r="P84" i="5"/>
  <c r="C84" i="5"/>
  <c r="H84" i="5"/>
  <c r="R76" i="5"/>
  <c r="N76" i="5"/>
  <c r="J76" i="5"/>
  <c r="F76" i="5"/>
  <c r="Q76" i="5"/>
  <c r="M76" i="5"/>
  <c r="I76" i="5"/>
  <c r="E76" i="5"/>
  <c r="O76" i="5"/>
  <c r="G76" i="5"/>
  <c r="L76" i="5"/>
  <c r="D76" i="5"/>
  <c r="C76" i="5"/>
  <c r="S76" i="5" s="1"/>
  <c r="S75" i="5" s="1"/>
  <c r="K76" i="5"/>
  <c r="H76" i="5"/>
  <c r="P76" i="5"/>
  <c r="S64" i="5"/>
  <c r="S63" i="5" s="1"/>
  <c r="S66" i="5"/>
  <c r="S65" i="5" s="1"/>
  <c r="S68" i="5"/>
  <c r="S67" i="5" s="1"/>
  <c r="S62" i="5"/>
  <c r="S61" i="5" s="1"/>
  <c r="R78" i="5"/>
  <c r="N78" i="5"/>
  <c r="J78" i="5"/>
  <c r="F78" i="5"/>
  <c r="Q78" i="5"/>
  <c r="M78" i="5"/>
  <c r="I78" i="5"/>
  <c r="E78" i="5"/>
  <c r="P78" i="5"/>
  <c r="H78" i="5"/>
  <c r="O78" i="5"/>
  <c r="G78" i="5"/>
  <c r="D78" i="5"/>
  <c r="C78" i="5"/>
  <c r="L78" i="5"/>
  <c r="K78" i="5"/>
  <c r="S56" i="5"/>
  <c r="S55" i="5" s="1"/>
  <c r="R82" i="5"/>
  <c r="N82" i="5"/>
  <c r="J82" i="5"/>
  <c r="F82" i="5"/>
  <c r="Q82" i="5"/>
  <c r="M82" i="5"/>
  <c r="I82" i="5"/>
  <c r="E82" i="5"/>
  <c r="L82" i="5"/>
  <c r="D82" i="5"/>
  <c r="K82" i="5"/>
  <c r="C82" i="5"/>
  <c r="G82" i="5"/>
  <c r="O82" i="5"/>
  <c r="H82" i="5"/>
  <c r="P82" i="5"/>
  <c r="S82" i="5" l="1"/>
  <c r="S81" i="5" s="1"/>
  <c r="S80" i="5"/>
  <c r="S79" i="5" s="1"/>
  <c r="S86" i="5"/>
  <c r="S85" i="5" s="1"/>
  <c r="S74" i="5"/>
  <c r="S73" i="5" s="1"/>
  <c r="S84" i="5"/>
  <c r="S83" i="5" s="1"/>
  <c r="S78" i="5"/>
  <c r="S77" i="5" s="1"/>
  <c r="S72" i="5"/>
  <c r="S71" i="5" s="1"/>
  <c r="U47" i="5" l="1"/>
  <c r="U45" i="5"/>
  <c r="U46" i="5"/>
  <c r="A1" i="4" l="1"/>
  <c r="A2" i="4"/>
  <c r="A4" i="4"/>
  <c r="M5" i="4"/>
  <c r="C8" i="4"/>
  <c r="D8" i="4"/>
  <c r="E8" i="4"/>
  <c r="F8" i="4"/>
  <c r="Q8" i="4" s="1"/>
  <c r="G8" i="4"/>
  <c r="H8" i="4"/>
  <c r="I8" i="4"/>
  <c r="J8" i="4"/>
  <c r="K8" i="4"/>
  <c r="L8" i="4"/>
  <c r="M8" i="4"/>
  <c r="N8" i="4"/>
  <c r="O8" i="4"/>
  <c r="P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 s="1"/>
  <c r="C10" i="4"/>
  <c r="D10" i="4"/>
  <c r="Q10" i="4" s="1"/>
  <c r="E10" i="4"/>
  <c r="F10" i="4"/>
  <c r="G10" i="4"/>
  <c r="H10" i="4"/>
  <c r="I10" i="4"/>
  <c r="J10" i="4"/>
  <c r="K10" i="4"/>
  <c r="L10" i="4"/>
  <c r="M10" i="4"/>
  <c r="N10" i="4"/>
  <c r="O10" i="4"/>
  <c r="P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C12" i="4"/>
  <c r="D12" i="4"/>
  <c r="E12" i="4"/>
  <c r="F12" i="4"/>
  <c r="Q12" i="4" s="1"/>
  <c r="G12" i="4"/>
  <c r="H12" i="4"/>
  <c r="I12" i="4"/>
  <c r="J12" i="4"/>
  <c r="K12" i="4"/>
  <c r="L12" i="4"/>
  <c r="M12" i="4"/>
  <c r="N12" i="4"/>
  <c r="O12" i="4"/>
  <c r="P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 s="1"/>
  <c r="C14" i="4"/>
  <c r="D14" i="4"/>
  <c r="Q14" i="4" s="1"/>
  <c r="E14" i="4"/>
  <c r="F14" i="4"/>
  <c r="G14" i="4"/>
  <c r="H14" i="4"/>
  <c r="I14" i="4"/>
  <c r="J14" i="4"/>
  <c r="K14" i="4"/>
  <c r="L14" i="4"/>
  <c r="M14" i="4"/>
  <c r="N14" i="4"/>
  <c r="O14" i="4"/>
  <c r="P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C16" i="4"/>
  <c r="D16" i="4"/>
  <c r="E16" i="4"/>
  <c r="F16" i="4"/>
  <c r="Q16" i="4" s="1"/>
  <c r="G16" i="4"/>
  <c r="H16" i="4"/>
  <c r="I16" i="4"/>
  <c r="J16" i="4"/>
  <c r="K16" i="4"/>
  <c r="L16" i="4"/>
  <c r="M16" i="4"/>
  <c r="N16" i="4"/>
  <c r="O16" i="4"/>
  <c r="P16" i="4"/>
  <c r="C17" i="4"/>
  <c r="D17" i="4"/>
  <c r="E17" i="4"/>
  <c r="F17" i="4"/>
  <c r="G17" i="4"/>
  <c r="H17" i="4"/>
  <c r="I17" i="4"/>
  <c r="J17" i="4"/>
  <c r="K17" i="4"/>
  <c r="L17" i="4"/>
  <c r="Q17" i="4" s="1"/>
  <c r="M17" i="4"/>
  <c r="N17" i="4"/>
  <c r="O17" i="4"/>
  <c r="P17" i="4"/>
  <c r="C18" i="4"/>
  <c r="D18" i="4"/>
  <c r="Q18" i="4" s="1"/>
  <c r="E18" i="4"/>
  <c r="F18" i="4"/>
  <c r="G18" i="4"/>
  <c r="H18" i="4"/>
  <c r="I18" i="4"/>
  <c r="J18" i="4"/>
  <c r="K18" i="4"/>
  <c r="L18" i="4"/>
  <c r="M18" i="4"/>
  <c r="N18" i="4"/>
  <c r="O18" i="4"/>
  <c r="P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C21" i="4"/>
  <c r="D21" i="4"/>
  <c r="E21" i="4"/>
  <c r="F21" i="4"/>
  <c r="G21" i="4"/>
  <c r="H21" i="4"/>
  <c r="I21" i="4"/>
  <c r="J21" i="4"/>
  <c r="K21" i="4"/>
  <c r="L21" i="4"/>
  <c r="Q21" i="4" s="1"/>
  <c r="M21" i="4"/>
  <c r="N21" i="4"/>
  <c r="O21" i="4"/>
  <c r="P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A25" i="4"/>
  <c r="A26" i="4"/>
  <c r="A28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C37" i="4"/>
  <c r="D37" i="4"/>
  <c r="E37" i="4"/>
  <c r="F37" i="4"/>
  <c r="G37" i="4"/>
  <c r="H37" i="4"/>
  <c r="I37" i="4"/>
  <c r="J37" i="4"/>
  <c r="K37" i="4"/>
  <c r="L37" i="4"/>
  <c r="T37" i="4" s="1"/>
  <c r="M37" i="4"/>
  <c r="N37" i="4"/>
  <c r="O37" i="4"/>
  <c r="P37" i="4"/>
  <c r="Q37" i="4"/>
  <c r="R37" i="4"/>
  <c r="S37" i="4"/>
  <c r="B43" i="4"/>
  <c r="C43" i="4" s="1"/>
  <c r="E43" i="4"/>
  <c r="F43" i="4"/>
  <c r="I43" i="4"/>
  <c r="J43" i="4"/>
  <c r="M43" i="4"/>
  <c r="N43" i="4"/>
  <c r="Q43" i="4"/>
  <c r="B44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B46" i="4"/>
  <c r="B47" i="4"/>
  <c r="D47" i="4" s="1"/>
  <c r="C47" i="4"/>
  <c r="E47" i="4"/>
  <c r="F47" i="4"/>
  <c r="G47" i="4"/>
  <c r="I47" i="4"/>
  <c r="J47" i="4"/>
  <c r="K47" i="4"/>
  <c r="M47" i="4"/>
  <c r="N47" i="4"/>
  <c r="O47" i="4"/>
  <c r="Q47" i="4"/>
  <c r="B48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B50" i="4"/>
  <c r="D50" i="4"/>
  <c r="L50" i="4"/>
  <c r="B51" i="4"/>
  <c r="D51" i="4" s="1"/>
  <c r="C51" i="4"/>
  <c r="E51" i="4"/>
  <c r="F51" i="4"/>
  <c r="G51" i="4"/>
  <c r="I51" i="4"/>
  <c r="J51" i="4"/>
  <c r="K51" i="4"/>
  <c r="M51" i="4"/>
  <c r="N51" i="4"/>
  <c r="O51" i="4"/>
  <c r="Q51" i="4"/>
  <c r="B52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B54" i="4"/>
  <c r="B55" i="4"/>
  <c r="D55" i="4" s="1"/>
  <c r="C55" i="4"/>
  <c r="E55" i="4"/>
  <c r="F55" i="4"/>
  <c r="G55" i="4"/>
  <c r="I55" i="4"/>
  <c r="J55" i="4"/>
  <c r="K55" i="4"/>
  <c r="M55" i="4"/>
  <c r="N55" i="4"/>
  <c r="O55" i="4"/>
  <c r="Q55" i="4"/>
  <c r="B56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D58" i="4" s="1"/>
  <c r="P57" i="4"/>
  <c r="Q57" i="4"/>
  <c r="B58" i="4"/>
  <c r="L58" i="4"/>
  <c r="B59" i="4"/>
  <c r="D59" i="4" s="1"/>
  <c r="C59" i="4"/>
  <c r="E59" i="4"/>
  <c r="F59" i="4"/>
  <c r="G59" i="4"/>
  <c r="I59" i="4"/>
  <c r="J59" i="4"/>
  <c r="K59" i="4"/>
  <c r="M59" i="4"/>
  <c r="N59" i="4"/>
  <c r="O59" i="4"/>
  <c r="Q59" i="4"/>
  <c r="B60" i="4"/>
  <c r="B61" i="4"/>
  <c r="C61" i="4"/>
  <c r="D61" i="4"/>
  <c r="D62" i="4" s="1"/>
  <c r="E61" i="4"/>
  <c r="F61" i="4"/>
  <c r="G61" i="4"/>
  <c r="H61" i="4"/>
  <c r="I61" i="4"/>
  <c r="J61" i="4"/>
  <c r="K61" i="4"/>
  <c r="L61" i="4"/>
  <c r="M61" i="4"/>
  <c r="N61" i="4"/>
  <c r="O61" i="4"/>
  <c r="P61" i="4"/>
  <c r="J62" i="4" s="1"/>
  <c r="Q61" i="4"/>
  <c r="B62" i="4"/>
  <c r="B63" i="4"/>
  <c r="C63" i="4"/>
  <c r="F63" i="4"/>
  <c r="G63" i="4"/>
  <c r="I63" i="4"/>
  <c r="K63" i="4"/>
  <c r="M63" i="4"/>
  <c r="N63" i="4"/>
  <c r="Q63" i="4"/>
  <c r="B64" i="4"/>
  <c r="B65" i="4"/>
  <c r="C65" i="4"/>
  <c r="D66" i="4" s="1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B66" i="4"/>
  <c r="F66" i="4"/>
  <c r="K66" i="4"/>
  <c r="P66" i="4"/>
  <c r="B67" i="4"/>
  <c r="C67" i="4" s="1"/>
  <c r="E67" i="4"/>
  <c r="J67" i="4"/>
  <c r="L67" i="4"/>
  <c r="N67" i="4"/>
  <c r="P67" i="4"/>
  <c r="B68" i="4"/>
  <c r="B69" i="4"/>
  <c r="E69" i="4" s="1"/>
  <c r="D69" i="4"/>
  <c r="F69" i="4"/>
  <c r="H69" i="4"/>
  <c r="J69" i="4"/>
  <c r="L69" i="4"/>
  <c r="N69" i="4"/>
  <c r="P69" i="4"/>
  <c r="B70" i="4"/>
  <c r="B71" i="4"/>
  <c r="N71" i="4" s="1"/>
  <c r="B72" i="4"/>
  <c r="B73" i="4"/>
  <c r="D73" i="4" s="1"/>
  <c r="H73" i="4"/>
  <c r="J73" i="4"/>
  <c r="P73" i="4"/>
  <c r="B74" i="4"/>
  <c r="B75" i="4"/>
  <c r="D75" i="4"/>
  <c r="F75" i="4"/>
  <c r="J75" i="4"/>
  <c r="L75" i="4"/>
  <c r="N75" i="4"/>
  <c r="B76" i="4"/>
  <c r="Q24" i="4" l="1"/>
  <c r="N73" i="4"/>
  <c r="C58" i="4"/>
  <c r="G58" i="4"/>
  <c r="K58" i="4"/>
  <c r="O58" i="4"/>
  <c r="E58" i="4"/>
  <c r="I58" i="4"/>
  <c r="M58" i="4"/>
  <c r="Q58" i="4"/>
  <c r="F58" i="4"/>
  <c r="N58" i="4"/>
  <c r="H58" i="4"/>
  <c r="P58" i="4"/>
  <c r="J58" i="4"/>
  <c r="D54" i="4"/>
  <c r="L54" i="4"/>
  <c r="C50" i="4"/>
  <c r="G50" i="4"/>
  <c r="K50" i="4"/>
  <c r="O50" i="4"/>
  <c r="E50" i="4"/>
  <c r="I50" i="4"/>
  <c r="M50" i="4"/>
  <c r="Q50" i="4"/>
  <c r="F50" i="4"/>
  <c r="N50" i="4"/>
  <c r="H50" i="4"/>
  <c r="P50" i="4"/>
  <c r="J50" i="4"/>
  <c r="D46" i="4"/>
  <c r="L46" i="4"/>
  <c r="C71" i="4"/>
  <c r="G71" i="4"/>
  <c r="K71" i="4"/>
  <c r="O71" i="4"/>
  <c r="H71" i="4"/>
  <c r="P71" i="4"/>
  <c r="D71" i="4"/>
  <c r="L71" i="4"/>
  <c r="E71" i="4"/>
  <c r="I71" i="4"/>
  <c r="M71" i="4"/>
  <c r="Q71" i="4"/>
  <c r="C75" i="4"/>
  <c r="G75" i="4"/>
  <c r="K75" i="4"/>
  <c r="O75" i="4"/>
  <c r="E75" i="4"/>
  <c r="I75" i="4"/>
  <c r="M75" i="4"/>
  <c r="Q75" i="4"/>
  <c r="F73" i="4"/>
  <c r="P75" i="4"/>
  <c r="H75" i="4"/>
  <c r="L73" i="4"/>
  <c r="J71" i="4"/>
  <c r="N66" i="4"/>
  <c r="C66" i="4"/>
  <c r="H66" i="4"/>
  <c r="P54" i="4"/>
  <c r="P46" i="4"/>
  <c r="F62" i="4"/>
  <c r="K62" i="4"/>
  <c r="P62" i="4"/>
  <c r="L62" i="4"/>
  <c r="G62" i="4"/>
  <c r="C62" i="4"/>
  <c r="H62" i="4"/>
  <c r="N62" i="4"/>
  <c r="E73" i="4"/>
  <c r="I73" i="4"/>
  <c r="M73" i="4"/>
  <c r="Q73" i="4"/>
  <c r="C73" i="4"/>
  <c r="G73" i="4"/>
  <c r="K73" i="4"/>
  <c r="O73" i="4"/>
  <c r="F71" i="4"/>
  <c r="O62" i="4"/>
  <c r="H54" i="4"/>
  <c r="F54" i="4"/>
  <c r="H46" i="4"/>
  <c r="F46" i="4"/>
  <c r="O69" i="4"/>
  <c r="K69" i="4"/>
  <c r="G69" i="4"/>
  <c r="C69" i="4"/>
  <c r="Q67" i="4"/>
  <c r="M67" i="4"/>
  <c r="I67" i="4"/>
  <c r="O66" i="4"/>
  <c r="J66" i="4"/>
  <c r="D63" i="4"/>
  <c r="H63" i="4"/>
  <c r="D64" i="4" s="1"/>
  <c r="L63" i="4"/>
  <c r="P63" i="4"/>
  <c r="E62" i="4"/>
  <c r="I62" i="4"/>
  <c r="M62" i="4"/>
  <c r="Q62" i="4"/>
  <c r="N54" i="4"/>
  <c r="L48" i="4"/>
  <c r="Q48" i="4"/>
  <c r="O48" i="4"/>
  <c r="N46" i="4"/>
  <c r="T32" i="4"/>
  <c r="Q20" i="4"/>
  <c r="D67" i="4"/>
  <c r="C68" i="4" s="1"/>
  <c r="H67" i="4"/>
  <c r="E66" i="4"/>
  <c r="I66" i="4"/>
  <c r="M66" i="4"/>
  <c r="Q66" i="4"/>
  <c r="C54" i="4"/>
  <c r="G54" i="4"/>
  <c r="K54" i="4"/>
  <c r="O54" i="4"/>
  <c r="E54" i="4"/>
  <c r="I54" i="4"/>
  <c r="M54" i="4"/>
  <c r="Q54" i="4"/>
  <c r="C46" i="4"/>
  <c r="G46" i="4"/>
  <c r="K46" i="4"/>
  <c r="O46" i="4"/>
  <c r="E46" i="4"/>
  <c r="I46" i="4"/>
  <c r="M46" i="4"/>
  <c r="Q46" i="4"/>
  <c r="T34" i="4"/>
  <c r="G67" i="4"/>
  <c r="Q69" i="4"/>
  <c r="M69" i="4"/>
  <c r="I69" i="4"/>
  <c r="O67" i="4"/>
  <c r="K67" i="4"/>
  <c r="F67" i="4"/>
  <c r="L66" i="4"/>
  <c r="G66" i="4"/>
  <c r="O63" i="4"/>
  <c r="J63" i="4"/>
  <c r="E63" i="4"/>
  <c r="J54" i="4"/>
  <c r="J46" i="4"/>
  <c r="T36" i="4"/>
  <c r="Q22" i="4"/>
  <c r="P59" i="4"/>
  <c r="J60" i="4" s="1"/>
  <c r="L59" i="4"/>
  <c r="H59" i="4"/>
  <c r="P55" i="4"/>
  <c r="L55" i="4"/>
  <c r="C56" i="4" s="1"/>
  <c r="H55" i="4"/>
  <c r="L56" i="4" s="1"/>
  <c r="P51" i="4"/>
  <c r="L51" i="4"/>
  <c r="H51" i="4"/>
  <c r="J52" i="4" s="1"/>
  <c r="P47" i="4"/>
  <c r="L47" i="4"/>
  <c r="H47" i="4"/>
  <c r="J48" i="4" s="1"/>
  <c r="P43" i="4"/>
  <c r="L43" i="4"/>
  <c r="H43" i="4"/>
  <c r="D43" i="4"/>
  <c r="O43" i="4"/>
  <c r="Q44" i="4" s="1"/>
  <c r="K43" i="4"/>
  <c r="G43" i="4"/>
  <c r="I56" i="4" l="1"/>
  <c r="L44" i="4"/>
  <c r="D44" i="4"/>
  <c r="N44" i="4"/>
  <c r="H44" i="4"/>
  <c r="P44" i="4"/>
  <c r="J44" i="4"/>
  <c r="M44" i="4"/>
  <c r="G52" i="4"/>
  <c r="P56" i="4"/>
  <c r="E56" i="4"/>
  <c r="N52" i="4"/>
  <c r="D60" i="4"/>
  <c r="R62" i="4"/>
  <c r="R61" i="4" s="1"/>
  <c r="Q64" i="4"/>
  <c r="J64" i="4"/>
  <c r="C64" i="4"/>
  <c r="D56" i="4"/>
  <c r="R56" i="4" s="1"/>
  <c r="R55" i="4" s="1"/>
  <c r="H68" i="4"/>
  <c r="F68" i="4"/>
  <c r="Q60" i="4"/>
  <c r="F60" i="4"/>
  <c r="L60" i="4"/>
  <c r="C44" i="4"/>
  <c r="I44" i="4"/>
  <c r="P48" i="4"/>
  <c r="C52" i="4"/>
  <c r="E52" i="4"/>
  <c r="O60" i="4"/>
  <c r="R46" i="4"/>
  <c r="R45" i="4" s="1"/>
  <c r="R54" i="4"/>
  <c r="R53" i="4" s="1"/>
  <c r="G48" i="4"/>
  <c r="I48" i="4"/>
  <c r="O56" i="4"/>
  <c r="Q56" i="4"/>
  <c r="H64" i="4"/>
  <c r="F52" i="4"/>
  <c r="E60" i="4"/>
  <c r="M60" i="4"/>
  <c r="D74" i="4"/>
  <c r="H74" i="4"/>
  <c r="L74" i="4"/>
  <c r="P74" i="4"/>
  <c r="F74" i="4"/>
  <c r="J74" i="4"/>
  <c r="N74" i="4"/>
  <c r="G74" i="4"/>
  <c r="O74" i="4"/>
  <c r="I74" i="4"/>
  <c r="Q74" i="4"/>
  <c r="C74" i="4"/>
  <c r="K74" i="4"/>
  <c r="E74" i="4"/>
  <c r="M74" i="4"/>
  <c r="R66" i="4"/>
  <c r="R65" i="4" s="1"/>
  <c r="L64" i="4"/>
  <c r="E64" i="4"/>
  <c r="O64" i="4"/>
  <c r="F76" i="4"/>
  <c r="J76" i="4"/>
  <c r="N76" i="4"/>
  <c r="D76" i="4"/>
  <c r="H76" i="4"/>
  <c r="L76" i="4"/>
  <c r="P76" i="4"/>
  <c r="C76" i="4"/>
  <c r="K76" i="4"/>
  <c r="I76" i="4"/>
  <c r="Q76" i="4"/>
  <c r="E76" i="4"/>
  <c r="M76" i="4"/>
  <c r="G76" i="4"/>
  <c r="O76" i="4"/>
  <c r="F72" i="4"/>
  <c r="J72" i="4"/>
  <c r="N72" i="4"/>
  <c r="C72" i="4"/>
  <c r="D72" i="4"/>
  <c r="H72" i="4"/>
  <c r="L72" i="4"/>
  <c r="P72" i="4"/>
  <c r="K72" i="4"/>
  <c r="I72" i="4"/>
  <c r="E72" i="4"/>
  <c r="M72" i="4"/>
  <c r="G72" i="4"/>
  <c r="O72" i="4"/>
  <c r="Q72" i="4"/>
  <c r="R50" i="4"/>
  <c r="R49" i="4" s="1"/>
  <c r="R58" i="4"/>
  <c r="R57" i="4" s="1"/>
  <c r="D68" i="4"/>
  <c r="R68" i="4" s="1"/>
  <c r="R67" i="4" s="1"/>
  <c r="K44" i="4"/>
  <c r="K52" i="4"/>
  <c r="M52" i="4"/>
  <c r="H56" i="4"/>
  <c r="G60" i="4"/>
  <c r="M68" i="4"/>
  <c r="E68" i="4"/>
  <c r="I68" i="4"/>
  <c r="G56" i="4"/>
  <c r="N48" i="4"/>
  <c r="F48" i="4"/>
  <c r="G44" i="4"/>
  <c r="H48" i="4"/>
  <c r="I52" i="4"/>
  <c r="C60" i="4"/>
  <c r="R60" i="4" s="1"/>
  <c r="R59" i="4" s="1"/>
  <c r="K48" i="4"/>
  <c r="M48" i="4"/>
  <c r="M64" i="4"/>
  <c r="D48" i="4"/>
  <c r="K68" i="4"/>
  <c r="N56" i="4"/>
  <c r="F56" i="4"/>
  <c r="O44" i="4"/>
  <c r="F44" i="4"/>
  <c r="E44" i="4"/>
  <c r="O52" i="4"/>
  <c r="Q52" i="4"/>
  <c r="K60" i="4"/>
  <c r="C48" i="4"/>
  <c r="E48" i="4"/>
  <c r="K56" i="4"/>
  <c r="M56" i="4"/>
  <c r="P52" i="4"/>
  <c r="L52" i="4"/>
  <c r="J56" i="4"/>
  <c r="N60" i="4"/>
  <c r="H60" i="4"/>
  <c r="F64" i="4"/>
  <c r="N64" i="4"/>
  <c r="K64" i="4"/>
  <c r="P68" i="4"/>
  <c r="O68" i="4"/>
  <c r="N68" i="4"/>
  <c r="D70" i="4"/>
  <c r="H70" i="4"/>
  <c r="L70" i="4"/>
  <c r="P70" i="4"/>
  <c r="E70" i="4"/>
  <c r="I70" i="4"/>
  <c r="M70" i="4"/>
  <c r="Q70" i="4"/>
  <c r="F70" i="4"/>
  <c r="J70" i="4"/>
  <c r="N70" i="4"/>
  <c r="G70" i="4"/>
  <c r="C70" i="4"/>
  <c r="K70" i="4"/>
  <c r="O70" i="4"/>
  <c r="H52" i="4"/>
  <c r="D52" i="4"/>
  <c r="P60" i="4"/>
  <c r="I60" i="4"/>
  <c r="Q68" i="4"/>
  <c r="P64" i="4"/>
  <c r="I64" i="4"/>
  <c r="G64" i="4"/>
  <c r="L68" i="4"/>
  <c r="G68" i="4"/>
  <c r="J68" i="4"/>
  <c r="R72" i="4" l="1"/>
  <c r="R71" i="4" s="1"/>
  <c r="R64" i="4"/>
  <c r="R63" i="4" s="1"/>
  <c r="R48" i="4"/>
  <c r="R47" i="4" s="1"/>
  <c r="R44" i="4"/>
  <c r="R43" i="4" s="1"/>
  <c r="R76" i="4"/>
  <c r="R75" i="4" s="1"/>
  <c r="R70" i="4"/>
  <c r="R69" i="4" s="1"/>
  <c r="R74" i="4"/>
  <c r="R73" i="4" s="1"/>
  <c r="R52" i="4"/>
  <c r="R51" i="4" s="1"/>
</calcChain>
</file>

<file path=xl/sharedStrings.xml><?xml version="1.0" encoding="utf-8"?>
<sst xmlns="http://schemas.openxmlformats.org/spreadsheetml/2006/main" count="850" uniqueCount="223">
  <si>
    <t>puan</t>
  </si>
  <si>
    <t>İZMİR</t>
  </si>
  <si>
    <t>YAREN NUR DEMİREL</t>
  </si>
  <si>
    <t>YAĞMUR MEMUR</t>
  </si>
  <si>
    <t>BEREN OSMANOĞULLARI</t>
  </si>
  <si>
    <t>ELİF ALTAŞ</t>
  </si>
  <si>
    <t>DURU SU OKTAR</t>
  </si>
  <si>
    <t>OYA DOLAY</t>
  </si>
  <si>
    <t>ECE KOÇ</t>
  </si>
  <si>
    <t>PUAN</t>
  </si>
  <si>
    <t>DERECE</t>
  </si>
  <si>
    <t>İLİ</t>
  </si>
  <si>
    <t>TOPLAM PUAN</t>
  </si>
  <si>
    <t>2.GÜN PUANI</t>
  </si>
  <si>
    <t>1.GÜN PUANI</t>
  </si>
  <si>
    <t>İSVEÇ BAYRAK</t>
  </si>
  <si>
    <t>FIRLATMA TOPU</t>
  </si>
  <si>
    <t>GÜLLE ATMA</t>
  </si>
  <si>
    <t>UZUN ATLAMA</t>
  </si>
  <si>
    <t>CİRİT ATMA</t>
  </si>
  <si>
    <t>300 METRE ENGEL</t>
  </si>
  <si>
    <t>80 METRE</t>
  </si>
  <si>
    <t>60 METRE</t>
  </si>
  <si>
    <t>İli-Takımı</t>
  </si>
  <si>
    <t>SIRA</t>
  </si>
  <si>
    <t>YARIŞMA SONUÇLARI</t>
  </si>
  <si>
    <t>GENEL PUAN TABLOSU</t>
  </si>
  <si>
    <t>ÜÇADIM ATLAMA</t>
  </si>
  <si>
    <t>100 METRE ENGEL</t>
  </si>
  <si>
    <t>DİSK ATMA</t>
  </si>
  <si>
    <t>SIRIK ATLAMA</t>
  </si>
  <si>
    <t>1500 METRE</t>
  </si>
  <si>
    <t>400 METRE</t>
  </si>
  <si>
    <t>100 METRE</t>
  </si>
  <si>
    <t>1.GÜN YARIŞMA SONUÇLARI</t>
  </si>
  <si>
    <t>2011 DOĞUMLU ERKEKLER</t>
  </si>
  <si>
    <t>600 METRE</t>
  </si>
  <si>
    <t>YÜKSEK ATLAMA</t>
  </si>
  <si>
    <t>110 METRE ENGEL</t>
  </si>
  <si>
    <t>YAHYA BEYCİOĞLU</t>
  </si>
  <si>
    <t>RASİM ERKAVALCIOĞLU</t>
  </si>
  <si>
    <t>KAAN ÇİNİ</t>
  </si>
  <si>
    <t>HÜSEYİN EMİR AKTAŞ</t>
  </si>
  <si>
    <t>KUZEY KAZAK</t>
  </si>
  <si>
    <t>EGE KAAN ÇAKAN</t>
  </si>
  <si>
    <t>MERT OZAN</t>
  </si>
  <si>
    <t>MUAMMER ERKAY</t>
  </si>
  <si>
    <t>ÖZGÜR DEMİRCİ</t>
  </si>
  <si>
    <t>HÜSEYİN ÇELİK</t>
  </si>
  <si>
    <t>ERAY AKIN</t>
  </si>
  <si>
    <t>FAHRETTİN CAN DUMAN</t>
  </si>
  <si>
    <t>MURAT TOSUN</t>
  </si>
  <si>
    <t>2.GÜN YARIŞMA SONUÇLARI</t>
  </si>
  <si>
    <t>800 METRE</t>
  </si>
  <si>
    <t>200 METRE</t>
  </si>
  <si>
    <t>SIRIKLA ATLAMA</t>
  </si>
  <si>
    <t>ADA ÇAĞLAR</t>
  </si>
  <si>
    <t>ESMANUR YEŞİLLİ</t>
  </si>
  <si>
    <t>NEHİR YILDIZ</t>
  </si>
  <si>
    <t>BEREN SU ULUSOY</t>
  </si>
  <si>
    <t>DURU KOÇYİĞİT</t>
  </si>
  <si>
    <t>Asmin ÖZEL</t>
  </si>
  <si>
    <t>DEFRE KURT</t>
  </si>
  <si>
    <t>AZRA ERYILMAZ</t>
  </si>
  <si>
    <t>SELİN TARHAN</t>
  </si>
  <si>
    <t>YÜKSEKATLAMA</t>
  </si>
  <si>
    <t>80 METRE ENGEL</t>
  </si>
  <si>
    <t>RÜMEYSA ELİF AYHAN</t>
  </si>
  <si>
    <t>ECRİN ÖZDAMAR</t>
  </si>
  <si>
    <t>BERENSU VAROL</t>
  </si>
  <si>
    <t>İLAYDA TASLAJ</t>
  </si>
  <si>
    <t>ECE KAYAN</t>
  </si>
  <si>
    <t>EVRANUR GÖKCAN</t>
  </si>
  <si>
    <t>MEDİNE ALTINDAĞ</t>
  </si>
  <si>
    <t>BERRA NAS ÇÖREKÇİ</t>
  </si>
  <si>
    <t>SEVİM DEMİREL</t>
  </si>
  <si>
    <t>ASMA HAIDARI</t>
  </si>
  <si>
    <t>HAMİDE DURMAZ</t>
  </si>
  <si>
    <t>NİSA SAYILKAN</t>
  </si>
  <si>
    <t>ELİF SAYGILI</t>
  </si>
  <si>
    <t>YİĞİT EGE EKDİAL</t>
  </si>
  <si>
    <t>ZOBAIR SALEHI</t>
  </si>
  <si>
    <t>MUHAMMED İSMAİL GÜNEŞ</t>
  </si>
  <si>
    <t>KUZEY ENES SÜRGİT</t>
  </si>
  <si>
    <t>DEMİRHAN YASAN</t>
  </si>
  <si>
    <t>NAZMİ ÖNDER</t>
  </si>
  <si>
    <t>HASAN TURGUT</t>
  </si>
  <si>
    <t>OĞUZHAN MEMİŞ</t>
  </si>
  <si>
    <t>2010 DOĞUMLU ERKEKLER</t>
  </si>
  <si>
    <t>CANER KARACA</t>
  </si>
  <si>
    <t>YASİN TUNCELLİ</t>
  </si>
  <si>
    <t>NECDET APAYDIN</t>
  </si>
  <si>
    <t>EGE KAAN GÖBEL</t>
  </si>
  <si>
    <t>EFECAN ÇAKIRCA</t>
  </si>
  <si>
    <t>YASİN HÜSEYİN DÖNMEZ</t>
  </si>
  <si>
    <t>EFE UĞRAŞ</t>
  </si>
  <si>
    <t>EYMEN EFE TALMAÇ</t>
  </si>
  <si>
    <t>DORUK ŞENEMRE</t>
  </si>
  <si>
    <t>SALİH YETKİNER</t>
  </si>
  <si>
    <t>MUSTAFA SOMUTAY</t>
  </si>
  <si>
    <t>İREM YILDIRIM</t>
  </si>
  <si>
    <t>MİRAY ÇAPACI</t>
  </si>
  <si>
    <t>NAZ AYAZ</t>
  </si>
  <si>
    <t>ADA BİLGİÇ</t>
  </si>
  <si>
    <t>FATMA IRMAK AKDEMİR</t>
  </si>
  <si>
    <t>EVİN ZEYNEP KARABULUT</t>
  </si>
  <si>
    <t>SEDEF NAZ AKILLI</t>
  </si>
  <si>
    <t>PELİN ŞİMŞEK</t>
  </si>
  <si>
    <t>KARDELEN OZDEMİR</t>
  </si>
  <si>
    <t>DOĞA DEMİROĞLU</t>
  </si>
  <si>
    <t>NEHİR BALKIR</t>
  </si>
  <si>
    <t>YAĞMUR BALKIR</t>
  </si>
  <si>
    <t>ZEKİYE MUHAMMED ÇAVİŞ</t>
  </si>
  <si>
    <t>Fatma Ezel TANRIVERDİ</t>
  </si>
  <si>
    <t>EYLÜL NAZ KURTALAN</t>
  </si>
  <si>
    <t>ELA GÜVEN</t>
  </si>
  <si>
    <t>GÖKÇE VURAL</t>
  </si>
  <si>
    <t>Gönülsu KARASU</t>
  </si>
  <si>
    <t>AYŞE SARIBOGA</t>
  </si>
  <si>
    <t>DEFNE KUCUKKURT</t>
  </si>
  <si>
    <t>CEYLİN ÖKSÜZ</t>
  </si>
  <si>
    <t>EYLÜL KÖKSAL</t>
  </si>
  <si>
    <t>SİNEM KOR</t>
  </si>
  <si>
    <t>DİDEM BOR</t>
  </si>
  <si>
    <t>ZEYNEP ESİLA DENİZ</t>
  </si>
  <si>
    <t>TUANNA ÇAMURCU</t>
  </si>
  <si>
    <t>ECRİN SARICA</t>
  </si>
  <si>
    <t>ELİF EZGİ SERT</t>
  </si>
  <si>
    <t>BELINAY YILDIRIM</t>
  </si>
  <si>
    <t>BÜŞRANUR ARIGÜMÜŞ</t>
  </si>
  <si>
    <t>EZGİ SU KORKMAZ</t>
  </si>
  <si>
    <t>DOGA CEVİK</t>
  </si>
  <si>
    <t>HATİCENUR ÇAKIR</t>
  </si>
  <si>
    <t>CEYLİN AKTAŞ</t>
  </si>
  <si>
    <t>BUĞLEM KOYUN</t>
  </si>
  <si>
    <t>GÖKSU KUL</t>
  </si>
  <si>
    <t>GÜNCE ASLAN</t>
  </si>
  <si>
    <t>ÖYKÜ GÖK</t>
  </si>
  <si>
    <t>EYLÜL DÖNDÜ GÜZEL</t>
  </si>
  <si>
    <t>ÖYKÜ CEYLİN TEKDAL</t>
  </si>
  <si>
    <t>VERA AYGÜL ÇALIK</t>
  </si>
  <si>
    <t>DEFNE NAZ DAL</t>
  </si>
  <si>
    <t>ECE AYGÜN</t>
  </si>
  <si>
    <t>2009 DOĞUMLU ERKEKLER</t>
  </si>
  <si>
    <t>ARİF ÖZÇELİK</t>
  </si>
  <si>
    <t>ÇINAR DUĞAN</t>
  </si>
  <si>
    <t>ATAKAN GÜN</t>
  </si>
  <si>
    <t>DELİL KARAMAN</t>
  </si>
  <si>
    <t>EMRE ÖZÇELİK</t>
  </si>
  <si>
    <t>DORUK BAKIŞ</t>
  </si>
  <si>
    <t>HALİL EFE ZEYBEK</t>
  </si>
  <si>
    <t>EGE İSTANBULLU</t>
  </si>
  <si>
    <t>HARUN ÜSTE</t>
  </si>
  <si>
    <t>EGEMEN CEBBAR</t>
  </si>
  <si>
    <t>MEHMET DÜZTEPE</t>
  </si>
  <si>
    <t>EMRE GÜL</t>
  </si>
  <si>
    <t>MERT CANBAZ</t>
  </si>
  <si>
    <t>EREN ULUBAŞ</t>
  </si>
  <si>
    <t>ABDÜSSAMET ÖZ</t>
  </si>
  <si>
    <t>HAYDAR ALİ HASTUNÇ</t>
  </si>
  <si>
    <t>DORUK SALDAMLI</t>
  </si>
  <si>
    <t>KEREM ADAK</t>
  </si>
  <si>
    <t>EYMEN DEMİR</t>
  </si>
  <si>
    <t>MUSTAFA ANIL AYDIN</t>
  </si>
  <si>
    <t>KADİR KANDEZOĞLU</t>
  </si>
  <si>
    <t>THÉO METİN HENRİ DEMİR</t>
  </si>
  <si>
    <t>CİHAN ŞEN</t>
  </si>
  <si>
    <t>YUSUF KERİM GÜRSES</t>
  </si>
  <si>
    <t>Adem YILDIRIM</t>
  </si>
  <si>
    <t>YAĞIZ UTKU ŞİMŞEK</t>
  </si>
  <si>
    <t>CEYLİN NAZ PINAR</t>
  </si>
  <si>
    <t>BUSE ÇOLAK</t>
  </si>
  <si>
    <t>SUDE ÇOLAK</t>
  </si>
  <si>
    <t>SELİN AYDOĞMUŞ</t>
  </si>
  <si>
    <t>Aleyna TURHAN</t>
  </si>
  <si>
    <t>Ayşe Naz GÜLER</t>
  </si>
  <si>
    <t>Zelal ALTINDAĞ</t>
  </si>
  <si>
    <t>Yaprak GÜLMEZ</t>
  </si>
  <si>
    <t>Yaren TIMARLI</t>
  </si>
  <si>
    <t>DOĞA KARATAŞ</t>
  </si>
  <si>
    <t>HATİCE SUDENUR CETİN</t>
  </si>
  <si>
    <t>HİLAL CİNĞ</t>
  </si>
  <si>
    <t>SEDEF NAZ BENİCE</t>
  </si>
  <si>
    <t>HATİCE BEYZA KAYA</t>
  </si>
  <si>
    <t>GÖKÇE ÖZBEK</t>
  </si>
  <si>
    <t>SEMİHA KARACA</t>
  </si>
  <si>
    <t>TUANA ÇELTİK</t>
  </si>
  <si>
    <t>ZEYNEP BAKIR</t>
  </si>
  <si>
    <t>SAADET ASMİN KAPIKIRAN</t>
  </si>
  <si>
    <t>ÖZGÜ BAYRAM</t>
  </si>
  <si>
    <t>2008 DOĞUMLU ERKEKLER</t>
  </si>
  <si>
    <t>2000 METRE</t>
  </si>
  <si>
    <t>BARAN KARATAŞ</t>
  </si>
  <si>
    <t>BERKAY ERTEM</t>
  </si>
  <si>
    <t>ÇAĞRI YAVİÇ</t>
  </si>
  <si>
    <t>ÖZKAN ERTEN</t>
  </si>
  <si>
    <t>BERKAY ȘANVER</t>
  </si>
  <si>
    <t>SAMED KOÇ</t>
  </si>
  <si>
    <t>FURKAN TUT</t>
  </si>
  <si>
    <t>YUNUSEMRE YEŞİL</t>
  </si>
  <si>
    <t>MUSTAFA BALABAN</t>
  </si>
  <si>
    <t>BURAK ÇETİN</t>
  </si>
  <si>
    <t>MUSTAFA KAYA</t>
  </si>
  <si>
    <t>MEHMET ALİ AKA</t>
  </si>
  <si>
    <t>MUSTAFA UĞRAŞ</t>
  </si>
  <si>
    <t>MUSTAFA KARAASLAN</t>
  </si>
  <si>
    <t>NEDİM EGE ER</t>
  </si>
  <si>
    <t>MUHAMMET ÇELEBİ</t>
  </si>
  <si>
    <t>Yiğithan YILMAZ</t>
  </si>
  <si>
    <t>Ardacan GENÇ</t>
  </si>
  <si>
    <t>Mehmet Onur MERT</t>
  </si>
  <si>
    <t>ADEM SÜRÜCÜ</t>
  </si>
  <si>
    <t>Eren DOĞAN</t>
  </si>
  <si>
    <t>İSMET ÇETİN</t>
  </si>
  <si>
    <t>ENES ÇINAR</t>
  </si>
  <si>
    <t>BARAN KABAKÇI</t>
  </si>
  <si>
    <t>MEHMET BAŞATA</t>
  </si>
  <si>
    <t>YAVUZHAN KALYONCU</t>
  </si>
  <si>
    <t>NEŞET EMİR AKER</t>
  </si>
  <si>
    <t>EFE KARACA</t>
  </si>
  <si>
    <t>SEBİH YALÇIN</t>
  </si>
  <si>
    <t>ALI ENES SERTBAŞ</t>
  </si>
  <si>
    <t>KORAY UYGUN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</si>
</sst>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\.00"/>
    <numFmt numFmtId="165" formatCode="0\.00"/>
    <numFmt numFmtId="166" formatCode="0\:00\.00"/>
    <numFmt numFmtId="167" formatCode="[$-41F]d\ mmmm\ yyyy\ h:mm;@"/>
  </numFmts>
  <fonts count="20" x14ac:knownFonts="1">
    <font>
      <sz val="11"/>
      <color theme="1"/>
      <name val="Calibri"/>
      <family val="2"/>
      <scheme val="minor"/>
    </font>
    <font>
      <sz val="10"/>
      <name val="Arial"/>
      <charset val="162"/>
    </font>
    <font>
      <sz val="26"/>
      <name val="Arial"/>
      <family val="2"/>
      <charset val="162"/>
    </font>
    <font>
      <sz val="28"/>
      <name val="Arial"/>
      <family val="2"/>
      <charset val="162"/>
    </font>
    <font>
      <sz val="20"/>
      <name val="Arial"/>
      <family val="2"/>
      <charset val="162"/>
    </font>
    <font>
      <b/>
      <sz val="20"/>
      <name val="Cambria"/>
      <family val="1"/>
      <charset val="162"/>
      <scheme val="major"/>
    </font>
    <font>
      <b/>
      <sz val="36"/>
      <color rgb="FFFF0000"/>
      <name val="Cambria"/>
      <family val="1"/>
      <charset val="162"/>
      <scheme val="major"/>
    </font>
    <font>
      <b/>
      <sz val="28"/>
      <color rgb="FFFF0000"/>
      <name val="Cambria"/>
      <family val="1"/>
      <charset val="162"/>
      <scheme val="major"/>
    </font>
    <font>
      <b/>
      <sz val="22"/>
      <color rgb="FFFF0000"/>
      <name val="Cambria"/>
      <family val="1"/>
      <charset val="162"/>
      <scheme val="major"/>
    </font>
    <font>
      <sz val="22"/>
      <name val="Cambria"/>
      <family val="1"/>
      <charset val="162"/>
      <scheme val="major"/>
    </font>
    <font>
      <b/>
      <sz val="24"/>
      <name val="Cambria"/>
      <family val="1"/>
      <charset val="162"/>
      <scheme val="major"/>
    </font>
    <font>
      <b/>
      <sz val="18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u/>
      <sz val="10"/>
      <color indexed="12"/>
      <name val="Arial"/>
      <family val="2"/>
      <charset val="162"/>
    </font>
    <font>
      <sz val="10"/>
      <name val="Arial"/>
      <family val="2"/>
      <charset val="162"/>
    </font>
    <font>
      <b/>
      <sz val="22"/>
      <color indexed="56"/>
      <name val="Cambria"/>
      <family val="1"/>
      <charset val="162"/>
      <scheme val="major"/>
    </font>
    <font>
      <b/>
      <sz val="18"/>
      <color theme="1"/>
      <name val="Cambria"/>
      <family val="1"/>
      <charset val="162"/>
      <scheme val="major"/>
    </font>
    <font>
      <b/>
      <sz val="24"/>
      <color rgb="FFFF0000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4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shrinkToFit="1"/>
    </xf>
    <xf numFmtId="0" fontId="4" fillId="0" borderId="0" xfId="1" applyFont="1"/>
    <xf numFmtId="0" fontId="3" fillId="0" borderId="1" xfId="1" applyFont="1" applyBorder="1"/>
    <xf numFmtId="0" fontId="5" fillId="0" borderId="1" xfId="1" applyFont="1" applyBorder="1" applyAlignment="1">
      <alignment horizontal="left" vertical="center" wrapText="1"/>
    </xf>
    <xf numFmtId="1" fontId="6" fillId="2" borderId="1" xfId="1" applyNumberFormat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/>
    </xf>
    <xf numFmtId="1" fontId="7" fillId="3" borderId="1" xfId="1" applyNumberFormat="1" applyFont="1" applyFill="1" applyBorder="1" applyAlignment="1">
      <alignment horizontal="center" vertical="center"/>
    </xf>
    <xf numFmtId="1" fontId="8" fillId="3" borderId="1" xfId="1" applyNumberFormat="1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/>
    </xf>
    <xf numFmtId="165" fontId="9" fillId="3" borderId="1" xfId="1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11" fillId="7" borderId="4" xfId="1" applyFont="1" applyFill="1" applyBorder="1" applyAlignment="1">
      <alignment horizontal="center" vertical="center" wrapText="1"/>
    </xf>
    <xf numFmtId="0" fontId="11" fillId="7" borderId="5" xfId="1" applyFont="1" applyFill="1" applyBorder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 wrapText="1"/>
    </xf>
    <xf numFmtId="0" fontId="11" fillId="7" borderId="4" xfId="1" applyFont="1" applyFill="1" applyBorder="1" applyAlignment="1">
      <alignment horizontal="center" vertical="center"/>
    </xf>
    <xf numFmtId="0" fontId="11" fillId="7" borderId="5" xfId="1" applyFont="1" applyFill="1" applyBorder="1" applyAlignment="1">
      <alignment horizontal="center" vertical="center"/>
    </xf>
    <xf numFmtId="0" fontId="7" fillId="6" borderId="6" xfId="2" applyFont="1" applyFill="1" applyBorder="1" applyAlignment="1" applyProtection="1">
      <alignment horizontal="center" vertical="center"/>
    </xf>
    <xf numFmtId="0" fontId="8" fillId="6" borderId="0" xfId="2" applyFont="1" applyFill="1" applyBorder="1" applyAlignment="1" applyProtection="1">
      <alignment horizontal="center" vertical="center"/>
    </xf>
    <xf numFmtId="0" fontId="16" fillId="8" borderId="0" xfId="3" applyFont="1" applyFill="1" applyBorder="1" applyAlignment="1" applyProtection="1">
      <alignment horizontal="center" vertical="center" wrapText="1"/>
      <protection locked="0"/>
    </xf>
    <xf numFmtId="0" fontId="17" fillId="9" borderId="0" xfId="3" applyFont="1" applyFill="1" applyBorder="1" applyAlignment="1" applyProtection="1">
      <alignment horizontal="center" vertical="center" wrapText="1"/>
      <protection locked="0"/>
    </xf>
    <xf numFmtId="0" fontId="1" fillId="0" borderId="7" xfId="1" applyBorder="1"/>
    <xf numFmtId="0" fontId="1" fillId="0" borderId="8" xfId="1" applyBorder="1"/>
    <xf numFmtId="1" fontId="7" fillId="2" borderId="5" xfId="1" applyNumberFormat="1" applyFont="1" applyFill="1" applyBorder="1" applyAlignment="1">
      <alignment horizontal="center" vertical="center"/>
    </xf>
    <xf numFmtId="166" fontId="9" fillId="3" borderId="1" xfId="1" applyNumberFormat="1" applyFont="1" applyFill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/>
    </xf>
    <xf numFmtId="22" fontId="18" fillId="6" borderId="0" xfId="2" applyNumberFormat="1" applyFont="1" applyFill="1" applyBorder="1" applyAlignment="1" applyProtection="1">
      <alignment horizontal="center" vertical="center"/>
    </xf>
    <xf numFmtId="0" fontId="19" fillId="6" borderId="0" xfId="2" applyFont="1" applyFill="1" applyBorder="1" applyAlignment="1" applyProtection="1">
      <alignment horizontal="center" vertical="center"/>
    </xf>
    <xf numFmtId="0" fontId="7" fillId="6" borderId="0" xfId="2" applyFont="1" applyFill="1" applyBorder="1" applyAlignment="1" applyProtection="1">
      <alignment horizontal="center" vertical="center"/>
    </xf>
    <xf numFmtId="167" fontId="18" fillId="6" borderId="0" xfId="2" applyNumberFormat="1" applyFont="1" applyFill="1" applyBorder="1" applyAlignment="1" applyProtection="1">
      <alignment horizontal="center" vertical="center"/>
    </xf>
    <xf numFmtId="0" fontId="11" fillId="10" borderId="1" xfId="1" applyFont="1" applyFill="1" applyBorder="1" applyAlignment="1">
      <alignment horizontal="center" vertical="center"/>
    </xf>
    <xf numFmtId="0" fontId="11" fillId="10" borderId="5" xfId="1" applyFont="1" applyFill="1" applyBorder="1" applyAlignment="1">
      <alignment horizontal="center" vertical="center"/>
    </xf>
    <xf numFmtId="0" fontId="11" fillId="10" borderId="4" xfId="1" applyFont="1" applyFill="1" applyBorder="1" applyAlignment="1">
      <alignment horizontal="center" vertical="center"/>
    </xf>
    <xf numFmtId="0" fontId="11" fillId="10" borderId="5" xfId="1" applyFont="1" applyFill="1" applyBorder="1" applyAlignment="1">
      <alignment horizontal="center" vertical="center" wrapText="1"/>
    </xf>
    <xf numFmtId="0" fontId="11" fillId="10" borderId="4" xfId="1" applyFont="1" applyFill="1" applyBorder="1" applyAlignment="1">
      <alignment horizontal="center" vertical="center" wrapText="1"/>
    </xf>
    <xf numFmtId="0" fontId="11" fillId="10" borderId="1" xfId="1" applyFont="1" applyFill="1" applyBorder="1" applyAlignment="1">
      <alignment horizontal="center" vertical="center" wrapText="1"/>
    </xf>
  </cellXfs>
  <cellStyles count="4">
    <cellStyle name="Köprü" xfId="2" builtinId="8"/>
    <cellStyle name="Normal" xfId="0" builtinId="0"/>
    <cellStyle name="Normal 2" xfId="1"/>
    <cellStyle name="Normal 2 2" xfId="3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400050</xdr:colOff>
      <xdr:row>0</xdr:row>
      <xdr:rowOff>180975</xdr:rowOff>
    </xdr:from>
    <xdr:ext cx="1524000" cy="1528763"/>
    <xdr:pic>
      <xdr:nvPicPr>
        <xdr:cNvPr id="2" name="Resim 3">
          <a:extLst>
            <a:ext uri="{FF2B5EF4-FFF2-40B4-BE49-F238E27FC236}">
              <a16:creationId xmlns="" xmlns:a16="http://schemas.microsoft.com/office/drawing/2014/main" id="{00000000-0008-0000-0D00-000028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161925"/>
          <a:ext cx="1524000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766764</xdr:colOff>
      <xdr:row>24</xdr:row>
      <xdr:rowOff>157162</xdr:rowOff>
    </xdr:from>
    <xdr:ext cx="1543050" cy="1509713"/>
    <xdr:pic>
      <xdr:nvPicPr>
        <xdr:cNvPr id="3" name="Resim 3">
          <a:extLst>
            <a:ext uri="{FF2B5EF4-FFF2-40B4-BE49-F238E27FC236}">
              <a16:creationId xmlns="" xmlns:a16="http://schemas.microsoft.com/office/drawing/2014/main" id="{00000000-0008-0000-0D00-000029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7639" y="4043362"/>
          <a:ext cx="1543050" cy="1509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785936" cy="1785936"/>
    <xdr:pic>
      <xdr:nvPicPr>
        <xdr:cNvPr id="4" name="Resim 3">
          <a:extLst>
            <a:ext uri="{FF2B5EF4-FFF2-40B4-BE49-F238E27FC236}">
              <a16:creationId xmlns="" xmlns:a16="http://schemas.microsoft.com/office/drawing/2014/main" id="{2251559A-6CA5-4DDF-BC1E-B0DCBF4BE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5936" cy="1785936"/>
        </a:xfrm>
        <a:prstGeom prst="rect">
          <a:avLst/>
        </a:prstGeom>
      </xdr:spPr>
    </xdr:pic>
    <xdr:clientData/>
  </xdr:oneCellAnchor>
  <xdr:oneCellAnchor>
    <xdr:from>
      <xdr:col>0</xdr:col>
      <xdr:colOff>301625</xdr:colOff>
      <xdr:row>23</xdr:row>
      <xdr:rowOff>793750</xdr:rowOff>
    </xdr:from>
    <xdr:ext cx="1833562" cy="1833562"/>
    <xdr:pic>
      <xdr:nvPicPr>
        <xdr:cNvPr id="5" name="Resim 4">
          <a:extLst>
            <a:ext uri="{FF2B5EF4-FFF2-40B4-BE49-F238E27FC236}">
              <a16:creationId xmlns="" xmlns:a16="http://schemas.microsoft.com/office/drawing/2014/main" id="{83832DD3-26F9-4362-996D-F7744DE3F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625" y="3889375"/>
          <a:ext cx="1833562" cy="183356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90487</xdr:colOff>
      <xdr:row>0</xdr:row>
      <xdr:rowOff>180975</xdr:rowOff>
    </xdr:from>
    <xdr:to>
      <xdr:col>20</xdr:col>
      <xdr:colOff>542924</xdr:colOff>
      <xdr:row>2</xdr:row>
      <xdr:rowOff>280988</xdr:rowOff>
    </xdr:to>
    <xdr:pic>
      <xdr:nvPicPr>
        <xdr:cNvPr id="2" name="Resim 3">
          <a:extLst>
            <a:ext uri="{FF2B5EF4-FFF2-40B4-BE49-F238E27FC236}">
              <a16:creationId xmlns:a16="http://schemas.microsoft.com/office/drawing/2014/main" xmlns="" id="{00000000-0008-0000-1800-000028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36312" y="180975"/>
          <a:ext cx="1519237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76201</xdr:colOff>
      <xdr:row>33</xdr:row>
      <xdr:rowOff>204787</xdr:rowOff>
    </xdr:from>
    <xdr:to>
      <xdr:col>20</xdr:col>
      <xdr:colOff>547688</xdr:colOff>
      <xdr:row>35</xdr:row>
      <xdr:rowOff>119063</xdr:rowOff>
    </xdr:to>
    <xdr:pic>
      <xdr:nvPicPr>
        <xdr:cNvPr id="3" name="Resim 3">
          <a:extLst>
            <a:ext uri="{FF2B5EF4-FFF2-40B4-BE49-F238E27FC236}">
              <a16:creationId xmlns:a16="http://schemas.microsoft.com/office/drawing/2014/main" xmlns="" id="{00000000-0008-0000-1800-000029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22026" y="20321587"/>
          <a:ext cx="1538287" cy="1514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33</xdr:row>
      <xdr:rowOff>261937</xdr:rowOff>
    </xdr:from>
    <xdr:to>
      <xdr:col>1</xdr:col>
      <xdr:colOff>1381124</xdr:colOff>
      <xdr:row>35</xdr:row>
      <xdr:rowOff>81043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xmlns="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0378737"/>
          <a:ext cx="1466849" cy="1419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1190626</xdr:colOff>
      <xdr:row>2</xdr:row>
      <xdr:rowOff>47625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xmlns="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00225" cy="1476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400050</xdr:colOff>
      <xdr:row>0</xdr:row>
      <xdr:rowOff>180975</xdr:rowOff>
    </xdr:from>
    <xdr:ext cx="1524000" cy="1528763"/>
    <xdr:pic>
      <xdr:nvPicPr>
        <xdr:cNvPr id="2" name="Resim 3">
          <a:extLst>
            <a:ext uri="{FF2B5EF4-FFF2-40B4-BE49-F238E27FC236}">
              <a16:creationId xmlns="" xmlns:a16="http://schemas.microsoft.com/office/drawing/2014/main" id="{00000000-0008-0000-0D00-000028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161925"/>
          <a:ext cx="1524000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766764</xdr:colOff>
      <xdr:row>66</xdr:row>
      <xdr:rowOff>157162</xdr:rowOff>
    </xdr:from>
    <xdr:ext cx="1543050" cy="1509713"/>
    <xdr:pic>
      <xdr:nvPicPr>
        <xdr:cNvPr id="3" name="Resim 3">
          <a:extLst>
            <a:ext uri="{FF2B5EF4-FFF2-40B4-BE49-F238E27FC236}">
              <a16:creationId xmlns="" xmlns:a16="http://schemas.microsoft.com/office/drawing/2014/main" id="{00000000-0008-0000-0D00-000029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7639" y="10844212"/>
          <a:ext cx="1543050" cy="1509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785936" cy="1785936"/>
    <xdr:pic>
      <xdr:nvPicPr>
        <xdr:cNvPr id="4" name="Resim 3">
          <a:extLst>
            <a:ext uri="{FF2B5EF4-FFF2-40B4-BE49-F238E27FC236}">
              <a16:creationId xmlns="" xmlns:a16="http://schemas.microsoft.com/office/drawing/2014/main" id="{2251559A-6CA5-4DDF-BC1E-B0DCBF4BE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5936" cy="1785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</xdr:row>
      <xdr:rowOff>762000</xdr:rowOff>
    </xdr:from>
    <xdr:ext cx="1833562" cy="1841500"/>
    <xdr:pic>
      <xdr:nvPicPr>
        <xdr:cNvPr id="5" name="Resim 4">
          <a:extLst>
            <a:ext uri="{FF2B5EF4-FFF2-40B4-BE49-F238E27FC236}">
              <a16:creationId xmlns="" xmlns:a16="http://schemas.microsoft.com/office/drawing/2014/main" id="{83832DD3-26F9-4362-996D-F7744DE3F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87050"/>
          <a:ext cx="1833562" cy="18415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90487</xdr:colOff>
      <xdr:row>0</xdr:row>
      <xdr:rowOff>180975</xdr:rowOff>
    </xdr:from>
    <xdr:ext cx="1531937" cy="1528763"/>
    <xdr:pic>
      <xdr:nvPicPr>
        <xdr:cNvPr id="2" name="Resim 3">
          <a:extLst>
            <a:ext uri="{FF2B5EF4-FFF2-40B4-BE49-F238E27FC236}">
              <a16:creationId xmlns:a16="http://schemas.microsoft.com/office/drawing/2014/main" xmlns="" id="{00000000-0008-0000-1800-000028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2887" y="161925"/>
          <a:ext cx="1531937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76201</xdr:colOff>
      <xdr:row>35</xdr:row>
      <xdr:rowOff>204787</xdr:rowOff>
    </xdr:from>
    <xdr:ext cx="1550987" cy="1501776"/>
    <xdr:pic>
      <xdr:nvPicPr>
        <xdr:cNvPr id="3" name="Resim 3">
          <a:extLst>
            <a:ext uri="{FF2B5EF4-FFF2-40B4-BE49-F238E27FC236}">
              <a16:creationId xmlns:a16="http://schemas.microsoft.com/office/drawing/2014/main" xmlns="" id="{00000000-0008-0000-1800-000029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8601" y="5834062"/>
          <a:ext cx="1550987" cy="1501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523875</xdr:colOff>
      <xdr:row>35</xdr:row>
      <xdr:rowOff>261937</xdr:rowOff>
    </xdr:from>
    <xdr:ext cx="1460499" cy="1406606"/>
    <xdr:pic>
      <xdr:nvPicPr>
        <xdr:cNvPr id="4" name="Resim 3">
          <a:extLst>
            <a:ext uri="{FF2B5EF4-FFF2-40B4-BE49-F238E27FC236}">
              <a16:creationId xmlns:a16="http://schemas.microsoft.com/office/drawing/2014/main" xmlns="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5834062"/>
          <a:ext cx="1460499" cy="1406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746250" cy="1476375"/>
    <xdr:pic>
      <xdr:nvPicPr>
        <xdr:cNvPr id="5" name="Resim 4">
          <a:extLst>
            <a:ext uri="{FF2B5EF4-FFF2-40B4-BE49-F238E27FC236}">
              <a16:creationId xmlns:a16="http://schemas.microsoft.com/office/drawing/2014/main" xmlns="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46250" cy="14763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400050</xdr:colOff>
      <xdr:row>0</xdr:row>
      <xdr:rowOff>180975</xdr:rowOff>
    </xdr:from>
    <xdr:to>
      <xdr:col>19</xdr:col>
      <xdr:colOff>852487</xdr:colOff>
      <xdr:row>2</xdr:row>
      <xdr:rowOff>280988</xdr:rowOff>
    </xdr:to>
    <xdr:pic>
      <xdr:nvPicPr>
        <xdr:cNvPr id="2" name="Resim 3">
          <a:extLst>
            <a:ext uri="{FF2B5EF4-FFF2-40B4-BE49-F238E27FC236}">
              <a16:creationId xmlns:a16="http://schemas.microsoft.com/office/drawing/2014/main" xmlns="" id="{00000000-0008-0000-0D00-000028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4325" y="180975"/>
          <a:ext cx="1519237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766764</xdr:colOff>
      <xdr:row>58</xdr:row>
      <xdr:rowOff>157162</xdr:rowOff>
    </xdr:from>
    <xdr:to>
      <xdr:col>20</xdr:col>
      <xdr:colOff>166689</xdr:colOff>
      <xdr:row>60</xdr:row>
      <xdr:rowOff>71437</xdr:rowOff>
    </xdr:to>
    <xdr:pic>
      <xdr:nvPicPr>
        <xdr:cNvPr id="3" name="Resim 3">
          <a:extLst>
            <a:ext uri="{FF2B5EF4-FFF2-40B4-BE49-F238E27FC236}">
              <a16:creationId xmlns:a16="http://schemas.microsoft.com/office/drawing/2014/main" xmlns="" id="{00000000-0008-0000-0D00-000029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41039" y="27284362"/>
          <a:ext cx="15335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1166811</xdr:colOff>
      <xdr:row>2</xdr:row>
      <xdr:rowOff>357186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xmlns="" id="{2251559A-6CA5-4DDF-BC1E-B0DCBF4BE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6411" cy="1785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762000</xdr:rowOff>
    </xdr:from>
    <xdr:to>
      <xdr:col>1</xdr:col>
      <xdr:colOff>1214437</xdr:colOff>
      <xdr:row>60</xdr:row>
      <xdr:rowOff>246062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xmlns="" id="{83832DD3-26F9-4362-996D-F7744DE3F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127200"/>
          <a:ext cx="1824037" cy="18462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90487</xdr:colOff>
      <xdr:row>0</xdr:row>
      <xdr:rowOff>180975</xdr:rowOff>
    </xdr:from>
    <xdr:to>
      <xdr:col>20</xdr:col>
      <xdr:colOff>542924</xdr:colOff>
      <xdr:row>2</xdr:row>
      <xdr:rowOff>376238</xdr:rowOff>
    </xdr:to>
    <xdr:pic>
      <xdr:nvPicPr>
        <xdr:cNvPr id="2" name="Resim 3">
          <a:extLst>
            <a:ext uri="{FF2B5EF4-FFF2-40B4-BE49-F238E27FC236}">
              <a16:creationId xmlns="" xmlns:a16="http://schemas.microsoft.com/office/drawing/2014/main" id="{00000000-0008-0000-1800-000028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36312" y="180975"/>
          <a:ext cx="1519237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76201</xdr:colOff>
      <xdr:row>44</xdr:row>
      <xdr:rowOff>204787</xdr:rowOff>
    </xdr:from>
    <xdr:to>
      <xdr:col>20</xdr:col>
      <xdr:colOff>547688</xdr:colOff>
      <xdr:row>46</xdr:row>
      <xdr:rowOff>381000</xdr:rowOff>
    </xdr:to>
    <xdr:pic>
      <xdr:nvPicPr>
        <xdr:cNvPr id="3" name="Resim 3">
          <a:extLst>
            <a:ext uri="{FF2B5EF4-FFF2-40B4-BE49-F238E27FC236}">
              <a16:creationId xmlns="" xmlns:a16="http://schemas.microsoft.com/office/drawing/2014/main" id="{00000000-0008-0000-1800-000029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22026" y="22207537"/>
          <a:ext cx="1538287" cy="1509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44</xdr:row>
      <xdr:rowOff>261937</xdr:rowOff>
    </xdr:from>
    <xdr:to>
      <xdr:col>1</xdr:col>
      <xdr:colOff>1381124</xdr:colOff>
      <xdr:row>46</xdr:row>
      <xdr:rowOff>342980</xdr:rowOff>
    </xdr:to>
    <xdr:pic>
      <xdr:nvPicPr>
        <xdr:cNvPr id="4" name="Resim 3">
          <a:extLst>
            <a:ext uri="{FF2B5EF4-FFF2-40B4-BE49-F238E27FC236}">
              <a16:creationId xmlns=""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2264687"/>
          <a:ext cx="1466849" cy="1414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1333500</xdr:colOff>
      <xdr:row>2</xdr:row>
      <xdr:rowOff>142875</xdr:rowOff>
    </xdr:to>
    <xdr:pic>
      <xdr:nvPicPr>
        <xdr:cNvPr id="5" name="Resim 4">
          <a:extLst>
            <a:ext uri="{FF2B5EF4-FFF2-40B4-BE49-F238E27FC236}">
              <a16:creationId xmlns="" xmlns:a16="http://schemas.microsoft.com/office/drawing/2014/main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3100" cy="14763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400050</xdr:colOff>
      <xdr:row>0</xdr:row>
      <xdr:rowOff>180975</xdr:rowOff>
    </xdr:from>
    <xdr:to>
      <xdr:col>19</xdr:col>
      <xdr:colOff>852487</xdr:colOff>
      <xdr:row>2</xdr:row>
      <xdr:rowOff>280988</xdr:rowOff>
    </xdr:to>
    <xdr:pic>
      <xdr:nvPicPr>
        <xdr:cNvPr id="2" name="Resim 3">
          <a:extLst>
            <a:ext uri="{FF2B5EF4-FFF2-40B4-BE49-F238E27FC236}">
              <a16:creationId xmlns:a16="http://schemas.microsoft.com/office/drawing/2014/main" xmlns="" id="{00000000-0008-0000-0D00-000028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26700" y="180975"/>
          <a:ext cx="1519237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766764</xdr:colOff>
      <xdr:row>27</xdr:row>
      <xdr:rowOff>157162</xdr:rowOff>
    </xdr:from>
    <xdr:to>
      <xdr:col>20</xdr:col>
      <xdr:colOff>166689</xdr:colOff>
      <xdr:row>29</xdr:row>
      <xdr:rowOff>71437</xdr:rowOff>
    </xdr:to>
    <xdr:pic>
      <xdr:nvPicPr>
        <xdr:cNvPr id="3" name="Resim 3">
          <a:extLst>
            <a:ext uri="{FF2B5EF4-FFF2-40B4-BE49-F238E27FC236}">
              <a16:creationId xmlns:a16="http://schemas.microsoft.com/office/drawing/2014/main" xmlns="" id="{00000000-0008-0000-0D00-000029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3414" y="18064162"/>
          <a:ext cx="15335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1166811</xdr:colOff>
      <xdr:row>2</xdr:row>
      <xdr:rowOff>357186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xmlns="" id="{2251559A-6CA5-4DDF-BC1E-B0DCBF4BE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6411" cy="1785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762000</xdr:rowOff>
    </xdr:from>
    <xdr:to>
      <xdr:col>1</xdr:col>
      <xdr:colOff>1214437</xdr:colOff>
      <xdr:row>29</xdr:row>
      <xdr:rowOff>239712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xmlns="" id="{83832DD3-26F9-4362-996D-F7744DE3F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07000"/>
          <a:ext cx="1824037" cy="183991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90487</xdr:colOff>
      <xdr:row>0</xdr:row>
      <xdr:rowOff>180975</xdr:rowOff>
    </xdr:from>
    <xdr:to>
      <xdr:col>20</xdr:col>
      <xdr:colOff>542924</xdr:colOff>
      <xdr:row>2</xdr:row>
      <xdr:rowOff>471488</xdr:rowOff>
    </xdr:to>
    <xdr:pic>
      <xdr:nvPicPr>
        <xdr:cNvPr id="2" name="Resim 3">
          <a:extLst>
            <a:ext uri="{FF2B5EF4-FFF2-40B4-BE49-F238E27FC236}">
              <a16:creationId xmlns="" xmlns:a16="http://schemas.microsoft.com/office/drawing/2014/main" id="{00000000-0008-0000-1800-000028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36312" y="180975"/>
          <a:ext cx="1519237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76201</xdr:colOff>
      <xdr:row>46</xdr:row>
      <xdr:rowOff>204787</xdr:rowOff>
    </xdr:from>
    <xdr:to>
      <xdr:col>20</xdr:col>
      <xdr:colOff>547688</xdr:colOff>
      <xdr:row>48</xdr:row>
      <xdr:rowOff>476250</xdr:rowOff>
    </xdr:to>
    <xdr:pic>
      <xdr:nvPicPr>
        <xdr:cNvPr id="3" name="Resim 3">
          <a:extLst>
            <a:ext uri="{FF2B5EF4-FFF2-40B4-BE49-F238E27FC236}">
              <a16:creationId xmlns="" xmlns:a16="http://schemas.microsoft.com/office/drawing/2014/main" id="{00000000-0008-0000-1800-000029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22026" y="24969787"/>
          <a:ext cx="1538287" cy="1509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1595438</xdr:colOff>
      <xdr:row>2</xdr:row>
      <xdr:rowOff>238125</xdr:rowOff>
    </xdr:to>
    <xdr:pic>
      <xdr:nvPicPr>
        <xdr:cNvPr id="4" name="Resim 3">
          <a:extLst>
            <a:ext uri="{FF2B5EF4-FFF2-40B4-BE49-F238E27FC236}">
              <a16:creationId xmlns="" xmlns:a16="http://schemas.microsoft.com/office/drawing/2014/main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5038" cy="1476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</xdr:col>
      <xdr:colOff>1595438</xdr:colOff>
      <xdr:row>48</xdr:row>
      <xdr:rowOff>238125</xdr:rowOff>
    </xdr:to>
    <xdr:pic>
      <xdr:nvPicPr>
        <xdr:cNvPr id="5" name="Resim 4">
          <a:extLst>
            <a:ext uri="{FF2B5EF4-FFF2-40B4-BE49-F238E27FC236}">
              <a16:creationId xmlns="" xmlns:a16="http://schemas.microsoft.com/office/drawing/2014/main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000"/>
          <a:ext cx="2205038" cy="1476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SEM%202011%20KIZL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-2011%20ERKEKL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-SEM%202010%20KIZLA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-2010%20ERKEKLE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-SEM%202009%20KIZLA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-2009%20ERKEKLE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-SEM%202008%20KIZLA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-2008%20ERKEKL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tart Listesi"/>
      <sheetName val="PUAN"/>
      <sheetName val="60M."/>
      <sheetName val="80m."/>
      <sheetName val="80m.Eng"/>
      <sheetName val="Uzun"/>
      <sheetName val="Yüksek"/>
      <sheetName val="Cirit"/>
      <sheetName val="Disk"/>
      <sheetName val="Gülle"/>
      <sheetName val="800m."/>
      <sheetName val="400m.Eng"/>
      <sheetName val="400m."/>
      <sheetName val="1500m."/>
      <sheetName val="Sırık"/>
      <sheetName val="Fırlatma"/>
      <sheetName val="Çekiç"/>
      <sheetName val="İsveç"/>
      <sheetName val="ALMANAK TOPLU SONUÇ"/>
    </sheetNames>
    <sheetDataSet>
      <sheetData sheetId="0">
        <row r="2">
          <cell r="A2" t="str">
            <v>Gençlik ve Spor Bakanlığı
Türkiye Atletizm Federasyonu</v>
          </cell>
        </row>
        <row r="19">
          <cell r="F19" t="str">
            <v>2021-2022 SPORCU EĞİTİM MERKEZİ GRUP BİRİNCİLİĞİ</v>
          </cell>
        </row>
        <row r="21">
          <cell r="F21" t="str">
            <v>2011 DOĞUMLU KIZLAR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8">
          <cell r="N8" t="str">
            <v>OYA DOLAY</v>
          </cell>
          <cell r="O8" t="str">
            <v>İZMİR</v>
          </cell>
          <cell r="P8">
            <v>900</v>
          </cell>
          <cell r="Q8">
            <v>1</v>
          </cell>
          <cell r="S8">
            <v>80</v>
          </cell>
        </row>
        <row r="9">
          <cell r="N9" t="str">
            <v>DURU SU OKTAR</v>
          </cell>
          <cell r="O9" t="str">
            <v>İZMİR</v>
          </cell>
          <cell r="P9">
            <v>902</v>
          </cell>
          <cell r="Q9">
            <v>2</v>
          </cell>
          <cell r="S9">
            <v>79</v>
          </cell>
        </row>
        <row r="10">
          <cell r="N10" t="str">
            <v>ECE KOÇ</v>
          </cell>
          <cell r="O10" t="str">
            <v>İZMİR</v>
          </cell>
          <cell r="P10">
            <v>930</v>
          </cell>
          <cell r="Q10">
            <v>3</v>
          </cell>
          <cell r="S10">
            <v>74</v>
          </cell>
        </row>
        <row r="11">
          <cell r="N11" t="str">
            <v>BEREN OSMANOĞULLARI</v>
          </cell>
          <cell r="O11" t="str">
            <v>İZMİR</v>
          </cell>
          <cell r="P11">
            <v>950</v>
          </cell>
          <cell r="Q11">
            <v>1</v>
          </cell>
          <cell r="S11">
            <v>70</v>
          </cell>
        </row>
        <row r="12">
          <cell r="N12" t="str">
            <v>ALEV SU GÜÇER</v>
          </cell>
          <cell r="O12" t="str">
            <v>AYDIN</v>
          </cell>
          <cell r="P12">
            <v>953</v>
          </cell>
          <cell r="Q12">
            <v>2</v>
          </cell>
          <cell r="S12">
            <v>69</v>
          </cell>
        </row>
        <row r="13">
          <cell r="N13" t="str">
            <v>İLAYDA YILMAZ</v>
          </cell>
          <cell r="O13" t="str">
            <v>BALIKESİR</v>
          </cell>
          <cell r="P13">
            <v>969</v>
          </cell>
          <cell r="Q13">
            <v>3</v>
          </cell>
          <cell r="S13">
            <v>66</v>
          </cell>
        </row>
        <row r="14">
          <cell r="N14" t="str">
            <v>EZGİ SU YILDIRIM</v>
          </cell>
          <cell r="O14" t="str">
            <v>AYDIN</v>
          </cell>
          <cell r="P14">
            <v>974</v>
          </cell>
          <cell r="Q14">
            <v>4</v>
          </cell>
          <cell r="S14">
            <v>65</v>
          </cell>
        </row>
        <row r="15">
          <cell r="N15" t="str">
            <v>YAĞMUR MEMUR</v>
          </cell>
          <cell r="O15" t="str">
            <v>İZMİR</v>
          </cell>
          <cell r="P15">
            <v>978</v>
          </cell>
          <cell r="Q15">
            <v>5</v>
          </cell>
          <cell r="S15">
            <v>64</v>
          </cell>
        </row>
        <row r="16">
          <cell r="N16" t="str">
            <v>YAREN NUR DEMİREL</v>
          </cell>
          <cell r="O16" t="str">
            <v>İZMİR</v>
          </cell>
          <cell r="P16">
            <v>1016</v>
          </cell>
          <cell r="Q16">
            <v>4</v>
          </cell>
          <cell r="S16">
            <v>56</v>
          </cell>
        </row>
        <row r="17">
          <cell r="N17" t="str">
            <v>İLAYDA BATTAL</v>
          </cell>
          <cell r="O17" t="str">
            <v>AYDIN</v>
          </cell>
          <cell r="P17">
            <v>1022</v>
          </cell>
          <cell r="Q17">
            <v>5</v>
          </cell>
          <cell r="S17">
            <v>55</v>
          </cell>
        </row>
        <row r="18">
          <cell r="N18" t="str">
            <v>AYŞE DİLA SERT</v>
          </cell>
          <cell r="O18" t="str">
            <v>AYDIN</v>
          </cell>
          <cell r="P18">
            <v>1038</v>
          </cell>
          <cell r="Q18">
            <v>6</v>
          </cell>
          <cell r="S18">
            <v>52</v>
          </cell>
        </row>
        <row r="19">
          <cell r="N19" t="str">
            <v>ALARA EMİNE CİVAN</v>
          </cell>
          <cell r="O19" t="str">
            <v>AYDIN</v>
          </cell>
          <cell r="P19">
            <v>1051</v>
          </cell>
          <cell r="Q19">
            <v>7</v>
          </cell>
          <cell r="S19">
            <v>49</v>
          </cell>
        </row>
        <row r="20">
          <cell r="N20" t="str">
            <v>FATMANUR ATAR</v>
          </cell>
          <cell r="O20" t="str">
            <v>AYDIN</v>
          </cell>
          <cell r="P20">
            <v>1062</v>
          </cell>
          <cell r="Q20">
            <v>6</v>
          </cell>
          <cell r="S20">
            <v>47</v>
          </cell>
        </row>
        <row r="21">
          <cell r="N21" t="str">
            <v>İPEK OZAN</v>
          </cell>
          <cell r="O21" t="str">
            <v>AYDIN</v>
          </cell>
          <cell r="P21">
            <v>1079</v>
          </cell>
          <cell r="Q21">
            <v>7</v>
          </cell>
          <cell r="S21">
            <v>44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6">
        <row r="8">
          <cell r="N8" t="str">
            <v>ELİF ALTAŞ</v>
          </cell>
          <cell r="O8" t="str">
            <v>İZMİR</v>
          </cell>
          <cell r="P8">
            <v>1245</v>
          </cell>
          <cell r="S8">
            <v>59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P25" t="str">
            <v>Hakem</v>
          </cell>
          <cell r="Q25" t="str">
            <v>Hakem</v>
          </cell>
          <cell r="S25" t="str">
            <v>Hakem</v>
          </cell>
        </row>
      </sheetData>
      <sheetData sheetId="7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8">
        <row r="8">
          <cell r="E8" t="str">
            <v>DURU SU OKTAR</v>
          </cell>
          <cell r="F8" t="str">
            <v>İZMİR</v>
          </cell>
          <cell r="G8">
            <v>410</v>
          </cell>
          <cell r="H8" t="str">
            <v>X</v>
          </cell>
          <cell r="I8">
            <v>437</v>
          </cell>
          <cell r="J8">
            <v>437</v>
          </cell>
          <cell r="N8">
            <v>437</v>
          </cell>
          <cell r="O8">
            <v>64</v>
          </cell>
        </row>
        <row r="9">
          <cell r="E9" t="str">
            <v>BEREN OSMANOĞULLARI</v>
          </cell>
          <cell r="F9" t="str">
            <v>İZMİR</v>
          </cell>
          <cell r="G9">
            <v>374</v>
          </cell>
          <cell r="H9">
            <v>413</v>
          </cell>
          <cell r="I9">
            <v>386</v>
          </cell>
          <cell r="J9">
            <v>413</v>
          </cell>
          <cell r="N9">
            <v>413</v>
          </cell>
          <cell r="O9">
            <v>58</v>
          </cell>
        </row>
        <row r="10">
          <cell r="E10" t="str">
            <v>OYA DOLAY</v>
          </cell>
          <cell r="F10" t="str">
            <v>İZMİR</v>
          </cell>
          <cell r="G10">
            <v>406</v>
          </cell>
          <cell r="H10">
            <v>406</v>
          </cell>
          <cell r="I10" t="str">
            <v>X</v>
          </cell>
          <cell r="J10">
            <v>406</v>
          </cell>
          <cell r="N10">
            <v>406</v>
          </cell>
          <cell r="O10">
            <v>56</v>
          </cell>
        </row>
        <row r="11">
          <cell r="E11" t="str">
            <v>ECE KOÇ</v>
          </cell>
          <cell r="F11" t="str">
            <v>İZMİR</v>
          </cell>
          <cell r="G11">
            <v>386</v>
          </cell>
          <cell r="H11">
            <v>398</v>
          </cell>
          <cell r="I11">
            <v>394</v>
          </cell>
          <cell r="J11">
            <v>398</v>
          </cell>
          <cell r="N11">
            <v>398</v>
          </cell>
          <cell r="O11">
            <v>54</v>
          </cell>
        </row>
        <row r="12">
          <cell r="E12" t="str">
            <v>ELİF ALTAŞ</v>
          </cell>
          <cell r="F12" t="str">
            <v>İZMİR</v>
          </cell>
          <cell r="G12">
            <v>394</v>
          </cell>
          <cell r="H12">
            <v>370</v>
          </cell>
          <cell r="I12">
            <v>380</v>
          </cell>
          <cell r="J12">
            <v>394</v>
          </cell>
          <cell r="N12">
            <v>394</v>
          </cell>
          <cell r="O12">
            <v>53</v>
          </cell>
        </row>
        <row r="13">
          <cell r="E13" t="str">
            <v>YAĞMUR MEMUR</v>
          </cell>
          <cell r="F13" t="str">
            <v>İZMİR</v>
          </cell>
          <cell r="G13">
            <v>373</v>
          </cell>
          <cell r="H13">
            <v>369</v>
          </cell>
          <cell r="I13">
            <v>379</v>
          </cell>
          <cell r="J13">
            <v>379</v>
          </cell>
          <cell r="N13">
            <v>379</v>
          </cell>
          <cell r="O13">
            <v>48</v>
          </cell>
        </row>
        <row r="14">
          <cell r="E14" t="str">
            <v>YAREN NUR DEMİREL</v>
          </cell>
          <cell r="F14" t="str">
            <v>İZMİR</v>
          </cell>
          <cell r="G14">
            <v>369</v>
          </cell>
          <cell r="H14">
            <v>345</v>
          </cell>
          <cell r="I14" t="str">
            <v>X</v>
          </cell>
          <cell r="J14">
            <v>369</v>
          </cell>
          <cell r="N14">
            <v>369</v>
          </cell>
          <cell r="O14">
            <v>45</v>
          </cell>
        </row>
        <row r="15">
          <cell r="E15" t="str">
            <v>EZGİ SU YILDIRIM</v>
          </cell>
          <cell r="F15" t="str">
            <v>AYDIN</v>
          </cell>
          <cell r="G15">
            <v>367</v>
          </cell>
          <cell r="H15">
            <v>348</v>
          </cell>
          <cell r="I15">
            <v>358</v>
          </cell>
          <cell r="J15">
            <v>367</v>
          </cell>
          <cell r="N15">
            <v>367</v>
          </cell>
          <cell r="O15">
            <v>44</v>
          </cell>
        </row>
        <row r="16">
          <cell r="E16" t="str">
            <v>İLAYDA YILMAZ</v>
          </cell>
          <cell r="F16" t="str">
            <v>BALIKESİR</v>
          </cell>
          <cell r="G16">
            <v>366</v>
          </cell>
          <cell r="H16">
            <v>348</v>
          </cell>
          <cell r="I16">
            <v>349</v>
          </cell>
          <cell r="J16">
            <v>366</v>
          </cell>
          <cell r="N16">
            <v>366</v>
          </cell>
          <cell r="O16">
            <v>44</v>
          </cell>
        </row>
        <row r="17">
          <cell r="E17" t="str">
            <v>ALEV SU GÜÇER</v>
          </cell>
          <cell r="F17" t="str">
            <v>AYDIN</v>
          </cell>
          <cell r="G17">
            <v>359</v>
          </cell>
          <cell r="H17" t="str">
            <v>X</v>
          </cell>
          <cell r="I17">
            <v>358</v>
          </cell>
          <cell r="J17">
            <v>359</v>
          </cell>
          <cell r="N17">
            <v>359</v>
          </cell>
          <cell r="O17">
            <v>41</v>
          </cell>
        </row>
        <row r="18">
          <cell r="E18" t="str">
            <v>ALARA EMİNE CİVAN</v>
          </cell>
          <cell r="F18" t="str">
            <v>AYDIN</v>
          </cell>
          <cell r="G18">
            <v>335</v>
          </cell>
          <cell r="H18">
            <v>345</v>
          </cell>
          <cell r="I18">
            <v>332</v>
          </cell>
          <cell r="J18">
            <v>345</v>
          </cell>
          <cell r="N18">
            <v>345</v>
          </cell>
          <cell r="O18">
            <v>37</v>
          </cell>
        </row>
        <row r="19">
          <cell r="E19" t="str">
            <v>İLAYDA BATTAL</v>
          </cell>
          <cell r="F19" t="str">
            <v>AYDIN</v>
          </cell>
          <cell r="G19">
            <v>320</v>
          </cell>
          <cell r="H19">
            <v>290</v>
          </cell>
          <cell r="I19">
            <v>327</v>
          </cell>
          <cell r="J19">
            <v>327</v>
          </cell>
          <cell r="N19">
            <v>327</v>
          </cell>
          <cell r="O19">
            <v>31</v>
          </cell>
        </row>
        <row r="20">
          <cell r="E20" t="str">
            <v>FATMANUR ATAR</v>
          </cell>
          <cell r="F20" t="str">
            <v>AYDIN</v>
          </cell>
          <cell r="G20">
            <v>324</v>
          </cell>
          <cell r="H20">
            <v>304</v>
          </cell>
          <cell r="I20">
            <v>316</v>
          </cell>
          <cell r="J20">
            <v>324</v>
          </cell>
          <cell r="N20">
            <v>324</v>
          </cell>
          <cell r="O20">
            <v>30</v>
          </cell>
        </row>
        <row r="21">
          <cell r="E21" t="str">
            <v>AYŞE DİLA SERT</v>
          </cell>
          <cell r="F21" t="str">
            <v>AYDIN</v>
          </cell>
          <cell r="G21">
            <v>304</v>
          </cell>
          <cell r="H21">
            <v>314</v>
          </cell>
          <cell r="I21">
            <v>305</v>
          </cell>
          <cell r="J21">
            <v>314</v>
          </cell>
          <cell r="N21">
            <v>314</v>
          </cell>
          <cell r="O21">
            <v>26</v>
          </cell>
        </row>
        <row r="22">
          <cell r="E22" t="str">
            <v>İPEK OZAN</v>
          </cell>
          <cell r="F22" t="str">
            <v>AYDIN</v>
          </cell>
          <cell r="G22">
            <v>292</v>
          </cell>
          <cell r="H22">
            <v>281</v>
          </cell>
          <cell r="I22">
            <v>284</v>
          </cell>
          <cell r="J22">
            <v>292</v>
          </cell>
          <cell r="N22">
            <v>292</v>
          </cell>
          <cell r="O22">
            <v>20</v>
          </cell>
        </row>
        <row r="23">
          <cell r="E23" t="str">
            <v/>
          </cell>
          <cell r="F23" t="str">
            <v/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O27" t="str">
            <v xml:space="preserve">    </v>
          </cell>
        </row>
        <row r="28">
          <cell r="E28" t="str">
            <v/>
          </cell>
          <cell r="F28" t="str">
            <v/>
          </cell>
          <cell r="O28" t="str">
            <v xml:space="preserve">    </v>
          </cell>
        </row>
        <row r="29">
          <cell r="E29" t="str">
            <v/>
          </cell>
          <cell r="F29" t="str">
            <v/>
          </cell>
          <cell r="O29" t="str">
            <v xml:space="preserve">    </v>
          </cell>
        </row>
        <row r="30">
          <cell r="E30" t="str">
            <v/>
          </cell>
          <cell r="F30" t="str">
            <v/>
          </cell>
          <cell r="O30" t="str">
            <v xml:space="preserve">    </v>
          </cell>
        </row>
        <row r="31">
          <cell r="E31" t="str">
            <v/>
          </cell>
          <cell r="F31" t="str">
            <v/>
          </cell>
          <cell r="O31" t="str">
            <v xml:space="preserve">    </v>
          </cell>
        </row>
        <row r="32">
          <cell r="E32" t="str">
            <v/>
          </cell>
          <cell r="F32" t="str">
            <v/>
          </cell>
          <cell r="O32" t="str">
            <v xml:space="preserve">    </v>
          </cell>
        </row>
        <row r="33">
          <cell r="E33" t="str">
            <v/>
          </cell>
          <cell r="F33" t="str">
            <v/>
          </cell>
          <cell r="O33" t="str">
            <v xml:space="preserve">    </v>
          </cell>
        </row>
        <row r="34">
          <cell r="E34" t="str">
            <v/>
          </cell>
          <cell r="F34" t="str">
            <v/>
          </cell>
          <cell r="O34" t="str">
            <v xml:space="preserve">    </v>
          </cell>
        </row>
        <row r="35">
          <cell r="E35" t="str">
            <v/>
          </cell>
          <cell r="F35" t="str">
            <v/>
          </cell>
          <cell r="O35" t="str">
            <v xml:space="preserve">    </v>
          </cell>
        </row>
        <row r="36">
          <cell r="E36" t="str">
            <v/>
          </cell>
          <cell r="F36" t="str">
            <v/>
          </cell>
          <cell r="O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N37">
            <v>0</v>
          </cell>
          <cell r="O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N38">
            <v>0</v>
          </cell>
          <cell r="O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N39">
            <v>0</v>
          </cell>
          <cell r="O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N40">
            <v>0</v>
          </cell>
          <cell r="O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N41">
            <v>0</v>
          </cell>
          <cell r="O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N42">
            <v>0</v>
          </cell>
          <cell r="O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N43">
            <v>0</v>
          </cell>
          <cell r="O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N44">
            <v>0</v>
          </cell>
          <cell r="O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N45">
            <v>0</v>
          </cell>
          <cell r="O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N46">
            <v>0</v>
          </cell>
          <cell r="O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N47">
            <v>0</v>
          </cell>
          <cell r="O47" t="str">
            <v xml:space="preserve">    </v>
          </cell>
        </row>
        <row r="48">
          <cell r="E48" t="str">
            <v/>
          </cell>
          <cell r="F48" t="str">
            <v/>
          </cell>
          <cell r="J48">
            <v>0</v>
          </cell>
          <cell r="N48">
            <v>0</v>
          </cell>
          <cell r="O48" t="str">
            <v xml:space="preserve">    </v>
          </cell>
        </row>
        <row r="49">
          <cell r="E49" t="str">
            <v/>
          </cell>
          <cell r="F49" t="str">
            <v/>
          </cell>
          <cell r="J49">
            <v>0</v>
          </cell>
          <cell r="N49">
            <v>0</v>
          </cell>
          <cell r="O49" t="str">
            <v xml:space="preserve">    </v>
          </cell>
        </row>
        <row r="50">
          <cell r="E50" t="str">
            <v/>
          </cell>
          <cell r="F50" t="str">
            <v/>
          </cell>
          <cell r="J50">
            <v>0</v>
          </cell>
          <cell r="N50">
            <v>0</v>
          </cell>
          <cell r="O50" t="str">
            <v xml:space="preserve">    </v>
          </cell>
        </row>
        <row r="51">
          <cell r="E51" t="str">
            <v/>
          </cell>
          <cell r="F51" t="str">
            <v/>
          </cell>
          <cell r="J51">
            <v>0</v>
          </cell>
          <cell r="N51">
            <v>0</v>
          </cell>
          <cell r="O51" t="str">
            <v xml:space="preserve">    </v>
          </cell>
        </row>
        <row r="52">
          <cell r="E52" t="str">
            <v>Baş Hakem</v>
          </cell>
          <cell r="F52" t="str">
            <v>Lider</v>
          </cell>
          <cell r="G52" t="str">
            <v>Sekreter</v>
          </cell>
          <cell r="N52" t="str">
            <v>Hakem</v>
          </cell>
        </row>
      </sheetData>
      <sheetData sheetId="9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0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1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12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</row>
        <row r="23">
          <cell r="F23" t="str">
            <v/>
          </cell>
        </row>
        <row r="24">
          <cell r="F24" t="str">
            <v/>
          </cell>
        </row>
        <row r="25">
          <cell r="F25" t="str">
            <v/>
          </cell>
        </row>
        <row r="26">
          <cell r="F26" t="str">
            <v/>
          </cell>
        </row>
        <row r="27">
          <cell r="F27" t="str">
            <v/>
          </cell>
        </row>
        <row r="28">
          <cell r="F28" t="str">
            <v/>
          </cell>
        </row>
        <row r="29">
          <cell r="F29" t="str">
            <v/>
          </cell>
        </row>
        <row r="30">
          <cell r="F30" t="str">
            <v/>
          </cell>
        </row>
        <row r="31">
          <cell r="F31" t="str">
            <v/>
          </cell>
        </row>
        <row r="32">
          <cell r="F32" t="str">
            <v/>
          </cell>
        </row>
        <row r="33">
          <cell r="F33" t="str">
            <v/>
          </cell>
        </row>
        <row r="34">
          <cell r="F34" t="str">
            <v/>
          </cell>
        </row>
        <row r="35">
          <cell r="F35" t="str">
            <v/>
          </cell>
        </row>
        <row r="36">
          <cell r="F36" t="str">
            <v/>
          </cell>
          <cell r="J36">
            <v>0</v>
          </cell>
          <cell r="N36">
            <v>0</v>
          </cell>
          <cell r="O36" t="str">
            <v xml:space="preserve">    </v>
          </cell>
        </row>
        <row r="37">
          <cell r="F37" t="str">
            <v/>
          </cell>
          <cell r="J37">
            <v>0</v>
          </cell>
          <cell r="N37">
            <v>0</v>
          </cell>
          <cell r="O37" t="str">
            <v xml:space="preserve">    </v>
          </cell>
        </row>
        <row r="38">
          <cell r="F38" t="str">
            <v/>
          </cell>
          <cell r="J38">
            <v>0</v>
          </cell>
          <cell r="N38">
            <v>0</v>
          </cell>
          <cell r="O38" t="str">
            <v xml:space="preserve">    </v>
          </cell>
        </row>
        <row r="39">
          <cell r="F39" t="str">
            <v/>
          </cell>
          <cell r="J39">
            <v>0</v>
          </cell>
          <cell r="N39">
            <v>0</v>
          </cell>
          <cell r="O39" t="str">
            <v xml:space="preserve">    </v>
          </cell>
        </row>
        <row r="40">
          <cell r="F40" t="str">
            <v/>
          </cell>
          <cell r="J40">
            <v>0</v>
          </cell>
          <cell r="N40">
            <v>0</v>
          </cell>
          <cell r="O40" t="str">
            <v xml:space="preserve">    </v>
          </cell>
        </row>
        <row r="41">
          <cell r="F41" t="str">
            <v/>
          </cell>
          <cell r="J41">
            <v>0</v>
          </cell>
          <cell r="N41">
            <v>0</v>
          </cell>
          <cell r="O41" t="str">
            <v xml:space="preserve">    </v>
          </cell>
        </row>
        <row r="42">
          <cell r="F42" t="str">
            <v>Lider</v>
          </cell>
          <cell r="G42" t="str">
            <v>Sekreter</v>
          </cell>
          <cell r="N42" t="str">
            <v>Hakem</v>
          </cell>
        </row>
      </sheetData>
      <sheetData sheetId="13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4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5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6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O34" t="str">
            <v>Hakem</v>
          </cell>
          <cell r="P34" t="str">
            <v>Hakem</v>
          </cell>
        </row>
      </sheetData>
      <sheetData sheetId="17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8">
        <row r="8">
          <cell r="E8" t="str">
            <v>ECE KOÇ</v>
          </cell>
          <cell r="F8" t="str">
            <v>İZMİR</v>
          </cell>
          <cell r="G8">
            <v>2934</v>
          </cell>
          <cell r="H8">
            <v>3545</v>
          </cell>
          <cell r="I8">
            <v>3726</v>
          </cell>
          <cell r="J8">
            <v>3726</v>
          </cell>
          <cell r="N8">
            <v>3726</v>
          </cell>
          <cell r="O8">
            <v>49</v>
          </cell>
        </row>
        <row r="9">
          <cell r="E9" t="str">
            <v>EZGİ SU YILDIRIM</v>
          </cell>
          <cell r="F9" t="str">
            <v>AYDIN</v>
          </cell>
          <cell r="G9">
            <v>2975</v>
          </cell>
          <cell r="H9">
            <v>3237</v>
          </cell>
          <cell r="I9">
            <v>3118</v>
          </cell>
          <cell r="J9">
            <v>3237</v>
          </cell>
          <cell r="N9">
            <v>3237</v>
          </cell>
          <cell r="O9">
            <v>39</v>
          </cell>
        </row>
        <row r="10">
          <cell r="E10" t="str">
            <v>OYA DOLAY</v>
          </cell>
          <cell r="F10" t="str">
            <v>İZMİR</v>
          </cell>
          <cell r="G10" t="str">
            <v>X</v>
          </cell>
          <cell r="H10">
            <v>2642</v>
          </cell>
          <cell r="I10">
            <v>3143</v>
          </cell>
          <cell r="J10">
            <v>3143</v>
          </cell>
          <cell r="N10">
            <v>3143</v>
          </cell>
          <cell r="O10">
            <v>37</v>
          </cell>
        </row>
        <row r="11">
          <cell r="E11" t="str">
            <v>ELİF ALTAŞ</v>
          </cell>
          <cell r="F11" t="str">
            <v>İZMİR</v>
          </cell>
          <cell r="G11">
            <v>3093</v>
          </cell>
          <cell r="H11">
            <v>2756</v>
          </cell>
          <cell r="I11">
            <v>2585</v>
          </cell>
          <cell r="J11">
            <v>3093</v>
          </cell>
          <cell r="N11">
            <v>3093</v>
          </cell>
          <cell r="O11">
            <v>36</v>
          </cell>
        </row>
        <row r="12">
          <cell r="E12" t="str">
            <v>ALEV SU GÜÇER</v>
          </cell>
          <cell r="F12" t="str">
            <v>AYDIN</v>
          </cell>
          <cell r="G12">
            <v>2941</v>
          </cell>
          <cell r="H12">
            <v>1945</v>
          </cell>
          <cell r="I12">
            <v>1870</v>
          </cell>
          <cell r="J12">
            <v>2941</v>
          </cell>
          <cell r="N12">
            <v>2941</v>
          </cell>
          <cell r="O12">
            <v>33</v>
          </cell>
        </row>
        <row r="13">
          <cell r="E13" t="str">
            <v>YAĞMUR MEMUR</v>
          </cell>
          <cell r="F13" t="str">
            <v>İZMİR</v>
          </cell>
          <cell r="G13">
            <v>2130</v>
          </cell>
          <cell r="H13">
            <v>2162</v>
          </cell>
          <cell r="I13">
            <v>2605</v>
          </cell>
          <cell r="J13">
            <v>2605</v>
          </cell>
          <cell r="N13">
            <v>2605</v>
          </cell>
          <cell r="O13">
            <v>27</v>
          </cell>
        </row>
        <row r="14">
          <cell r="E14" t="str">
            <v>İLAYDA YILMAZ</v>
          </cell>
          <cell r="F14" t="str">
            <v>BALIKESİR</v>
          </cell>
          <cell r="G14">
            <v>2338</v>
          </cell>
          <cell r="H14">
            <v>2597</v>
          </cell>
          <cell r="I14">
            <v>2526</v>
          </cell>
          <cell r="J14">
            <v>2597</v>
          </cell>
          <cell r="N14">
            <v>2597</v>
          </cell>
          <cell r="O14">
            <v>26</v>
          </cell>
        </row>
        <row r="15">
          <cell r="E15" t="str">
            <v>YAREN NUR DEMİREL</v>
          </cell>
          <cell r="F15" t="str">
            <v>İZMİR</v>
          </cell>
          <cell r="G15">
            <v>2182</v>
          </cell>
          <cell r="H15">
            <v>2275</v>
          </cell>
          <cell r="I15">
            <v>2050</v>
          </cell>
          <cell r="J15">
            <v>2275</v>
          </cell>
          <cell r="N15">
            <v>2275</v>
          </cell>
          <cell r="O15">
            <v>20</v>
          </cell>
        </row>
        <row r="16">
          <cell r="E16" t="str">
            <v>BEREN OSMANOĞULLARI</v>
          </cell>
          <cell r="F16" t="str">
            <v>İZMİR</v>
          </cell>
          <cell r="G16">
            <v>1940</v>
          </cell>
          <cell r="H16">
            <v>1675</v>
          </cell>
          <cell r="I16">
            <v>2230</v>
          </cell>
          <cell r="J16">
            <v>2230</v>
          </cell>
          <cell r="N16">
            <v>2230</v>
          </cell>
          <cell r="O16">
            <v>19</v>
          </cell>
        </row>
        <row r="17">
          <cell r="E17" t="str">
            <v>ALARA EMİNE CİVAN</v>
          </cell>
          <cell r="F17" t="str">
            <v>AYDIN</v>
          </cell>
          <cell r="G17">
            <v>2010</v>
          </cell>
          <cell r="H17">
            <v>1610</v>
          </cell>
          <cell r="I17">
            <v>1295</v>
          </cell>
          <cell r="J17">
            <v>2010</v>
          </cell>
          <cell r="N17">
            <v>2010</v>
          </cell>
          <cell r="O17">
            <v>15</v>
          </cell>
        </row>
        <row r="18">
          <cell r="E18" t="str">
            <v>FATMANUR ATAR</v>
          </cell>
          <cell r="F18" t="str">
            <v>AYDIN</v>
          </cell>
          <cell r="G18">
            <v>1881</v>
          </cell>
          <cell r="H18">
            <v>1975</v>
          </cell>
          <cell r="I18">
            <v>1769</v>
          </cell>
          <cell r="J18">
            <v>1975</v>
          </cell>
          <cell r="N18">
            <v>1975</v>
          </cell>
          <cell r="O18">
            <v>14</v>
          </cell>
        </row>
        <row r="19">
          <cell r="E19" t="str">
            <v>DURU SU OKTAR</v>
          </cell>
          <cell r="F19" t="str">
            <v>İZMİR</v>
          </cell>
          <cell r="G19">
            <v>1944</v>
          </cell>
          <cell r="H19">
            <v>1839</v>
          </cell>
          <cell r="I19">
            <v>1894</v>
          </cell>
          <cell r="J19">
            <v>1944</v>
          </cell>
          <cell r="N19">
            <v>1944</v>
          </cell>
          <cell r="O19">
            <v>13</v>
          </cell>
        </row>
        <row r="20">
          <cell r="E20" t="str">
            <v>İPEK OZAN</v>
          </cell>
          <cell r="F20" t="str">
            <v>AYDIN</v>
          </cell>
          <cell r="G20">
            <v>1860</v>
          </cell>
          <cell r="H20">
            <v>1898</v>
          </cell>
          <cell r="I20">
            <v>1295</v>
          </cell>
          <cell r="J20">
            <v>1898</v>
          </cell>
          <cell r="N20">
            <v>1898</v>
          </cell>
          <cell r="O20">
            <v>12</v>
          </cell>
        </row>
        <row r="21">
          <cell r="E21" t="str">
            <v>İLAYDA BATTAL</v>
          </cell>
          <cell r="F21" t="str">
            <v>AYDIN</v>
          </cell>
          <cell r="G21">
            <v>890</v>
          </cell>
          <cell r="H21">
            <v>739</v>
          </cell>
          <cell r="I21">
            <v>936</v>
          </cell>
          <cell r="J21">
            <v>936</v>
          </cell>
          <cell r="N21">
            <v>936</v>
          </cell>
          <cell r="O21">
            <v>1</v>
          </cell>
        </row>
        <row r="22">
          <cell r="E22" t="str">
            <v>AYŞE DİLA SERT</v>
          </cell>
          <cell r="F22" t="str">
            <v>AYDIN</v>
          </cell>
          <cell r="G22" t="str">
            <v>X</v>
          </cell>
          <cell r="H22" t="str">
            <v>X</v>
          </cell>
          <cell r="I22" t="str">
            <v>X</v>
          </cell>
          <cell r="J22">
            <v>0</v>
          </cell>
          <cell r="N22" t="str">
            <v>DNS</v>
          </cell>
          <cell r="O22">
            <v>0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>Baş Hakem</v>
          </cell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19" refreshError="1"/>
      <sheetData sheetId="20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ayfa1"/>
      <sheetName val="Start Listesi"/>
      <sheetName val="PUAN"/>
      <sheetName val="60 METRE"/>
      <sheetName val="80 METRE"/>
      <sheetName val="110m.Eng"/>
      <sheetName val="Gülle"/>
      <sheetName val="600 METRE"/>
      <sheetName val="Uzun"/>
      <sheetName val="Yüksek"/>
      <sheetName val="1500m."/>
      <sheetName val="Cirit"/>
      <sheetName val="Sayfa2"/>
      <sheetName val="200m."/>
      <sheetName val="800m."/>
      <sheetName val="300m.Eng"/>
      <sheetName val="Sırık"/>
      <sheetName val="FIRLATMA TOPU"/>
      <sheetName val="Disk"/>
      <sheetName val="Çekiç"/>
      <sheetName val="İsveç"/>
      <sheetName val="Genel Puan Tablosu"/>
      <sheetName val="ALMANAK TOPLU SONUÇ"/>
    </sheetNames>
    <sheetDataSet>
      <sheetData sheetId="0">
        <row r="2">
          <cell r="A2" t="str">
            <v>Gençlik ve Spor Bakanlığı
Spor Genel Müdürlüğü
Spor Faaliyetleri Daire Başkanlığı</v>
          </cell>
        </row>
        <row r="19">
          <cell r="F19" t="str">
            <v>2021-2022 SPORCU EĞİTİM MERKEZİ GRUP BİRİNCİLİĞİ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M8" t="str">
            <v>ÖZGÜR DEMİRCİ</v>
          </cell>
          <cell r="N8" t="str">
            <v>İZMİR</v>
          </cell>
          <cell r="O8">
            <v>895</v>
          </cell>
          <cell r="P8">
            <v>1</v>
          </cell>
          <cell r="Q8">
            <v>67</v>
          </cell>
        </row>
        <row r="9">
          <cell r="M9" t="str">
            <v>KAAN ÇİNİ</v>
          </cell>
          <cell r="N9" t="str">
            <v>AYDIN</v>
          </cell>
          <cell r="O9">
            <v>936</v>
          </cell>
          <cell r="P9">
            <v>1</v>
          </cell>
          <cell r="Q9">
            <v>58</v>
          </cell>
        </row>
        <row r="10">
          <cell r="M10" t="str">
            <v>HÜSEYİN EMİR AKTAŞ</v>
          </cell>
          <cell r="N10" t="str">
            <v>AYDIN</v>
          </cell>
          <cell r="O10">
            <v>937</v>
          </cell>
          <cell r="P10">
            <v>2</v>
          </cell>
          <cell r="Q10">
            <v>58</v>
          </cell>
        </row>
        <row r="11">
          <cell r="M11" t="str">
            <v>MUAMMER ERKAY</v>
          </cell>
          <cell r="N11" t="str">
            <v>AYDIN</v>
          </cell>
          <cell r="O11">
            <v>961</v>
          </cell>
          <cell r="P11">
            <v>3</v>
          </cell>
          <cell r="Q11">
            <v>53</v>
          </cell>
        </row>
        <row r="12">
          <cell r="M12" t="str">
            <v>MURAT TOSUN</v>
          </cell>
          <cell r="N12" t="str">
            <v>AYDIN</v>
          </cell>
          <cell r="O12">
            <v>967</v>
          </cell>
          <cell r="P12">
            <v>2</v>
          </cell>
          <cell r="Q12">
            <v>52</v>
          </cell>
        </row>
        <row r="13">
          <cell r="M13" t="str">
            <v>ERAY AKIN</v>
          </cell>
          <cell r="N13" t="str">
            <v>İZMİR</v>
          </cell>
          <cell r="O13">
            <v>969</v>
          </cell>
          <cell r="P13">
            <v>3</v>
          </cell>
          <cell r="Q13">
            <v>52</v>
          </cell>
        </row>
        <row r="14">
          <cell r="M14" t="str">
            <v>FAHRETTİN CAN DUMAN</v>
          </cell>
          <cell r="N14" t="str">
            <v>İZMİR</v>
          </cell>
          <cell r="O14">
            <v>979</v>
          </cell>
          <cell r="P14">
            <v>4</v>
          </cell>
          <cell r="Q14">
            <v>50</v>
          </cell>
        </row>
        <row r="15">
          <cell r="M15" t="str">
            <v>KUZEY KAZAK</v>
          </cell>
          <cell r="N15" t="str">
            <v>AYDIN</v>
          </cell>
          <cell r="O15">
            <v>988</v>
          </cell>
          <cell r="P15">
            <v>4</v>
          </cell>
          <cell r="Q15">
            <v>48</v>
          </cell>
        </row>
        <row r="16">
          <cell r="M16" t="str">
            <v>EGE KAAN ÇAKAN</v>
          </cell>
          <cell r="N16" t="str">
            <v>İZMİR</v>
          </cell>
          <cell r="O16">
            <v>991</v>
          </cell>
          <cell r="P16">
            <v>5</v>
          </cell>
          <cell r="Q16">
            <v>47</v>
          </cell>
        </row>
        <row r="17">
          <cell r="M17" t="str">
            <v>HÜSEYİN ÇELİK</v>
          </cell>
          <cell r="N17" t="str">
            <v>İZMİR</v>
          </cell>
          <cell r="O17">
            <v>1011</v>
          </cell>
          <cell r="P17">
            <v>5</v>
          </cell>
          <cell r="Q17">
            <v>43</v>
          </cell>
        </row>
        <row r="18">
          <cell r="M18" t="str">
            <v>MERT OZAN</v>
          </cell>
          <cell r="N18" t="str">
            <v>AYDIN</v>
          </cell>
          <cell r="O18">
            <v>1039</v>
          </cell>
          <cell r="P18">
            <v>6</v>
          </cell>
          <cell r="Q18">
            <v>38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36">
          <cell r="Q36" t="str">
            <v xml:space="preserve">    </v>
          </cell>
        </row>
        <row r="37">
          <cell r="Q37" t="str">
            <v xml:space="preserve">    </v>
          </cell>
        </row>
        <row r="38">
          <cell r="Q38" t="str">
            <v xml:space="preserve">    </v>
          </cell>
        </row>
        <row r="39">
          <cell r="Q39" t="str">
            <v xml:space="preserve">    </v>
          </cell>
        </row>
        <row r="40">
          <cell r="Q40" t="str">
            <v xml:space="preserve">    </v>
          </cell>
        </row>
        <row r="41">
          <cell r="Q41" t="str">
            <v xml:space="preserve">    </v>
          </cell>
        </row>
        <row r="42">
          <cell r="Q42" t="str">
            <v xml:space="preserve">    </v>
          </cell>
        </row>
        <row r="43">
          <cell r="Q43" t="str">
            <v xml:space="preserve">    </v>
          </cell>
        </row>
        <row r="44">
          <cell r="Q44" t="str">
            <v xml:space="preserve">    </v>
          </cell>
        </row>
        <row r="45">
          <cell r="Q45" t="str">
            <v xml:space="preserve">    </v>
          </cell>
        </row>
        <row r="46">
          <cell r="Q46" t="str">
            <v xml:space="preserve">    </v>
          </cell>
        </row>
        <row r="47">
          <cell r="Q47" t="str">
            <v xml:space="preserve">    </v>
          </cell>
        </row>
        <row r="48">
          <cell r="Q48" t="str">
            <v xml:space="preserve">    </v>
          </cell>
        </row>
        <row r="49">
          <cell r="Q49" t="str">
            <v xml:space="preserve">    </v>
          </cell>
        </row>
        <row r="50">
          <cell r="O50" t="str">
            <v>Hakem</v>
          </cell>
          <cell r="P50" t="str">
            <v>Hakem</v>
          </cell>
        </row>
      </sheetData>
      <sheetData sheetId="7">
        <row r="8">
          <cell r="N8" t="str">
            <v>YAHYA BEYCİOĞLU</v>
          </cell>
          <cell r="O8" t="str">
            <v>BALIKESİR</v>
          </cell>
          <cell r="P8">
            <v>1314</v>
          </cell>
          <cell r="Q8">
            <v>3</v>
          </cell>
          <cell r="S8">
            <v>27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8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6">
          <cell r="Q36" t="str">
            <v>Hakem</v>
          </cell>
          <cell r="R36" t="str">
            <v>Hakem</v>
          </cell>
        </row>
      </sheetData>
      <sheetData sheetId="9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10">
        <row r="8">
          <cell r="N8" t="str">
            <v>RASİM ERKAVALCIOĞLU</v>
          </cell>
          <cell r="O8" t="str">
            <v>BALIKESİR</v>
          </cell>
          <cell r="P8">
            <v>15750</v>
          </cell>
          <cell r="Q8">
            <v>1</v>
          </cell>
          <cell r="S8">
            <v>25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1">
        <row r="8">
          <cell r="E8" t="str">
            <v>ÖZGÜR DEMİRCİ</v>
          </cell>
          <cell r="F8" t="str">
            <v>İZMİR</v>
          </cell>
          <cell r="G8">
            <v>406</v>
          </cell>
          <cell r="H8">
            <v>387</v>
          </cell>
          <cell r="I8">
            <v>421</v>
          </cell>
          <cell r="J8">
            <v>421</v>
          </cell>
          <cell r="N8">
            <v>421</v>
          </cell>
          <cell r="O8">
            <v>45</v>
          </cell>
        </row>
        <row r="9">
          <cell r="E9" t="str">
            <v>MUAMMER ERKAY</v>
          </cell>
          <cell r="F9" t="str">
            <v>AYDIN</v>
          </cell>
          <cell r="G9">
            <v>414</v>
          </cell>
          <cell r="H9" t="str">
            <v>X</v>
          </cell>
          <cell r="I9">
            <v>396</v>
          </cell>
          <cell r="J9">
            <v>414</v>
          </cell>
          <cell r="N9">
            <v>414</v>
          </cell>
          <cell r="O9">
            <v>43</v>
          </cell>
        </row>
        <row r="10">
          <cell r="E10" t="str">
            <v>HÜSEYİN EMİR AKTAŞ</v>
          </cell>
          <cell r="F10" t="str">
            <v>AYDIN</v>
          </cell>
          <cell r="G10">
            <v>393</v>
          </cell>
          <cell r="H10">
            <v>389</v>
          </cell>
          <cell r="I10">
            <v>377</v>
          </cell>
          <cell r="J10">
            <v>393</v>
          </cell>
          <cell r="N10">
            <v>393</v>
          </cell>
          <cell r="O10">
            <v>38</v>
          </cell>
        </row>
        <row r="11">
          <cell r="E11" t="str">
            <v>KAAN ÇİNİ</v>
          </cell>
          <cell r="F11" t="str">
            <v>AYDIN</v>
          </cell>
          <cell r="G11">
            <v>384</v>
          </cell>
          <cell r="H11">
            <v>381</v>
          </cell>
          <cell r="I11">
            <v>392</v>
          </cell>
          <cell r="J11">
            <v>392</v>
          </cell>
          <cell r="N11">
            <v>392</v>
          </cell>
          <cell r="O11">
            <v>38</v>
          </cell>
        </row>
        <row r="12">
          <cell r="E12" t="str">
            <v>MURAT TOSUN</v>
          </cell>
          <cell r="F12" t="str">
            <v>AYDIN</v>
          </cell>
          <cell r="G12">
            <v>360</v>
          </cell>
          <cell r="H12">
            <v>356</v>
          </cell>
          <cell r="I12">
            <v>385</v>
          </cell>
          <cell r="J12">
            <v>385</v>
          </cell>
          <cell r="N12">
            <v>385</v>
          </cell>
          <cell r="O12">
            <v>37</v>
          </cell>
        </row>
        <row r="13">
          <cell r="E13" t="str">
            <v>KUZEY KAZAK</v>
          </cell>
          <cell r="F13" t="str">
            <v>AYDIN</v>
          </cell>
          <cell r="G13">
            <v>349</v>
          </cell>
          <cell r="H13">
            <v>376</v>
          </cell>
          <cell r="I13">
            <v>383</v>
          </cell>
          <cell r="J13">
            <v>383</v>
          </cell>
          <cell r="N13">
            <v>383</v>
          </cell>
          <cell r="O13">
            <v>36</v>
          </cell>
        </row>
        <row r="14">
          <cell r="E14" t="str">
            <v>ERAY AKIN</v>
          </cell>
          <cell r="F14" t="str">
            <v>İZMİR</v>
          </cell>
          <cell r="G14">
            <v>368</v>
          </cell>
          <cell r="H14" t="str">
            <v>X</v>
          </cell>
          <cell r="I14">
            <v>375</v>
          </cell>
          <cell r="J14">
            <v>375</v>
          </cell>
          <cell r="N14">
            <v>375</v>
          </cell>
          <cell r="O14">
            <v>35</v>
          </cell>
        </row>
        <row r="15">
          <cell r="E15" t="str">
            <v>RASİM ERKAVALCIOĞLU</v>
          </cell>
          <cell r="F15" t="str">
            <v>BALIKESİR</v>
          </cell>
          <cell r="G15">
            <v>361</v>
          </cell>
          <cell r="H15">
            <v>342</v>
          </cell>
          <cell r="I15">
            <v>370</v>
          </cell>
          <cell r="J15">
            <v>370</v>
          </cell>
          <cell r="N15">
            <v>370</v>
          </cell>
          <cell r="O15">
            <v>34</v>
          </cell>
        </row>
        <row r="16">
          <cell r="E16" t="str">
            <v>FAHRETTİN CAN DUMAN</v>
          </cell>
          <cell r="F16" t="str">
            <v>İZMİR</v>
          </cell>
          <cell r="G16">
            <v>364</v>
          </cell>
          <cell r="H16">
            <v>332</v>
          </cell>
          <cell r="I16">
            <v>341</v>
          </cell>
          <cell r="J16">
            <v>364</v>
          </cell>
          <cell r="N16">
            <v>364</v>
          </cell>
          <cell r="O16">
            <v>32</v>
          </cell>
        </row>
        <row r="17">
          <cell r="E17" t="str">
            <v>EGE KAAN ÇAKAN</v>
          </cell>
          <cell r="F17" t="str">
            <v>İZMİR</v>
          </cell>
          <cell r="G17">
            <v>361</v>
          </cell>
          <cell r="H17">
            <v>355</v>
          </cell>
          <cell r="I17">
            <v>354</v>
          </cell>
          <cell r="J17">
            <v>361</v>
          </cell>
          <cell r="N17">
            <v>361</v>
          </cell>
          <cell r="O17">
            <v>32</v>
          </cell>
        </row>
        <row r="18">
          <cell r="E18" t="str">
            <v>HÜSEYİN ÇELİK</v>
          </cell>
          <cell r="F18" t="str">
            <v>İZMİR</v>
          </cell>
          <cell r="G18" t="str">
            <v>X</v>
          </cell>
          <cell r="H18">
            <v>304</v>
          </cell>
          <cell r="I18">
            <v>350</v>
          </cell>
          <cell r="J18">
            <v>350</v>
          </cell>
          <cell r="N18">
            <v>350</v>
          </cell>
          <cell r="O18">
            <v>30</v>
          </cell>
        </row>
        <row r="19">
          <cell r="E19" t="str">
            <v>MERT OZAN</v>
          </cell>
          <cell r="F19" t="str">
            <v>AYDIN</v>
          </cell>
          <cell r="G19">
            <v>346</v>
          </cell>
          <cell r="H19">
            <v>325</v>
          </cell>
          <cell r="I19">
            <v>318</v>
          </cell>
          <cell r="J19">
            <v>346</v>
          </cell>
          <cell r="N19">
            <v>346</v>
          </cell>
          <cell r="O19">
            <v>29</v>
          </cell>
        </row>
        <row r="20">
          <cell r="E20" t="str">
            <v>YAHYA BEYCİOĞLU</v>
          </cell>
          <cell r="F20" t="str">
            <v>BALIKESİR</v>
          </cell>
          <cell r="G20" t="str">
            <v>X</v>
          </cell>
          <cell r="H20">
            <v>307</v>
          </cell>
          <cell r="I20">
            <v>262</v>
          </cell>
          <cell r="J20">
            <v>307</v>
          </cell>
          <cell r="N20">
            <v>307</v>
          </cell>
          <cell r="O20">
            <v>22</v>
          </cell>
        </row>
        <row r="21">
          <cell r="E21" t="str">
            <v/>
          </cell>
          <cell r="F21" t="str">
            <v/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>Baş Hakem</v>
          </cell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12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3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Q36" t="str">
            <v xml:space="preserve">    </v>
          </cell>
        </row>
        <row r="50">
          <cell r="Q50" t="str">
            <v xml:space="preserve">    </v>
          </cell>
        </row>
        <row r="51">
          <cell r="O51" t="str">
            <v>Hakem</v>
          </cell>
          <cell r="P51" t="str">
            <v>Hakem</v>
          </cell>
        </row>
      </sheetData>
      <sheetData sheetId="14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 t="str">
            <v/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5" refreshError="1"/>
      <sheetData sheetId="16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6">
          <cell r="P46" t="str">
            <v>Hakem</v>
          </cell>
          <cell r="Q46" t="str">
            <v>Hakem</v>
          </cell>
          <cell r="S46" t="str">
            <v>Hakem</v>
          </cell>
        </row>
      </sheetData>
      <sheetData sheetId="17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8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9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20">
        <row r="8">
          <cell r="E8" t="str">
            <v>MURAT TOSUN</v>
          </cell>
          <cell r="F8" t="str">
            <v>AYDIN</v>
          </cell>
          <cell r="G8">
            <v>4249</v>
          </cell>
          <cell r="H8">
            <v>4046</v>
          </cell>
          <cell r="I8">
            <v>3874</v>
          </cell>
          <cell r="J8">
            <v>4249</v>
          </cell>
          <cell r="N8">
            <v>4249</v>
          </cell>
          <cell r="O8">
            <v>33</v>
          </cell>
        </row>
        <row r="9">
          <cell r="E9" t="str">
            <v>FAHRETTİN CAN DUMAN</v>
          </cell>
          <cell r="F9" t="str">
            <v>İZMİR</v>
          </cell>
          <cell r="G9">
            <v>3659</v>
          </cell>
          <cell r="H9">
            <v>3479</v>
          </cell>
          <cell r="I9">
            <v>3050</v>
          </cell>
          <cell r="J9">
            <v>3659</v>
          </cell>
          <cell r="N9">
            <v>3659</v>
          </cell>
          <cell r="O9">
            <v>27</v>
          </cell>
        </row>
        <row r="10">
          <cell r="E10" t="str">
            <v>HÜSEYİN EMİR AKTAŞ</v>
          </cell>
          <cell r="F10" t="str">
            <v>AYDIN</v>
          </cell>
          <cell r="G10">
            <v>3254</v>
          </cell>
          <cell r="H10" t="str">
            <v>X</v>
          </cell>
          <cell r="I10" t="str">
            <v>X</v>
          </cell>
          <cell r="J10">
            <v>3254</v>
          </cell>
          <cell r="N10">
            <v>3254</v>
          </cell>
          <cell r="O10">
            <v>22</v>
          </cell>
        </row>
        <row r="11">
          <cell r="E11" t="str">
            <v>EGE KAAN ÇAKAN</v>
          </cell>
          <cell r="F11" t="str">
            <v>İZMİR</v>
          </cell>
          <cell r="G11">
            <v>3188</v>
          </cell>
          <cell r="H11">
            <v>3059</v>
          </cell>
          <cell r="I11">
            <v>2641</v>
          </cell>
          <cell r="J11">
            <v>3188</v>
          </cell>
          <cell r="N11">
            <v>3188</v>
          </cell>
          <cell r="O11">
            <v>21</v>
          </cell>
        </row>
        <row r="12">
          <cell r="E12" t="str">
            <v>KUZEY KAZAK</v>
          </cell>
          <cell r="F12" t="str">
            <v>AYDIN</v>
          </cell>
          <cell r="G12">
            <v>2881</v>
          </cell>
          <cell r="H12">
            <v>3180</v>
          </cell>
          <cell r="I12" t="str">
            <v>X</v>
          </cell>
          <cell r="J12">
            <v>3180</v>
          </cell>
          <cell r="N12">
            <v>3180</v>
          </cell>
          <cell r="O12">
            <v>21</v>
          </cell>
        </row>
        <row r="13">
          <cell r="E13" t="str">
            <v>KAAN ÇİNİ</v>
          </cell>
          <cell r="F13" t="str">
            <v>AYDIN</v>
          </cell>
          <cell r="G13">
            <v>2888</v>
          </cell>
          <cell r="H13">
            <v>3067</v>
          </cell>
          <cell r="I13">
            <v>3130</v>
          </cell>
          <cell r="J13">
            <v>3130</v>
          </cell>
          <cell r="N13">
            <v>3130</v>
          </cell>
          <cell r="O13">
            <v>21</v>
          </cell>
        </row>
        <row r="14">
          <cell r="E14" t="str">
            <v>RASİM ERKAVALCIOĞLU</v>
          </cell>
          <cell r="F14" t="str">
            <v>BALIKESİR</v>
          </cell>
          <cell r="G14">
            <v>1866</v>
          </cell>
          <cell r="H14">
            <v>3021</v>
          </cell>
          <cell r="I14">
            <v>2924</v>
          </cell>
          <cell r="J14">
            <v>3021</v>
          </cell>
          <cell r="N14">
            <v>3021</v>
          </cell>
          <cell r="O14">
            <v>20</v>
          </cell>
        </row>
        <row r="15">
          <cell r="E15" t="str">
            <v>HÜSEYİN ÇELİK</v>
          </cell>
          <cell r="F15" t="str">
            <v>İZMİR</v>
          </cell>
          <cell r="G15">
            <v>2877</v>
          </cell>
          <cell r="H15">
            <v>1839</v>
          </cell>
          <cell r="I15">
            <v>2832</v>
          </cell>
          <cell r="J15">
            <v>2877</v>
          </cell>
          <cell r="N15">
            <v>2877</v>
          </cell>
          <cell r="O15">
            <v>18</v>
          </cell>
        </row>
        <row r="16">
          <cell r="E16" t="str">
            <v>MUAMMER ERKAY</v>
          </cell>
          <cell r="F16" t="str">
            <v>AYDIN</v>
          </cell>
          <cell r="G16" t="str">
            <v>X</v>
          </cell>
          <cell r="H16">
            <v>2671</v>
          </cell>
          <cell r="I16">
            <v>2813</v>
          </cell>
          <cell r="J16">
            <v>2813</v>
          </cell>
          <cell r="N16">
            <v>2813</v>
          </cell>
          <cell r="O16">
            <v>17</v>
          </cell>
        </row>
        <row r="17">
          <cell r="E17" t="str">
            <v>MERT OZAN</v>
          </cell>
          <cell r="F17" t="str">
            <v>AYDIN</v>
          </cell>
          <cell r="G17">
            <v>2791</v>
          </cell>
          <cell r="H17" t="str">
            <v>X</v>
          </cell>
          <cell r="I17" t="str">
            <v>X</v>
          </cell>
          <cell r="J17">
            <v>2791</v>
          </cell>
          <cell r="N17">
            <v>2791</v>
          </cell>
          <cell r="O17">
            <v>17</v>
          </cell>
        </row>
        <row r="18">
          <cell r="E18" t="str">
            <v>ÖZGÜR DEMİRCİ</v>
          </cell>
          <cell r="F18" t="str">
            <v>İZMİR</v>
          </cell>
          <cell r="G18">
            <v>2685</v>
          </cell>
          <cell r="H18">
            <v>2352</v>
          </cell>
          <cell r="I18">
            <v>1894</v>
          </cell>
          <cell r="J18">
            <v>2685</v>
          </cell>
          <cell r="N18">
            <v>2685</v>
          </cell>
          <cell r="O18">
            <v>16</v>
          </cell>
        </row>
        <row r="19">
          <cell r="E19" t="str">
            <v>YAHYA BEYCİOĞLU</v>
          </cell>
          <cell r="F19" t="str">
            <v>BALIKESİR</v>
          </cell>
          <cell r="G19">
            <v>2422</v>
          </cell>
          <cell r="H19">
            <v>2325</v>
          </cell>
          <cell r="I19">
            <v>2205</v>
          </cell>
          <cell r="J19">
            <v>2422</v>
          </cell>
          <cell r="N19">
            <v>2420</v>
          </cell>
          <cell r="O19">
            <v>13</v>
          </cell>
        </row>
        <row r="20">
          <cell r="E20" t="str">
            <v>ERAY AKIN</v>
          </cell>
          <cell r="F20" t="str">
            <v>İZMİR</v>
          </cell>
          <cell r="G20">
            <v>1900</v>
          </cell>
          <cell r="H20">
            <v>2092</v>
          </cell>
          <cell r="I20" t="str">
            <v>X</v>
          </cell>
          <cell r="J20">
            <v>2092</v>
          </cell>
          <cell r="N20">
            <v>2092</v>
          </cell>
          <cell r="O20">
            <v>10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>Baş Hakem</v>
          </cell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21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22" refreshError="1"/>
      <sheetData sheetId="23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tart Listesi"/>
      <sheetName val="PUAN"/>
      <sheetName val="Gülle"/>
      <sheetName val="60M."/>
      <sheetName val="80m."/>
      <sheetName val="80m.Eng"/>
      <sheetName val="Uzun"/>
      <sheetName val="Yüksek"/>
      <sheetName val="Cirit"/>
      <sheetName val="Disk"/>
      <sheetName val="800m."/>
      <sheetName val="400m.Eng"/>
      <sheetName val="400m."/>
      <sheetName val="1500m."/>
      <sheetName val="Sırık"/>
      <sheetName val="Üçadım"/>
      <sheetName val="Çekiç"/>
      <sheetName val="İsveç"/>
      <sheetName val="ALMANAK TOPLU SONUÇ"/>
    </sheetNames>
    <sheetDataSet>
      <sheetData sheetId="0">
        <row r="2">
          <cell r="A2" t="str">
            <v>Gençlik ve Spor Bakanlığı
Türkiye Atletizm Federasyonu</v>
          </cell>
        </row>
        <row r="19">
          <cell r="F19" t="str">
            <v>2021-2022 SPORCU EĞİTİM MERKEZİ GRUP BİRİNCİLİĞİ</v>
          </cell>
        </row>
        <row r="21">
          <cell r="F21" t="str">
            <v>2010 DOĞUMLU KIZLAR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8">
          <cell r="E8" t="str">
            <v>ECE KAYAN</v>
          </cell>
          <cell r="F8" t="str">
            <v>AYDIN</v>
          </cell>
          <cell r="G8">
            <v>772</v>
          </cell>
          <cell r="H8">
            <v>756</v>
          </cell>
          <cell r="I8">
            <v>740</v>
          </cell>
          <cell r="J8">
            <v>772</v>
          </cell>
          <cell r="N8">
            <v>772</v>
          </cell>
          <cell r="O8">
            <v>58</v>
          </cell>
        </row>
        <row r="9">
          <cell r="E9" t="str">
            <v>SELİN TARHAN</v>
          </cell>
          <cell r="F9" t="str">
            <v>İZMİR</v>
          </cell>
          <cell r="G9">
            <v>654</v>
          </cell>
          <cell r="H9">
            <v>686</v>
          </cell>
          <cell r="I9">
            <v>729</v>
          </cell>
          <cell r="J9">
            <v>729</v>
          </cell>
          <cell r="N9">
            <v>729</v>
          </cell>
          <cell r="O9">
            <v>55</v>
          </cell>
        </row>
        <row r="10">
          <cell r="E10" t="str">
            <v>AZRA ERYILMAZ</v>
          </cell>
          <cell r="F10" t="str">
            <v>İZMİR</v>
          </cell>
          <cell r="G10">
            <v>702</v>
          </cell>
          <cell r="H10">
            <v>666</v>
          </cell>
          <cell r="I10">
            <v>725</v>
          </cell>
          <cell r="J10">
            <v>725</v>
          </cell>
          <cell r="N10">
            <v>725</v>
          </cell>
          <cell r="O10">
            <v>55</v>
          </cell>
        </row>
        <row r="11">
          <cell r="E11" t="str">
            <v>ELİF SAYGILI</v>
          </cell>
          <cell r="F11" t="str">
            <v>AYDIN</v>
          </cell>
          <cell r="G11">
            <v>652</v>
          </cell>
          <cell r="H11">
            <v>660</v>
          </cell>
          <cell r="I11">
            <v>628</v>
          </cell>
          <cell r="J11">
            <v>660</v>
          </cell>
          <cell r="N11">
            <v>660</v>
          </cell>
          <cell r="O11">
            <v>50</v>
          </cell>
        </row>
        <row r="12">
          <cell r="E12" t="str">
            <v>MEDİNE ALTINDAĞ</v>
          </cell>
          <cell r="F12" t="str">
            <v>AYDIN</v>
          </cell>
          <cell r="G12" t="str">
            <v>X</v>
          </cell>
          <cell r="H12" t="str">
            <v>X</v>
          </cell>
          <cell r="I12">
            <v>659</v>
          </cell>
          <cell r="J12">
            <v>659</v>
          </cell>
          <cell r="N12">
            <v>659</v>
          </cell>
          <cell r="O12">
            <v>50</v>
          </cell>
        </row>
        <row r="13">
          <cell r="E13" t="str">
            <v>DURU KOÇYİĞİT</v>
          </cell>
          <cell r="F13" t="str">
            <v>İZMİR</v>
          </cell>
          <cell r="G13">
            <v>624</v>
          </cell>
          <cell r="H13">
            <v>620</v>
          </cell>
          <cell r="I13">
            <v>600</v>
          </cell>
          <cell r="J13">
            <v>624</v>
          </cell>
          <cell r="N13">
            <v>624</v>
          </cell>
          <cell r="O13">
            <v>48</v>
          </cell>
        </row>
        <row r="14">
          <cell r="E14" t="str">
            <v>Asmin ÖZEL</v>
          </cell>
          <cell r="F14" t="str">
            <v>İZMİR</v>
          </cell>
          <cell r="G14">
            <v>606</v>
          </cell>
          <cell r="H14">
            <v>537</v>
          </cell>
          <cell r="I14">
            <v>509</v>
          </cell>
          <cell r="J14">
            <v>606</v>
          </cell>
          <cell r="N14">
            <v>606</v>
          </cell>
          <cell r="O14">
            <v>47</v>
          </cell>
        </row>
        <row r="15">
          <cell r="E15" t="str">
            <v>Ada ÇAĞLAR</v>
          </cell>
          <cell r="F15" t="str">
            <v>İZMİR</v>
          </cell>
          <cell r="G15">
            <v>442</v>
          </cell>
          <cell r="H15">
            <v>602</v>
          </cell>
          <cell r="I15" t="str">
            <v>X</v>
          </cell>
          <cell r="J15">
            <v>602</v>
          </cell>
          <cell r="N15">
            <v>602</v>
          </cell>
          <cell r="O15">
            <v>46</v>
          </cell>
        </row>
        <row r="16">
          <cell r="E16" t="str">
            <v>HAMİDE DURMAZ</v>
          </cell>
          <cell r="F16" t="str">
            <v>AYDIN</v>
          </cell>
          <cell r="G16" t="str">
            <v>X</v>
          </cell>
          <cell r="H16">
            <v>599</v>
          </cell>
          <cell r="I16">
            <v>589</v>
          </cell>
          <cell r="J16">
            <v>599</v>
          </cell>
          <cell r="N16">
            <v>599</v>
          </cell>
          <cell r="O16">
            <v>46</v>
          </cell>
        </row>
        <row r="17">
          <cell r="E17" t="str">
            <v>NEHİR YILDIZ</v>
          </cell>
          <cell r="F17" t="str">
            <v>İZMİR</v>
          </cell>
          <cell r="G17">
            <v>538</v>
          </cell>
          <cell r="H17">
            <v>537</v>
          </cell>
          <cell r="I17">
            <v>586</v>
          </cell>
          <cell r="J17">
            <v>586</v>
          </cell>
          <cell r="N17">
            <v>586</v>
          </cell>
          <cell r="O17">
            <v>45</v>
          </cell>
        </row>
        <row r="18">
          <cell r="E18" t="str">
            <v>DEFRE KURT</v>
          </cell>
          <cell r="F18" t="str">
            <v>İZMİR</v>
          </cell>
          <cell r="G18">
            <v>394</v>
          </cell>
          <cell r="H18">
            <v>462</v>
          </cell>
          <cell r="I18">
            <v>580</v>
          </cell>
          <cell r="J18">
            <v>580</v>
          </cell>
          <cell r="N18">
            <v>580</v>
          </cell>
          <cell r="O18">
            <v>45</v>
          </cell>
        </row>
        <row r="19">
          <cell r="E19" t="str">
            <v>ESMANUR YEŞİLLİ</v>
          </cell>
          <cell r="F19" t="str">
            <v>İZMİR</v>
          </cell>
          <cell r="G19">
            <v>555</v>
          </cell>
          <cell r="H19" t="str">
            <v>X</v>
          </cell>
          <cell r="I19" t="str">
            <v>X</v>
          </cell>
          <cell r="J19">
            <v>555</v>
          </cell>
          <cell r="N19">
            <v>555</v>
          </cell>
          <cell r="O19">
            <v>43</v>
          </cell>
        </row>
        <row r="20">
          <cell r="E20" t="str">
            <v>EVRANUR GÖKCAN</v>
          </cell>
          <cell r="F20" t="str">
            <v>BALIKESİR</v>
          </cell>
          <cell r="G20" t="str">
            <v>X</v>
          </cell>
          <cell r="H20">
            <v>490</v>
          </cell>
          <cell r="I20">
            <v>430</v>
          </cell>
          <cell r="J20">
            <v>490</v>
          </cell>
          <cell r="N20">
            <v>490</v>
          </cell>
          <cell r="O20">
            <v>39</v>
          </cell>
        </row>
        <row r="21">
          <cell r="E21" t="str">
            <v>RÜMEYSA ELİF AYHAN</v>
          </cell>
          <cell r="F21" t="str">
            <v>AYDIN</v>
          </cell>
          <cell r="G21" t="str">
            <v>X</v>
          </cell>
          <cell r="H21">
            <v>400</v>
          </cell>
          <cell r="I21">
            <v>480</v>
          </cell>
          <cell r="J21">
            <v>480</v>
          </cell>
          <cell r="N21">
            <v>480</v>
          </cell>
          <cell r="O21">
            <v>38</v>
          </cell>
        </row>
        <row r="22">
          <cell r="E22" t="str">
            <v>NİSA SAYILKAN</v>
          </cell>
          <cell r="F22" t="str">
            <v>AYDIN</v>
          </cell>
          <cell r="G22" t="str">
            <v>X</v>
          </cell>
          <cell r="H22" t="str">
            <v>X</v>
          </cell>
          <cell r="I22">
            <v>478</v>
          </cell>
          <cell r="J22">
            <v>478</v>
          </cell>
          <cell r="N22">
            <v>478</v>
          </cell>
          <cell r="O22">
            <v>38</v>
          </cell>
        </row>
        <row r="23">
          <cell r="E23" t="str">
            <v>ASMA HAIDARI</v>
          </cell>
          <cell r="F23" t="str">
            <v>BALIKESİR</v>
          </cell>
          <cell r="G23" t="str">
            <v>X</v>
          </cell>
          <cell r="H23">
            <v>445</v>
          </cell>
          <cell r="I23">
            <v>469</v>
          </cell>
          <cell r="J23">
            <v>469</v>
          </cell>
          <cell r="N23">
            <v>469</v>
          </cell>
          <cell r="O23">
            <v>37</v>
          </cell>
        </row>
        <row r="24">
          <cell r="E24" t="str">
            <v>BERENSU VAROL</v>
          </cell>
          <cell r="F24" t="str">
            <v>BALIKESİR</v>
          </cell>
          <cell r="G24">
            <v>426</v>
          </cell>
          <cell r="H24" t="str">
            <v>X</v>
          </cell>
          <cell r="I24">
            <v>406</v>
          </cell>
          <cell r="J24">
            <v>426</v>
          </cell>
          <cell r="N24">
            <v>426</v>
          </cell>
          <cell r="O24">
            <v>35</v>
          </cell>
        </row>
        <row r="25">
          <cell r="E25" t="str">
            <v>ECRİN ÖZDAMAR</v>
          </cell>
          <cell r="F25" t="str">
            <v>AYDIN</v>
          </cell>
          <cell r="G25" t="str">
            <v>X</v>
          </cell>
          <cell r="H25" t="str">
            <v>X</v>
          </cell>
          <cell r="I25" t="str">
            <v>X</v>
          </cell>
          <cell r="J25">
            <v>0</v>
          </cell>
          <cell r="N25" t="str">
            <v>NM</v>
          </cell>
        </row>
        <row r="26">
          <cell r="E26" t="str">
            <v>SEVİM DEMİREL</v>
          </cell>
          <cell r="F26" t="str">
            <v>AYDIN</v>
          </cell>
          <cell r="G26" t="str">
            <v>X</v>
          </cell>
          <cell r="H26" t="str">
            <v>X</v>
          </cell>
          <cell r="I26" t="str">
            <v>X</v>
          </cell>
          <cell r="J26">
            <v>0</v>
          </cell>
          <cell r="N26" t="str">
            <v>NM</v>
          </cell>
        </row>
        <row r="27">
          <cell r="E27" t="str">
            <v/>
          </cell>
          <cell r="F27" t="str">
            <v/>
          </cell>
        </row>
        <row r="28">
          <cell r="E28" t="str">
            <v/>
          </cell>
          <cell r="F28" t="str">
            <v/>
          </cell>
        </row>
        <row r="29">
          <cell r="E29" t="str">
            <v/>
          </cell>
          <cell r="F29" t="str">
            <v/>
          </cell>
        </row>
        <row r="30">
          <cell r="E30" t="str">
            <v/>
          </cell>
          <cell r="F30" t="str">
            <v/>
          </cell>
        </row>
        <row r="31">
          <cell r="E31" t="str">
            <v/>
          </cell>
          <cell r="F31" t="str">
            <v/>
          </cell>
        </row>
        <row r="32">
          <cell r="E32" t="str">
            <v/>
          </cell>
          <cell r="F32" t="str">
            <v/>
          </cell>
        </row>
        <row r="33">
          <cell r="E33" t="str">
            <v/>
          </cell>
          <cell r="F33" t="str">
            <v/>
          </cell>
        </row>
        <row r="34">
          <cell r="E34" t="str">
            <v/>
          </cell>
          <cell r="F34" t="str">
            <v/>
          </cell>
        </row>
        <row r="35">
          <cell r="E35" t="str">
            <v/>
          </cell>
          <cell r="F35" t="str">
            <v/>
          </cell>
        </row>
        <row r="36">
          <cell r="E36" t="str">
            <v/>
          </cell>
          <cell r="F36" t="str">
            <v/>
          </cell>
          <cell r="J36">
            <v>0</v>
          </cell>
          <cell r="N36">
            <v>0</v>
          </cell>
          <cell r="O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N37">
            <v>0</v>
          </cell>
          <cell r="O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N38">
            <v>0</v>
          </cell>
          <cell r="O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N39">
            <v>0</v>
          </cell>
          <cell r="O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N40">
            <v>0</v>
          </cell>
          <cell r="O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N41">
            <v>0</v>
          </cell>
          <cell r="O41" t="str">
            <v xml:space="preserve">    </v>
          </cell>
        </row>
        <row r="42">
          <cell r="E42" t="str">
            <v>Baş Hakem</v>
          </cell>
          <cell r="F42" t="str">
            <v>Lider</v>
          </cell>
          <cell r="G42" t="str">
            <v>Sekreter</v>
          </cell>
          <cell r="N42" t="str">
            <v>Hakem</v>
          </cell>
        </row>
      </sheetData>
      <sheetData sheetId="6">
        <row r="8">
          <cell r="N8" t="str">
            <v>ELİF SAYGILI</v>
          </cell>
          <cell r="O8" t="str">
            <v>AYDIN</v>
          </cell>
          <cell r="P8">
            <v>921</v>
          </cell>
          <cell r="S8">
            <v>75</v>
          </cell>
        </row>
        <row r="9">
          <cell r="N9" t="str">
            <v>Asmin ÖZEL</v>
          </cell>
          <cell r="O9" t="str">
            <v>İZMİR</v>
          </cell>
          <cell r="P9">
            <v>922</v>
          </cell>
          <cell r="S9">
            <v>75</v>
          </cell>
        </row>
        <row r="10">
          <cell r="N10" t="str">
            <v>SELİN TARHAN</v>
          </cell>
          <cell r="O10" t="str">
            <v>İZMİR</v>
          </cell>
          <cell r="P10">
            <v>927</v>
          </cell>
          <cell r="S10">
            <v>74</v>
          </cell>
        </row>
        <row r="11">
          <cell r="N11" t="str">
            <v>AZRA ERYILMAZ</v>
          </cell>
          <cell r="O11" t="str">
            <v>İZMİR</v>
          </cell>
          <cell r="P11">
            <v>936</v>
          </cell>
          <cell r="S11">
            <v>72</v>
          </cell>
        </row>
        <row r="12">
          <cell r="N12" t="str">
            <v>DEFRE KURT</v>
          </cell>
          <cell r="O12" t="str">
            <v>İZMİR</v>
          </cell>
          <cell r="P12">
            <v>938</v>
          </cell>
          <cell r="S12">
            <v>72</v>
          </cell>
        </row>
        <row r="13">
          <cell r="N13" t="str">
            <v>NİSA SAYILKAN</v>
          </cell>
          <cell r="O13" t="str">
            <v>AYDIN</v>
          </cell>
          <cell r="P13">
            <v>948</v>
          </cell>
          <cell r="S13">
            <v>70</v>
          </cell>
        </row>
        <row r="14">
          <cell r="N14" t="str">
            <v>DURU KOÇYİĞİT</v>
          </cell>
          <cell r="O14" t="str">
            <v>İZMİR</v>
          </cell>
          <cell r="P14">
            <v>951</v>
          </cell>
          <cell r="S14">
            <v>69</v>
          </cell>
        </row>
        <row r="15">
          <cell r="N15" t="str">
            <v>HAMİDE DURMAZ</v>
          </cell>
          <cell r="O15" t="str">
            <v>AYDIN</v>
          </cell>
          <cell r="P15">
            <v>964</v>
          </cell>
          <cell r="S15">
            <v>67</v>
          </cell>
        </row>
        <row r="16">
          <cell r="N16" t="str">
            <v>ASMA HAIDARI</v>
          </cell>
          <cell r="O16" t="str">
            <v>BALIKESİR</v>
          </cell>
          <cell r="P16">
            <v>977</v>
          </cell>
          <cell r="S16">
            <v>64</v>
          </cell>
        </row>
        <row r="17">
          <cell r="N17" t="str">
            <v>SEVİM DEMİREL</v>
          </cell>
          <cell r="O17" t="str">
            <v>AYDIN</v>
          </cell>
          <cell r="P17">
            <v>978</v>
          </cell>
          <cell r="S17">
            <v>64</v>
          </cell>
        </row>
        <row r="18">
          <cell r="N18" t="str">
            <v>NEHİR YILDIZ</v>
          </cell>
          <cell r="O18" t="str">
            <v>İZMİR</v>
          </cell>
          <cell r="P18">
            <v>980</v>
          </cell>
          <cell r="S18">
            <v>64</v>
          </cell>
        </row>
        <row r="19">
          <cell r="N19" t="str">
            <v>BERRA NAS ÇÖREKÇİ</v>
          </cell>
          <cell r="O19" t="str">
            <v>AYDIN</v>
          </cell>
          <cell r="P19">
            <v>981</v>
          </cell>
          <cell r="S19">
            <v>63</v>
          </cell>
        </row>
        <row r="20">
          <cell r="N20" t="str">
            <v>MEDİNE ALTINDAĞ</v>
          </cell>
          <cell r="O20" t="str">
            <v>AYDIN</v>
          </cell>
          <cell r="P20">
            <v>981</v>
          </cell>
          <cell r="S20">
            <v>63</v>
          </cell>
        </row>
        <row r="21">
          <cell r="N21" t="str">
            <v>EVRANUR GÖKCAN</v>
          </cell>
          <cell r="O21" t="str">
            <v>BALIKESİR</v>
          </cell>
          <cell r="P21">
            <v>995</v>
          </cell>
          <cell r="S21">
            <v>61</v>
          </cell>
        </row>
        <row r="22">
          <cell r="N22" t="str">
            <v>BEREN SU ULUSOY</v>
          </cell>
          <cell r="O22" t="str">
            <v>İZMİR</v>
          </cell>
          <cell r="P22">
            <v>996</v>
          </cell>
          <cell r="S22">
            <v>60</v>
          </cell>
        </row>
        <row r="23">
          <cell r="N23" t="str">
            <v>ECE KAYAN</v>
          </cell>
          <cell r="O23" t="str">
            <v>AYDIN</v>
          </cell>
          <cell r="P23">
            <v>1007</v>
          </cell>
          <cell r="S23">
            <v>58</v>
          </cell>
        </row>
        <row r="24">
          <cell r="N24" t="str">
            <v>İLAYDA TASLAJ</v>
          </cell>
          <cell r="O24" t="str">
            <v>AYDIN</v>
          </cell>
          <cell r="P24">
            <v>1010</v>
          </cell>
          <cell r="S24">
            <v>58</v>
          </cell>
        </row>
        <row r="25">
          <cell r="N25" t="str">
            <v>ESMANUR YEŞİLLİ</v>
          </cell>
          <cell r="O25" t="str">
            <v>İZMİR</v>
          </cell>
          <cell r="P25">
            <v>1014</v>
          </cell>
          <cell r="S25">
            <v>57</v>
          </cell>
        </row>
        <row r="26">
          <cell r="N26" t="str">
            <v>ADA ÇAĞLAR</v>
          </cell>
          <cell r="O26" t="str">
            <v>İZMİR</v>
          </cell>
          <cell r="P26">
            <v>1026</v>
          </cell>
          <cell r="S26">
            <v>0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7">
        <row r="8">
          <cell r="N8" t="str">
            <v>ECRİN ÖZDAMAR</v>
          </cell>
          <cell r="O8" t="str">
            <v>AYDIN</v>
          </cell>
          <cell r="P8">
            <v>1217</v>
          </cell>
          <cell r="S8">
            <v>64</v>
          </cell>
        </row>
        <row r="9">
          <cell r="N9" t="str">
            <v>BERENSU VAROL</v>
          </cell>
          <cell r="O9" t="str">
            <v>BALIKESİR</v>
          </cell>
          <cell r="P9">
            <v>1289</v>
          </cell>
          <cell r="S9">
            <v>50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P25" t="str">
            <v>Hakem</v>
          </cell>
          <cell r="Q25" t="str">
            <v>Hakem</v>
          </cell>
          <cell r="S25" t="str">
            <v>Hakem</v>
          </cell>
        </row>
      </sheetData>
      <sheetData sheetId="8">
        <row r="8">
          <cell r="N8" t="str">
            <v>RÜMEYSA ELİF AYHAN</v>
          </cell>
          <cell r="O8" t="str">
            <v>AYDIN</v>
          </cell>
          <cell r="P8">
            <v>1445</v>
          </cell>
          <cell r="S8">
            <v>71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9">
        <row r="8">
          <cell r="E8" t="str">
            <v>DEFRE KURT</v>
          </cell>
          <cell r="F8" t="str">
            <v>İZMİR</v>
          </cell>
          <cell r="G8">
            <v>431</v>
          </cell>
          <cell r="H8">
            <v>449</v>
          </cell>
          <cell r="I8">
            <v>435</v>
          </cell>
          <cell r="J8">
            <v>449</v>
          </cell>
          <cell r="N8">
            <v>449</v>
          </cell>
          <cell r="O8">
            <v>67</v>
          </cell>
        </row>
        <row r="9">
          <cell r="E9" t="str">
            <v>AZRA ERYILMAZ</v>
          </cell>
          <cell r="F9" t="str">
            <v>İZMİR</v>
          </cell>
          <cell r="G9">
            <v>410</v>
          </cell>
          <cell r="H9">
            <v>424</v>
          </cell>
          <cell r="I9">
            <v>408</v>
          </cell>
          <cell r="J9">
            <v>424</v>
          </cell>
          <cell r="N9">
            <v>424</v>
          </cell>
          <cell r="O9">
            <v>61</v>
          </cell>
        </row>
        <row r="10">
          <cell r="E10" t="str">
            <v>RÜMEYSA ELİF AYHAN</v>
          </cell>
          <cell r="F10" t="str">
            <v>AYDIN</v>
          </cell>
          <cell r="G10">
            <v>405</v>
          </cell>
          <cell r="H10" t="str">
            <v>X</v>
          </cell>
          <cell r="I10">
            <v>421</v>
          </cell>
          <cell r="J10">
            <v>421</v>
          </cell>
          <cell r="N10">
            <v>421</v>
          </cell>
          <cell r="O10">
            <v>60</v>
          </cell>
        </row>
        <row r="11">
          <cell r="E11" t="str">
            <v>SELİN TARHAN</v>
          </cell>
          <cell r="F11" t="str">
            <v>İZMİR</v>
          </cell>
          <cell r="G11">
            <v>413</v>
          </cell>
          <cell r="H11">
            <v>402</v>
          </cell>
          <cell r="I11">
            <v>417</v>
          </cell>
          <cell r="J11">
            <v>417</v>
          </cell>
          <cell r="N11">
            <v>417</v>
          </cell>
          <cell r="O11">
            <v>59</v>
          </cell>
        </row>
        <row r="12">
          <cell r="E12" t="str">
            <v>Asmin ÖZEL</v>
          </cell>
          <cell r="F12" t="str">
            <v>İZMİR</v>
          </cell>
          <cell r="G12">
            <v>400</v>
          </cell>
          <cell r="H12">
            <v>394</v>
          </cell>
          <cell r="I12">
            <v>414</v>
          </cell>
          <cell r="J12">
            <v>414</v>
          </cell>
          <cell r="N12">
            <v>414</v>
          </cell>
          <cell r="O12">
            <v>58</v>
          </cell>
        </row>
        <row r="13">
          <cell r="E13" t="str">
            <v>ELİF SAYGILI</v>
          </cell>
          <cell r="F13" t="str">
            <v>AYDIN</v>
          </cell>
          <cell r="G13">
            <v>391</v>
          </cell>
          <cell r="H13">
            <v>413</v>
          </cell>
          <cell r="I13">
            <v>398</v>
          </cell>
          <cell r="J13">
            <v>413</v>
          </cell>
          <cell r="N13">
            <v>413</v>
          </cell>
          <cell r="O13">
            <v>58</v>
          </cell>
        </row>
        <row r="14">
          <cell r="E14" t="str">
            <v>NİSA SAYILKAN</v>
          </cell>
          <cell r="F14" t="str">
            <v>AYDIN</v>
          </cell>
          <cell r="G14">
            <v>390</v>
          </cell>
          <cell r="H14">
            <v>406</v>
          </cell>
          <cell r="I14">
            <v>392</v>
          </cell>
          <cell r="J14">
            <v>406</v>
          </cell>
          <cell r="N14">
            <v>406</v>
          </cell>
          <cell r="O14">
            <v>56</v>
          </cell>
        </row>
        <row r="15">
          <cell r="E15" t="str">
            <v>ASMA HAIDARI</v>
          </cell>
          <cell r="F15" t="str">
            <v>BALIKESİR</v>
          </cell>
          <cell r="G15">
            <v>387</v>
          </cell>
          <cell r="H15">
            <v>356</v>
          </cell>
          <cell r="I15">
            <v>363</v>
          </cell>
          <cell r="J15">
            <v>387</v>
          </cell>
          <cell r="N15">
            <v>387</v>
          </cell>
          <cell r="O15">
            <v>50</v>
          </cell>
        </row>
        <row r="16">
          <cell r="E16" t="str">
            <v>NEHİR YILDIZ</v>
          </cell>
          <cell r="F16" t="str">
            <v>İZMİR</v>
          </cell>
          <cell r="G16">
            <v>361</v>
          </cell>
          <cell r="H16">
            <v>357</v>
          </cell>
          <cell r="I16">
            <v>385</v>
          </cell>
          <cell r="J16">
            <v>385</v>
          </cell>
          <cell r="N16">
            <v>385</v>
          </cell>
          <cell r="O16">
            <v>50</v>
          </cell>
        </row>
        <row r="17">
          <cell r="E17" t="str">
            <v>BERRA NAS ÇÖREKÇİ</v>
          </cell>
          <cell r="F17" t="str">
            <v>AYDIN</v>
          </cell>
          <cell r="G17">
            <v>342</v>
          </cell>
          <cell r="H17">
            <v>382</v>
          </cell>
          <cell r="I17">
            <v>359</v>
          </cell>
          <cell r="J17">
            <v>382</v>
          </cell>
          <cell r="N17">
            <v>382</v>
          </cell>
          <cell r="O17">
            <v>49</v>
          </cell>
        </row>
        <row r="18">
          <cell r="E18" t="str">
            <v>HAMİDE DURMAZ</v>
          </cell>
          <cell r="F18" t="str">
            <v>AYDIN</v>
          </cell>
          <cell r="G18">
            <v>380</v>
          </cell>
          <cell r="H18">
            <v>373</v>
          </cell>
          <cell r="I18">
            <v>381</v>
          </cell>
          <cell r="J18">
            <v>381</v>
          </cell>
          <cell r="N18">
            <v>381</v>
          </cell>
          <cell r="O18">
            <v>49</v>
          </cell>
        </row>
        <row r="19">
          <cell r="E19" t="str">
            <v>DURU KOÇYİĞİT</v>
          </cell>
          <cell r="F19" t="str">
            <v>İZMİR</v>
          </cell>
          <cell r="G19">
            <v>372</v>
          </cell>
          <cell r="H19">
            <v>377</v>
          </cell>
          <cell r="I19">
            <v>353</v>
          </cell>
          <cell r="J19">
            <v>377</v>
          </cell>
          <cell r="N19">
            <v>377</v>
          </cell>
          <cell r="O19">
            <v>47</v>
          </cell>
        </row>
        <row r="20">
          <cell r="E20" t="str">
            <v>BEREN SU ULUSOY</v>
          </cell>
          <cell r="F20" t="str">
            <v>İZMİR</v>
          </cell>
          <cell r="G20">
            <v>340</v>
          </cell>
          <cell r="H20">
            <v>367</v>
          </cell>
          <cell r="I20">
            <v>368</v>
          </cell>
          <cell r="J20">
            <v>368</v>
          </cell>
          <cell r="N20">
            <v>368</v>
          </cell>
          <cell r="O20">
            <v>44</v>
          </cell>
        </row>
        <row r="21">
          <cell r="E21" t="str">
            <v>İLAYDA TASLAJ</v>
          </cell>
          <cell r="F21" t="str">
            <v>AYDIN</v>
          </cell>
          <cell r="G21">
            <v>360</v>
          </cell>
          <cell r="H21">
            <v>367</v>
          </cell>
          <cell r="I21">
            <v>352</v>
          </cell>
          <cell r="J21">
            <v>367</v>
          </cell>
          <cell r="N21">
            <v>367</v>
          </cell>
          <cell r="O21">
            <v>44</v>
          </cell>
        </row>
        <row r="22">
          <cell r="E22" t="str">
            <v>SEVİM DEMİREL</v>
          </cell>
          <cell r="F22" t="str">
            <v>AYDIN</v>
          </cell>
          <cell r="G22">
            <v>365</v>
          </cell>
          <cell r="H22">
            <v>363</v>
          </cell>
          <cell r="I22">
            <v>350</v>
          </cell>
          <cell r="J22">
            <v>365</v>
          </cell>
          <cell r="N22">
            <v>365</v>
          </cell>
          <cell r="O22">
            <v>43</v>
          </cell>
        </row>
        <row r="23">
          <cell r="E23" t="str">
            <v>BERENSU VAROL</v>
          </cell>
          <cell r="F23" t="str">
            <v>BALIKESİR</v>
          </cell>
          <cell r="G23">
            <v>343</v>
          </cell>
          <cell r="H23" t="str">
            <v>X</v>
          </cell>
          <cell r="I23">
            <v>316</v>
          </cell>
          <cell r="J23">
            <v>343</v>
          </cell>
          <cell r="N23">
            <v>343</v>
          </cell>
          <cell r="O23">
            <v>36</v>
          </cell>
        </row>
        <row r="24">
          <cell r="E24" t="str">
            <v>ECRİN ÖZDAMAR</v>
          </cell>
          <cell r="F24" t="str">
            <v>AYDIN</v>
          </cell>
          <cell r="G24">
            <v>340</v>
          </cell>
          <cell r="H24">
            <v>326</v>
          </cell>
          <cell r="I24">
            <v>340</v>
          </cell>
          <cell r="J24">
            <v>340</v>
          </cell>
          <cell r="N24">
            <v>340</v>
          </cell>
          <cell r="O24">
            <v>35</v>
          </cell>
        </row>
        <row r="25">
          <cell r="E25" t="str">
            <v>EVRANUR GÖKCAN</v>
          </cell>
          <cell r="F25" t="str">
            <v>BALIKESİR</v>
          </cell>
          <cell r="G25">
            <v>319</v>
          </cell>
          <cell r="H25">
            <v>287</v>
          </cell>
          <cell r="I25">
            <v>311</v>
          </cell>
          <cell r="J25">
            <v>319</v>
          </cell>
          <cell r="N25">
            <v>319</v>
          </cell>
          <cell r="O25">
            <v>28</v>
          </cell>
        </row>
        <row r="26">
          <cell r="E26" t="str">
            <v>ECE KAYAN</v>
          </cell>
          <cell r="F26" t="str">
            <v>AYDIN</v>
          </cell>
          <cell r="G26">
            <v>310</v>
          </cell>
          <cell r="H26">
            <v>301</v>
          </cell>
          <cell r="I26">
            <v>296</v>
          </cell>
          <cell r="J26">
            <v>310</v>
          </cell>
          <cell r="N26">
            <v>310</v>
          </cell>
          <cell r="O26">
            <v>25</v>
          </cell>
        </row>
        <row r="27">
          <cell r="E27" t="str">
            <v/>
          </cell>
          <cell r="F27" t="str">
            <v/>
          </cell>
          <cell r="G27" t="str">
            <v>DNS</v>
          </cell>
          <cell r="H27" t="str">
            <v>DNS</v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E28" t="str">
            <v/>
          </cell>
          <cell r="F28" t="str">
            <v/>
          </cell>
          <cell r="N28">
            <v>0</v>
          </cell>
        </row>
        <row r="29">
          <cell r="E29" t="str">
            <v/>
          </cell>
          <cell r="F29" t="str">
            <v/>
          </cell>
          <cell r="N29">
            <v>0</v>
          </cell>
        </row>
        <row r="30">
          <cell r="E30" t="str">
            <v/>
          </cell>
          <cell r="F30" t="str">
            <v/>
          </cell>
          <cell r="N30">
            <v>0</v>
          </cell>
        </row>
        <row r="31">
          <cell r="E31" t="str">
            <v/>
          </cell>
          <cell r="F31" t="str">
            <v/>
          </cell>
          <cell r="N31">
            <v>0</v>
          </cell>
        </row>
        <row r="32">
          <cell r="E32" t="str">
            <v/>
          </cell>
          <cell r="F32" t="str">
            <v/>
          </cell>
          <cell r="N32">
            <v>0</v>
          </cell>
        </row>
        <row r="33">
          <cell r="E33" t="str">
            <v/>
          </cell>
          <cell r="F33" t="str">
            <v/>
          </cell>
          <cell r="N33">
            <v>0</v>
          </cell>
        </row>
        <row r="34">
          <cell r="E34" t="str">
            <v/>
          </cell>
          <cell r="F34" t="str">
            <v/>
          </cell>
          <cell r="N34">
            <v>0</v>
          </cell>
        </row>
        <row r="35">
          <cell r="E35" t="str">
            <v/>
          </cell>
          <cell r="F35" t="str">
            <v/>
          </cell>
          <cell r="N35">
            <v>0</v>
          </cell>
        </row>
        <row r="36">
          <cell r="E36" t="str">
            <v/>
          </cell>
          <cell r="F36" t="str">
            <v/>
          </cell>
          <cell r="N36">
            <v>0</v>
          </cell>
        </row>
        <row r="37">
          <cell r="E37" t="str">
            <v/>
          </cell>
          <cell r="F37" t="str">
            <v/>
          </cell>
          <cell r="J37">
            <v>0</v>
          </cell>
          <cell r="N37">
            <v>0</v>
          </cell>
          <cell r="O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N38">
            <v>0</v>
          </cell>
          <cell r="O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N39">
            <v>0</v>
          </cell>
          <cell r="O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N40">
            <v>0</v>
          </cell>
          <cell r="O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N41">
            <v>0</v>
          </cell>
          <cell r="O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N42">
            <v>0</v>
          </cell>
          <cell r="O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N43">
            <v>0</v>
          </cell>
          <cell r="O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N44">
            <v>0</v>
          </cell>
          <cell r="O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N45">
            <v>0</v>
          </cell>
          <cell r="O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N46">
            <v>0</v>
          </cell>
          <cell r="O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N47">
            <v>0</v>
          </cell>
          <cell r="O47" t="str">
            <v xml:space="preserve">    </v>
          </cell>
        </row>
        <row r="48">
          <cell r="E48" t="str">
            <v/>
          </cell>
          <cell r="F48" t="str">
            <v/>
          </cell>
          <cell r="J48">
            <v>0</v>
          </cell>
          <cell r="N48">
            <v>0</v>
          </cell>
          <cell r="O48" t="str">
            <v xml:space="preserve">    </v>
          </cell>
        </row>
        <row r="49">
          <cell r="E49" t="str">
            <v/>
          </cell>
          <cell r="F49" t="str">
            <v/>
          </cell>
          <cell r="J49">
            <v>0</v>
          </cell>
          <cell r="N49">
            <v>0</v>
          </cell>
          <cell r="O49" t="str">
            <v xml:space="preserve">    </v>
          </cell>
        </row>
        <row r="50">
          <cell r="E50" t="str">
            <v/>
          </cell>
          <cell r="F50" t="str">
            <v/>
          </cell>
          <cell r="J50">
            <v>0</v>
          </cell>
          <cell r="N50">
            <v>0</v>
          </cell>
          <cell r="O50" t="str">
            <v xml:space="preserve">    </v>
          </cell>
        </row>
        <row r="51">
          <cell r="E51" t="str">
            <v/>
          </cell>
          <cell r="F51" t="str">
            <v/>
          </cell>
          <cell r="J51">
            <v>0</v>
          </cell>
          <cell r="N51">
            <v>0</v>
          </cell>
          <cell r="O51" t="str">
            <v xml:space="preserve">    </v>
          </cell>
        </row>
        <row r="52">
          <cell r="E52" t="str">
            <v>Baş Hakem</v>
          </cell>
          <cell r="F52" t="str">
            <v>Lider</v>
          </cell>
          <cell r="G52" t="str">
            <v>Sekreter</v>
          </cell>
          <cell r="N52" t="str">
            <v>Hakem</v>
          </cell>
        </row>
      </sheetData>
      <sheetData sheetId="10">
        <row r="8">
          <cell r="E8" t="str">
            <v>ADA ÇAĞLAR</v>
          </cell>
          <cell r="F8" t="str">
            <v>İZMİR</v>
          </cell>
          <cell r="G8" t="str">
            <v>O</v>
          </cell>
          <cell r="J8" t="str">
            <v>O</v>
          </cell>
          <cell r="M8" t="str">
            <v>O</v>
          </cell>
          <cell r="P8" t="str">
            <v>O</v>
          </cell>
          <cell r="S8" t="str">
            <v>-</v>
          </cell>
          <cell r="V8" t="str">
            <v>-</v>
          </cell>
          <cell r="Y8" t="str">
            <v>-</v>
          </cell>
          <cell r="AB8" t="str">
            <v>O</v>
          </cell>
          <cell r="AE8" t="str">
            <v>-</v>
          </cell>
          <cell r="AH8" t="str">
            <v>-</v>
          </cell>
          <cell r="AK8" t="str">
            <v>O</v>
          </cell>
          <cell r="AN8" t="str">
            <v>O</v>
          </cell>
          <cell r="AQ8" t="str">
            <v>O</v>
          </cell>
          <cell r="AT8" t="str">
            <v>X</v>
          </cell>
          <cell r="AU8" t="str">
            <v>X</v>
          </cell>
          <cell r="AV8" t="str">
            <v>X</v>
          </cell>
          <cell r="BO8">
            <v>126</v>
          </cell>
          <cell r="BP8">
            <v>51</v>
          </cell>
        </row>
        <row r="9">
          <cell r="E9" t="str">
            <v>ESMANUR YEŞİLLİ</v>
          </cell>
          <cell r="F9" t="str">
            <v>İZMİR</v>
          </cell>
          <cell r="G9" t="str">
            <v>O</v>
          </cell>
          <cell r="J9" t="str">
            <v>O</v>
          </cell>
          <cell r="M9" t="str">
            <v>O</v>
          </cell>
          <cell r="P9" t="str">
            <v>O</v>
          </cell>
          <cell r="S9" t="str">
            <v>-</v>
          </cell>
          <cell r="V9" t="str">
            <v>-</v>
          </cell>
          <cell r="Y9" t="str">
            <v>-</v>
          </cell>
          <cell r="AB9" t="str">
            <v>o</v>
          </cell>
          <cell r="AE9" t="str">
            <v>-</v>
          </cell>
          <cell r="AH9" t="str">
            <v>-</v>
          </cell>
          <cell r="AK9" t="str">
            <v>x</v>
          </cell>
          <cell r="AL9" t="str">
            <v>o</v>
          </cell>
          <cell r="AN9" t="str">
            <v>o</v>
          </cell>
          <cell r="AQ9" t="str">
            <v>x</v>
          </cell>
          <cell r="AR9" t="str">
            <v>x</v>
          </cell>
          <cell r="AS9" t="str">
            <v>x</v>
          </cell>
          <cell r="BO9">
            <v>123</v>
          </cell>
          <cell r="BP9">
            <v>48</v>
          </cell>
        </row>
        <row r="10">
          <cell r="E10" t="str">
            <v>MEDİNE ALTINDAĞ</v>
          </cell>
          <cell r="F10" t="str">
            <v>AYDIN</v>
          </cell>
          <cell r="G10" t="str">
            <v>O</v>
          </cell>
          <cell r="J10" t="str">
            <v>O</v>
          </cell>
          <cell r="M10" t="str">
            <v>O</v>
          </cell>
          <cell r="P10" t="str">
            <v>O</v>
          </cell>
          <cell r="S10" t="str">
            <v>X</v>
          </cell>
          <cell r="T10" t="str">
            <v>O</v>
          </cell>
          <cell r="V10" t="str">
            <v>O</v>
          </cell>
          <cell r="Y10" t="str">
            <v>O</v>
          </cell>
          <cell r="AB10" t="str">
            <v>X</v>
          </cell>
          <cell r="AC10" t="str">
            <v>O</v>
          </cell>
          <cell r="AE10" t="str">
            <v>X</v>
          </cell>
          <cell r="AF10" t="str">
            <v>O</v>
          </cell>
          <cell r="AH10" t="str">
            <v>X</v>
          </cell>
          <cell r="AI10" t="str">
            <v>X</v>
          </cell>
          <cell r="AJ10" t="str">
            <v>O</v>
          </cell>
          <cell r="AK10" t="str">
            <v>X</v>
          </cell>
          <cell r="AL10" t="str">
            <v>X</v>
          </cell>
          <cell r="AM10" t="str">
            <v>O</v>
          </cell>
          <cell r="AN10" t="str">
            <v>X</v>
          </cell>
          <cell r="AO10" t="str">
            <v>X</v>
          </cell>
          <cell r="AP10" t="str">
            <v>X</v>
          </cell>
          <cell r="BO10">
            <v>121</v>
          </cell>
          <cell r="BP10">
            <v>46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1">
        <row r="8">
          <cell r="E8" t="str">
            <v>İLAYDA TASLAJ</v>
          </cell>
          <cell r="F8" t="str">
            <v>AYDIN</v>
          </cell>
          <cell r="G8" t="str">
            <v>X</v>
          </cell>
          <cell r="H8">
            <v>1756</v>
          </cell>
          <cell r="I8" t="str">
            <v>X</v>
          </cell>
          <cell r="J8">
            <v>1756</v>
          </cell>
          <cell r="N8">
            <v>1756</v>
          </cell>
          <cell r="O8">
            <v>47</v>
          </cell>
        </row>
        <row r="9">
          <cell r="E9" t="str">
            <v/>
          </cell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E29" t="str">
            <v>Baş Hakem</v>
          </cell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2">
        <row r="8">
          <cell r="E8" t="str">
            <v>BEREN SU ULUSOY</v>
          </cell>
          <cell r="F8" t="str">
            <v>İZMİR</v>
          </cell>
          <cell r="G8">
            <v>1595</v>
          </cell>
          <cell r="H8">
            <v>1333</v>
          </cell>
          <cell r="I8">
            <v>1812</v>
          </cell>
          <cell r="J8">
            <v>1812</v>
          </cell>
          <cell r="N8">
            <v>1812</v>
          </cell>
          <cell r="O8">
            <v>57</v>
          </cell>
        </row>
        <row r="9">
          <cell r="E9" t="str">
            <v>BERRA NAS ÇÖREKÇİ</v>
          </cell>
          <cell r="F9" t="str">
            <v>AYDIN</v>
          </cell>
          <cell r="G9">
            <v>1447</v>
          </cell>
          <cell r="H9" t="str">
            <v>X</v>
          </cell>
          <cell r="I9">
            <v>1588</v>
          </cell>
          <cell r="J9">
            <v>1588</v>
          </cell>
          <cell r="N9">
            <v>1588</v>
          </cell>
          <cell r="O9">
            <v>48</v>
          </cell>
        </row>
        <row r="10">
          <cell r="E10" t="str">
            <v/>
          </cell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E28" t="str">
            <v>Baş Hakem</v>
          </cell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13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4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5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6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O34" t="str">
            <v>Hakem</v>
          </cell>
          <cell r="P34" t="str">
            <v>Hakem</v>
          </cell>
        </row>
      </sheetData>
      <sheetData sheetId="17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8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19" refreshError="1"/>
      <sheetData sheetId="20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Sayfa1"/>
      <sheetName val="KAYIT LİSTESİ"/>
      <sheetName val="Start Listesi"/>
      <sheetName val="PUAN"/>
      <sheetName val="60 METRE"/>
      <sheetName val="80 METRE"/>
      <sheetName val="110m.Eng"/>
      <sheetName val="Uzun"/>
      <sheetName val="Yüksek"/>
      <sheetName val="400m."/>
      <sheetName val="1500m."/>
      <sheetName val="Cirit"/>
      <sheetName val="Sayfa2"/>
      <sheetName val="200m."/>
      <sheetName val="800m."/>
      <sheetName val="300m.Eng"/>
      <sheetName val="Sırık"/>
      <sheetName val="FIRLATMA TOPU"/>
      <sheetName val="Disk"/>
      <sheetName val="Çekiç"/>
      <sheetName val="İsveç"/>
      <sheetName val="Gülle"/>
      <sheetName val="ALMANAK TOPLU SONUÇ"/>
    </sheetNames>
    <sheetDataSet>
      <sheetData sheetId="0">
        <row r="2">
          <cell r="A2" t="str">
            <v>Gençlik ve Spor Bakanlığı
Spor Genel Müdürlüğü
Spor Faaliyetleri Daire Başkanlığı</v>
          </cell>
        </row>
        <row r="19">
          <cell r="F19" t="str">
            <v>2021-2022 SPORCU EĞİTİM MERKEZİ GRUP BİRİNCİLİĞİ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M8" t="str">
            <v>OĞUZHAN MEMİŞ</v>
          </cell>
          <cell r="N8" t="str">
            <v>İZMİR</v>
          </cell>
          <cell r="O8">
            <v>835</v>
          </cell>
          <cell r="P8">
            <v>1</v>
          </cell>
          <cell r="Q8">
            <v>79</v>
          </cell>
        </row>
        <row r="9">
          <cell r="M9" t="str">
            <v>HASAN TURGUT</v>
          </cell>
          <cell r="N9" t="str">
            <v>İZMİR</v>
          </cell>
          <cell r="O9">
            <v>865</v>
          </cell>
          <cell r="P9">
            <v>2</v>
          </cell>
          <cell r="Q9">
            <v>73</v>
          </cell>
        </row>
        <row r="10">
          <cell r="M10" t="str">
            <v>MUSTAFA SOMUTAY</v>
          </cell>
          <cell r="N10" t="str">
            <v>AYDIN</v>
          </cell>
          <cell r="O10">
            <v>880</v>
          </cell>
          <cell r="P10">
            <v>1</v>
          </cell>
          <cell r="Q10">
            <v>70</v>
          </cell>
        </row>
        <row r="11">
          <cell r="M11" t="str">
            <v>NAZMİ ÖNDER</v>
          </cell>
          <cell r="N11" t="str">
            <v>İZMİR</v>
          </cell>
          <cell r="O11">
            <v>881</v>
          </cell>
          <cell r="P11">
            <v>2</v>
          </cell>
          <cell r="Q11">
            <v>69</v>
          </cell>
        </row>
        <row r="12">
          <cell r="M12" t="str">
            <v>SALİH YETKİNER</v>
          </cell>
          <cell r="N12" t="str">
            <v>AYDIN</v>
          </cell>
          <cell r="O12">
            <v>887</v>
          </cell>
          <cell r="P12">
            <v>1</v>
          </cell>
          <cell r="Q12">
            <v>68</v>
          </cell>
        </row>
        <row r="13">
          <cell r="M13" t="str">
            <v>DORUK ŞENEMRE</v>
          </cell>
          <cell r="N13" t="str">
            <v>AYDIN</v>
          </cell>
          <cell r="O13">
            <v>892</v>
          </cell>
          <cell r="P13">
            <v>2</v>
          </cell>
          <cell r="Q13">
            <v>67</v>
          </cell>
        </row>
        <row r="14">
          <cell r="M14" t="str">
            <v>EYMEN EFE TALMAÇ</v>
          </cell>
          <cell r="N14" t="str">
            <v>AYDIN</v>
          </cell>
          <cell r="O14">
            <v>923</v>
          </cell>
          <cell r="P14">
            <v>3</v>
          </cell>
          <cell r="Q14">
            <v>61</v>
          </cell>
        </row>
        <row r="15">
          <cell r="M15" t="str">
            <v>EFE UĞRAŞ</v>
          </cell>
          <cell r="N15" t="str">
            <v>AYDIN</v>
          </cell>
          <cell r="O15">
            <v>926</v>
          </cell>
          <cell r="P15">
            <v>4</v>
          </cell>
          <cell r="Q15">
            <v>60</v>
          </cell>
        </row>
        <row r="16">
          <cell r="M16" t="str">
            <v>YASİN HÜSEYİN DÖNMEZ</v>
          </cell>
          <cell r="N16" t="str">
            <v>AYDIN</v>
          </cell>
          <cell r="O16">
            <v>930</v>
          </cell>
          <cell r="P16">
            <v>3</v>
          </cell>
          <cell r="Q16">
            <v>60</v>
          </cell>
        </row>
        <row r="17">
          <cell r="M17" t="str">
            <v>EFECAN ÇAKIRCA</v>
          </cell>
          <cell r="N17" t="str">
            <v>BALIKESİR</v>
          </cell>
          <cell r="O17">
            <v>939</v>
          </cell>
          <cell r="P17">
            <v>5</v>
          </cell>
          <cell r="Q17">
            <v>58</v>
          </cell>
        </row>
        <row r="18">
          <cell r="M18" t="str">
            <v>YİĞİT EGE EKDİAL</v>
          </cell>
          <cell r="N18" t="str">
            <v>AYDIN</v>
          </cell>
          <cell r="O18">
            <v>950</v>
          </cell>
          <cell r="P18">
            <v>3</v>
          </cell>
          <cell r="Q18">
            <v>56</v>
          </cell>
        </row>
        <row r="19">
          <cell r="M19" t="str">
            <v>KUZEY ENES SÜRGİT</v>
          </cell>
          <cell r="N19" t="str">
            <v>İZMİR</v>
          </cell>
          <cell r="O19">
            <v>953</v>
          </cell>
          <cell r="P19">
            <v>4</v>
          </cell>
          <cell r="Q19">
            <v>55</v>
          </cell>
        </row>
        <row r="20">
          <cell r="M20" t="str">
            <v>EGE KAAN GÖBEL</v>
          </cell>
          <cell r="N20" t="str">
            <v>AYDIN</v>
          </cell>
          <cell r="O20">
            <v>957</v>
          </cell>
          <cell r="P20">
            <v>5</v>
          </cell>
          <cell r="Q20">
            <v>54</v>
          </cell>
        </row>
        <row r="21">
          <cell r="M21" t="str">
            <v>NECDET APAYDIN</v>
          </cell>
          <cell r="N21" t="str">
            <v>AYDIN</v>
          </cell>
          <cell r="O21">
            <v>961</v>
          </cell>
          <cell r="P21">
            <v>4</v>
          </cell>
          <cell r="Q21">
            <v>53</v>
          </cell>
        </row>
        <row r="22">
          <cell r="M22" t="str">
            <v>DEMİRHAN YASAN</v>
          </cell>
          <cell r="N22" t="str">
            <v>İZMİR</v>
          </cell>
          <cell r="O22">
            <v>963</v>
          </cell>
          <cell r="P22">
            <v>6</v>
          </cell>
          <cell r="Q22">
            <v>53</v>
          </cell>
        </row>
        <row r="23">
          <cell r="M23" t="str">
            <v>YASİN TUNCELLİ</v>
          </cell>
          <cell r="N23" t="str">
            <v>AYDIN</v>
          </cell>
          <cell r="O23">
            <v>993</v>
          </cell>
          <cell r="P23">
            <v>7</v>
          </cell>
          <cell r="Q23">
            <v>47</v>
          </cell>
        </row>
        <row r="24">
          <cell r="M24" t="str">
            <v>ZOBAIR SALEHI</v>
          </cell>
          <cell r="N24" t="str">
            <v>BALIKESİR</v>
          </cell>
          <cell r="O24">
            <v>1012</v>
          </cell>
          <cell r="P24">
            <v>6</v>
          </cell>
          <cell r="Q24">
            <v>43</v>
          </cell>
        </row>
        <row r="25">
          <cell r="M25" t="str">
            <v>MURAT TOSUN</v>
          </cell>
          <cell r="N25" t="str">
            <v>AYDIN</v>
          </cell>
          <cell r="O25" t="str">
            <v>DNS</v>
          </cell>
          <cell r="P25" t="str">
            <v>-</v>
          </cell>
          <cell r="Q25">
            <v>0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Q36" t="str">
            <v xml:space="preserve">    </v>
          </cell>
        </row>
        <row r="37">
          <cell r="Q37" t="str">
            <v xml:space="preserve">    </v>
          </cell>
        </row>
        <row r="38">
          <cell r="Q38" t="str">
            <v xml:space="preserve">    </v>
          </cell>
        </row>
        <row r="39">
          <cell r="Q39" t="str">
            <v xml:space="preserve">    </v>
          </cell>
        </row>
        <row r="40">
          <cell r="O40" t="str">
            <v>Hakem</v>
          </cell>
          <cell r="P40" t="str">
            <v>Hakem</v>
          </cell>
        </row>
      </sheetData>
      <sheetData sheetId="7">
        <row r="8">
          <cell r="N8" t="str">
            <v>CANER KARACA</v>
          </cell>
          <cell r="O8" t="str">
            <v>BALIKESİR</v>
          </cell>
          <cell r="P8">
            <v>1229</v>
          </cell>
          <cell r="Q8">
            <v>1</v>
          </cell>
          <cell r="S8">
            <v>44</v>
          </cell>
        </row>
        <row r="9">
          <cell r="N9" t="str">
            <v>MUHAMMED İSMAİL GÜNEŞ</v>
          </cell>
          <cell r="O9" t="str">
            <v>İZMİR</v>
          </cell>
          <cell r="P9">
            <v>1240</v>
          </cell>
          <cell r="Q9">
            <v>2</v>
          </cell>
          <cell r="S9">
            <v>42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8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6">
          <cell r="Q36" t="str">
            <v>Hakem</v>
          </cell>
          <cell r="R36" t="str">
            <v>Hakem</v>
          </cell>
        </row>
      </sheetData>
      <sheetData sheetId="9">
        <row r="8">
          <cell r="E8" t="str">
            <v>DORUK ŞENEMRE</v>
          </cell>
          <cell r="F8" t="str">
            <v>AYDIN</v>
          </cell>
          <cell r="G8">
            <v>447</v>
          </cell>
          <cell r="H8">
            <v>443</v>
          </cell>
          <cell r="I8" t="str">
            <v>X</v>
          </cell>
          <cell r="J8">
            <v>447</v>
          </cell>
          <cell r="N8">
            <v>447</v>
          </cell>
          <cell r="O8">
            <v>51</v>
          </cell>
        </row>
        <row r="9">
          <cell r="E9" t="str">
            <v>OĞUZHAN MEMİŞ</v>
          </cell>
          <cell r="F9" t="str">
            <v>İZMİR</v>
          </cell>
          <cell r="G9">
            <v>447</v>
          </cell>
          <cell r="H9">
            <v>437</v>
          </cell>
          <cell r="I9" t="str">
            <v>r</v>
          </cell>
          <cell r="J9">
            <v>447</v>
          </cell>
          <cell r="N9">
            <v>447</v>
          </cell>
          <cell r="O9">
            <v>51</v>
          </cell>
        </row>
        <row r="10">
          <cell r="E10" t="str">
            <v>SALİH YETKİNER</v>
          </cell>
          <cell r="F10" t="str">
            <v>AYDIN</v>
          </cell>
          <cell r="G10">
            <v>439</v>
          </cell>
          <cell r="H10">
            <v>430</v>
          </cell>
          <cell r="I10">
            <v>428</v>
          </cell>
          <cell r="J10">
            <v>439</v>
          </cell>
          <cell r="N10">
            <v>439</v>
          </cell>
          <cell r="O10">
            <v>49</v>
          </cell>
        </row>
        <row r="11">
          <cell r="E11" t="str">
            <v>NAZMİ ÖNDER</v>
          </cell>
          <cell r="F11" t="str">
            <v>İZMİR</v>
          </cell>
          <cell r="G11">
            <v>421</v>
          </cell>
          <cell r="H11">
            <v>396</v>
          </cell>
          <cell r="I11">
            <v>401</v>
          </cell>
          <cell r="J11">
            <v>421</v>
          </cell>
          <cell r="N11">
            <v>421</v>
          </cell>
          <cell r="O11">
            <v>45</v>
          </cell>
        </row>
        <row r="12">
          <cell r="E12" t="str">
            <v>MUSTAFA SOMUTAY</v>
          </cell>
          <cell r="F12" t="str">
            <v>AYDIN</v>
          </cell>
          <cell r="G12">
            <v>403</v>
          </cell>
          <cell r="H12">
            <v>403</v>
          </cell>
          <cell r="I12">
            <v>417</v>
          </cell>
          <cell r="J12">
            <v>417</v>
          </cell>
          <cell r="N12">
            <v>417</v>
          </cell>
          <cell r="O12">
            <v>44</v>
          </cell>
        </row>
        <row r="13">
          <cell r="E13" t="str">
            <v>EYMEN EFE TALMAÇ</v>
          </cell>
          <cell r="F13" t="str">
            <v>AYDIN</v>
          </cell>
          <cell r="G13">
            <v>333</v>
          </cell>
          <cell r="H13">
            <v>361</v>
          </cell>
          <cell r="I13">
            <v>410</v>
          </cell>
          <cell r="J13">
            <v>410</v>
          </cell>
          <cell r="N13">
            <v>410</v>
          </cell>
          <cell r="O13">
            <v>42</v>
          </cell>
        </row>
        <row r="14">
          <cell r="E14" t="str">
            <v>HASAN TURGUT</v>
          </cell>
          <cell r="F14" t="str">
            <v>İZMİR</v>
          </cell>
          <cell r="G14">
            <v>410</v>
          </cell>
          <cell r="H14" t="str">
            <v>X</v>
          </cell>
          <cell r="I14">
            <v>402</v>
          </cell>
          <cell r="J14">
            <v>410</v>
          </cell>
          <cell r="N14">
            <v>410</v>
          </cell>
          <cell r="O14">
            <v>42</v>
          </cell>
        </row>
        <row r="15">
          <cell r="E15" t="str">
            <v>MUHAMMED İSMAİL GÜNEŞ</v>
          </cell>
          <cell r="F15" t="str">
            <v>İZMİR</v>
          </cell>
          <cell r="G15">
            <v>386</v>
          </cell>
          <cell r="H15">
            <v>389</v>
          </cell>
          <cell r="I15">
            <v>408</v>
          </cell>
          <cell r="J15">
            <v>408</v>
          </cell>
          <cell r="N15">
            <v>408</v>
          </cell>
          <cell r="O15">
            <v>42</v>
          </cell>
        </row>
        <row r="16">
          <cell r="E16" t="str">
            <v>YİĞİT EGE EKDİAL</v>
          </cell>
          <cell r="F16" t="str">
            <v>AYDIN</v>
          </cell>
          <cell r="G16">
            <v>405</v>
          </cell>
          <cell r="H16">
            <v>377</v>
          </cell>
          <cell r="I16">
            <v>382</v>
          </cell>
          <cell r="J16">
            <v>405</v>
          </cell>
          <cell r="N16">
            <v>405</v>
          </cell>
          <cell r="O16">
            <v>41</v>
          </cell>
        </row>
        <row r="17">
          <cell r="E17" t="str">
            <v>DEMİRHAN YASAN</v>
          </cell>
          <cell r="F17" t="str">
            <v>İZMİR</v>
          </cell>
          <cell r="G17">
            <v>388</v>
          </cell>
          <cell r="H17">
            <v>400</v>
          </cell>
          <cell r="I17">
            <v>394</v>
          </cell>
          <cell r="J17">
            <v>400</v>
          </cell>
          <cell r="N17">
            <v>400</v>
          </cell>
          <cell r="O17">
            <v>40</v>
          </cell>
        </row>
        <row r="18">
          <cell r="E18" t="str">
            <v>CANER KARACA</v>
          </cell>
          <cell r="F18" t="str">
            <v>BALIKESİR</v>
          </cell>
          <cell r="G18">
            <v>395</v>
          </cell>
          <cell r="H18" t="str">
            <v>X</v>
          </cell>
          <cell r="I18">
            <v>397</v>
          </cell>
          <cell r="J18">
            <v>397</v>
          </cell>
          <cell r="N18">
            <v>397</v>
          </cell>
          <cell r="O18">
            <v>39</v>
          </cell>
        </row>
        <row r="19">
          <cell r="E19" t="str">
            <v>EFE UĞRAŞ</v>
          </cell>
          <cell r="F19" t="str">
            <v>AYDIN</v>
          </cell>
          <cell r="G19">
            <v>374</v>
          </cell>
          <cell r="H19">
            <v>385</v>
          </cell>
          <cell r="I19">
            <v>390</v>
          </cell>
          <cell r="J19">
            <v>390</v>
          </cell>
          <cell r="N19">
            <v>390</v>
          </cell>
          <cell r="O19">
            <v>38</v>
          </cell>
        </row>
        <row r="20">
          <cell r="E20" t="str">
            <v>YASİN TUNCELLİ</v>
          </cell>
          <cell r="F20" t="str">
            <v>AYDIN</v>
          </cell>
          <cell r="G20">
            <v>374</v>
          </cell>
          <cell r="H20">
            <v>371</v>
          </cell>
          <cell r="I20">
            <v>377</v>
          </cell>
          <cell r="J20">
            <v>377</v>
          </cell>
          <cell r="N20">
            <v>377</v>
          </cell>
          <cell r="O20">
            <v>35</v>
          </cell>
        </row>
        <row r="21">
          <cell r="E21" t="str">
            <v>EGE KAAN GÖBEL</v>
          </cell>
          <cell r="F21" t="str">
            <v>AYDIN</v>
          </cell>
          <cell r="G21">
            <v>337</v>
          </cell>
          <cell r="H21">
            <v>345</v>
          </cell>
          <cell r="I21">
            <v>372</v>
          </cell>
          <cell r="J21">
            <v>372</v>
          </cell>
          <cell r="N21">
            <v>372</v>
          </cell>
          <cell r="O21">
            <v>34</v>
          </cell>
        </row>
        <row r="22">
          <cell r="E22" t="str">
            <v>KUZEY ENES SÜRGİT</v>
          </cell>
          <cell r="F22" t="str">
            <v>İZMİR</v>
          </cell>
          <cell r="G22">
            <v>372</v>
          </cell>
          <cell r="H22">
            <v>343</v>
          </cell>
          <cell r="I22" t="str">
            <v>X</v>
          </cell>
          <cell r="J22">
            <v>372</v>
          </cell>
          <cell r="N22">
            <v>372</v>
          </cell>
          <cell r="O22">
            <v>34</v>
          </cell>
        </row>
        <row r="23">
          <cell r="E23" t="str">
            <v>YASİN HÜSEYİN DÖNMEZ</v>
          </cell>
          <cell r="F23" t="str">
            <v>AYDIN</v>
          </cell>
          <cell r="G23">
            <v>372</v>
          </cell>
          <cell r="H23">
            <v>365</v>
          </cell>
          <cell r="I23">
            <v>356</v>
          </cell>
          <cell r="J23">
            <v>372</v>
          </cell>
          <cell r="N23">
            <v>372</v>
          </cell>
          <cell r="O23">
            <v>34</v>
          </cell>
        </row>
        <row r="24">
          <cell r="E24" t="str">
            <v>ZOBAIR SALEHI</v>
          </cell>
          <cell r="F24" t="str">
            <v>BALIKESİR</v>
          </cell>
          <cell r="G24">
            <v>345</v>
          </cell>
          <cell r="H24">
            <v>346</v>
          </cell>
          <cell r="I24">
            <v>362</v>
          </cell>
          <cell r="J24">
            <v>362</v>
          </cell>
          <cell r="N24">
            <v>362</v>
          </cell>
          <cell r="O24">
            <v>32</v>
          </cell>
        </row>
        <row r="25">
          <cell r="E25" t="str">
            <v>EFECAN ÇAKIRCA</v>
          </cell>
          <cell r="F25" t="str">
            <v>BALIKESİR</v>
          </cell>
          <cell r="G25">
            <v>282</v>
          </cell>
          <cell r="H25" t="str">
            <v>X</v>
          </cell>
          <cell r="I25" t="str">
            <v>X</v>
          </cell>
          <cell r="J25">
            <v>282</v>
          </cell>
          <cell r="N25">
            <v>282</v>
          </cell>
          <cell r="O25">
            <v>19</v>
          </cell>
        </row>
        <row r="27">
          <cell r="E27" t="str">
            <v>Baş Hakem</v>
          </cell>
          <cell r="F27" t="str">
            <v>Lider</v>
          </cell>
          <cell r="G27" t="str">
            <v>Sekreter</v>
          </cell>
          <cell r="N27" t="str">
            <v>Hakem</v>
          </cell>
        </row>
      </sheetData>
      <sheetData sheetId="10">
        <row r="8">
          <cell r="E8" t="str">
            <v>NECDET APAYDIN</v>
          </cell>
          <cell r="F8" t="str">
            <v>AYDIN</v>
          </cell>
          <cell r="G8" t="str">
            <v>O</v>
          </cell>
          <cell r="J8" t="str">
            <v>X</v>
          </cell>
          <cell r="K8" t="str">
            <v>X</v>
          </cell>
          <cell r="L8" t="str">
            <v>X</v>
          </cell>
          <cell r="BO8">
            <v>110</v>
          </cell>
          <cell r="BP8">
            <v>10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1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2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Q36" t="str">
            <v xml:space="preserve">    </v>
          </cell>
        </row>
        <row r="50">
          <cell r="Q50" t="str">
            <v xml:space="preserve">    </v>
          </cell>
        </row>
        <row r="51">
          <cell r="O51" t="str">
            <v>Hakem</v>
          </cell>
          <cell r="P51" t="str">
            <v>Hakem</v>
          </cell>
        </row>
      </sheetData>
      <sheetData sheetId="13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 t="str">
            <v/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4" refreshError="1"/>
      <sheetData sheetId="15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6">
          <cell r="P46" t="str">
            <v>Hakem</v>
          </cell>
          <cell r="Q46" t="str">
            <v>Hakem</v>
          </cell>
          <cell r="S46" t="str">
            <v>Hakem</v>
          </cell>
        </row>
      </sheetData>
      <sheetData sheetId="16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7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8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9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20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21" refreshError="1"/>
      <sheetData sheetId="22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3">
        <row r="8">
          <cell r="E8" t="str">
            <v>NECDET APAYDIN</v>
          </cell>
          <cell r="F8" t="str">
            <v>AYDIN</v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E9" t="str">
            <v>OĞUZHAN MEMİŞ</v>
          </cell>
          <cell r="F9" t="str">
            <v>İZMİR</v>
          </cell>
          <cell r="G9">
            <v>991</v>
          </cell>
          <cell r="H9">
            <v>1063</v>
          </cell>
          <cell r="I9">
            <v>1107</v>
          </cell>
          <cell r="J9">
            <v>1107</v>
          </cell>
          <cell r="N9">
            <v>1107</v>
          </cell>
          <cell r="O9">
            <v>67</v>
          </cell>
        </row>
        <row r="10">
          <cell r="E10" t="str">
            <v>CANER KARACA</v>
          </cell>
          <cell r="F10" t="str">
            <v>BALIKESİR</v>
          </cell>
          <cell r="G10">
            <v>920</v>
          </cell>
          <cell r="H10">
            <v>890</v>
          </cell>
          <cell r="I10">
            <v>998</v>
          </cell>
          <cell r="J10">
            <v>998</v>
          </cell>
          <cell r="N10">
            <v>998</v>
          </cell>
          <cell r="O10">
            <v>60</v>
          </cell>
        </row>
        <row r="11">
          <cell r="E11" t="str">
            <v>EYMEN EFE TALMAÇ</v>
          </cell>
          <cell r="F11" t="str">
            <v>AYDIN</v>
          </cell>
          <cell r="G11">
            <v>926</v>
          </cell>
          <cell r="H11">
            <v>905</v>
          </cell>
          <cell r="I11">
            <v>913</v>
          </cell>
          <cell r="J11">
            <v>926</v>
          </cell>
          <cell r="N11">
            <v>926</v>
          </cell>
          <cell r="O11">
            <v>55</v>
          </cell>
        </row>
        <row r="12">
          <cell r="E12" t="str">
            <v>YASİN HÜSEYİN DÖNMEZ</v>
          </cell>
          <cell r="F12" t="str">
            <v>AYDIN</v>
          </cell>
          <cell r="G12" t="str">
            <v>X</v>
          </cell>
          <cell r="H12" t="str">
            <v>X</v>
          </cell>
          <cell r="I12">
            <v>916</v>
          </cell>
          <cell r="J12">
            <v>916</v>
          </cell>
          <cell r="N12">
            <v>916</v>
          </cell>
          <cell r="O12">
            <v>54</v>
          </cell>
        </row>
        <row r="13">
          <cell r="E13" t="str">
            <v>DORUK ŞENEMRE</v>
          </cell>
          <cell r="F13" t="str">
            <v>AYDIN</v>
          </cell>
          <cell r="G13">
            <v>842</v>
          </cell>
          <cell r="H13">
            <v>882</v>
          </cell>
          <cell r="I13" t="str">
            <v>X</v>
          </cell>
          <cell r="J13">
            <v>882</v>
          </cell>
          <cell r="N13">
            <v>882</v>
          </cell>
          <cell r="O13">
            <v>52</v>
          </cell>
        </row>
        <row r="14">
          <cell r="E14" t="str">
            <v>HASAN TURGUT</v>
          </cell>
          <cell r="F14" t="str">
            <v>İZMİR</v>
          </cell>
          <cell r="G14" t="str">
            <v>X</v>
          </cell>
          <cell r="H14">
            <v>782</v>
          </cell>
          <cell r="I14">
            <v>845</v>
          </cell>
          <cell r="J14">
            <v>845</v>
          </cell>
          <cell r="N14">
            <v>845</v>
          </cell>
          <cell r="O14">
            <v>50</v>
          </cell>
        </row>
        <row r="15">
          <cell r="E15" t="str">
            <v>MUSTAFA SOMUTAY</v>
          </cell>
          <cell r="F15" t="str">
            <v>AYDIN</v>
          </cell>
          <cell r="G15">
            <v>792</v>
          </cell>
          <cell r="H15">
            <v>754</v>
          </cell>
          <cell r="I15">
            <v>788</v>
          </cell>
          <cell r="J15">
            <v>792</v>
          </cell>
          <cell r="N15">
            <v>792</v>
          </cell>
          <cell r="O15">
            <v>46</v>
          </cell>
        </row>
        <row r="16">
          <cell r="E16" t="str">
            <v>YİĞİT EGE EKDİAL</v>
          </cell>
          <cell r="F16" t="str">
            <v>AYDIN</v>
          </cell>
          <cell r="G16">
            <v>787</v>
          </cell>
          <cell r="H16">
            <v>769</v>
          </cell>
          <cell r="I16">
            <v>790</v>
          </cell>
          <cell r="J16">
            <v>790</v>
          </cell>
          <cell r="N16">
            <v>790</v>
          </cell>
          <cell r="O16">
            <v>46</v>
          </cell>
        </row>
        <row r="17">
          <cell r="E17" t="str">
            <v>NECDET APAYDIN</v>
          </cell>
          <cell r="F17" t="str">
            <v>AYDIN</v>
          </cell>
          <cell r="G17" t="str">
            <v>X</v>
          </cell>
          <cell r="H17">
            <v>775</v>
          </cell>
          <cell r="I17" t="str">
            <v>X</v>
          </cell>
          <cell r="J17">
            <v>775</v>
          </cell>
          <cell r="N17">
            <v>775</v>
          </cell>
          <cell r="O17">
            <v>45</v>
          </cell>
        </row>
        <row r="18">
          <cell r="E18" t="str">
            <v>DEMİRHAN YASAN</v>
          </cell>
          <cell r="F18" t="str">
            <v>İZMİR</v>
          </cell>
          <cell r="G18">
            <v>682</v>
          </cell>
          <cell r="H18">
            <v>766</v>
          </cell>
          <cell r="I18">
            <v>739</v>
          </cell>
          <cell r="J18">
            <v>766</v>
          </cell>
          <cell r="N18">
            <v>766</v>
          </cell>
          <cell r="O18">
            <v>44</v>
          </cell>
        </row>
        <row r="19">
          <cell r="E19" t="str">
            <v>EFE UĞRAŞ</v>
          </cell>
          <cell r="F19" t="str">
            <v>AYDIN</v>
          </cell>
          <cell r="G19" t="str">
            <v>X</v>
          </cell>
          <cell r="H19">
            <v>678</v>
          </cell>
          <cell r="I19">
            <v>710</v>
          </cell>
          <cell r="J19">
            <v>710</v>
          </cell>
          <cell r="N19">
            <v>710</v>
          </cell>
          <cell r="O19">
            <v>41</v>
          </cell>
        </row>
        <row r="20">
          <cell r="E20" t="str">
            <v>NAZMİ ÖNDER</v>
          </cell>
          <cell r="F20" t="str">
            <v>İZMİR</v>
          </cell>
          <cell r="G20">
            <v>698</v>
          </cell>
          <cell r="H20">
            <v>655</v>
          </cell>
          <cell r="I20" t="str">
            <v>X</v>
          </cell>
          <cell r="J20">
            <v>698</v>
          </cell>
          <cell r="N20">
            <v>698</v>
          </cell>
          <cell r="O20">
            <v>40</v>
          </cell>
        </row>
        <row r="21">
          <cell r="E21" t="str">
            <v>SALİH YETKİNER</v>
          </cell>
          <cell r="F21" t="str">
            <v>AYDIN</v>
          </cell>
          <cell r="G21">
            <v>623</v>
          </cell>
          <cell r="H21" t="str">
            <v>X</v>
          </cell>
          <cell r="I21">
            <v>684</v>
          </cell>
          <cell r="J21">
            <v>684</v>
          </cell>
          <cell r="N21">
            <v>684</v>
          </cell>
          <cell r="O21">
            <v>39</v>
          </cell>
        </row>
        <row r="22">
          <cell r="E22" t="str">
            <v>YASİN TUNCELLİ</v>
          </cell>
          <cell r="F22" t="str">
            <v>AYDIN</v>
          </cell>
          <cell r="G22">
            <v>555</v>
          </cell>
          <cell r="H22">
            <v>638</v>
          </cell>
          <cell r="I22" t="str">
            <v>X</v>
          </cell>
          <cell r="J22">
            <v>638</v>
          </cell>
          <cell r="N22">
            <v>638</v>
          </cell>
          <cell r="O22">
            <v>36</v>
          </cell>
        </row>
        <row r="23">
          <cell r="E23" t="str">
            <v>EFECAN ÇAKIRCA</v>
          </cell>
          <cell r="F23" t="str">
            <v>BALIKESİR</v>
          </cell>
          <cell r="G23">
            <v>578</v>
          </cell>
          <cell r="H23">
            <v>610</v>
          </cell>
          <cell r="I23">
            <v>567</v>
          </cell>
          <cell r="J23">
            <v>610</v>
          </cell>
          <cell r="N23">
            <v>610</v>
          </cell>
          <cell r="O23">
            <v>34</v>
          </cell>
        </row>
        <row r="24">
          <cell r="E24" t="str">
            <v>KUZEY ENES SÜRGİT</v>
          </cell>
          <cell r="F24" t="str">
            <v>İZMİR</v>
          </cell>
          <cell r="G24">
            <v>578</v>
          </cell>
          <cell r="H24">
            <v>565</v>
          </cell>
          <cell r="I24">
            <v>593</v>
          </cell>
          <cell r="J24">
            <v>593</v>
          </cell>
          <cell r="N24">
            <v>593</v>
          </cell>
          <cell r="O24">
            <v>33</v>
          </cell>
        </row>
        <row r="25">
          <cell r="E25" t="str">
            <v>MUHAMMED İSMAİL GÜNEŞ</v>
          </cell>
          <cell r="F25" t="str">
            <v>İZMİR</v>
          </cell>
          <cell r="G25">
            <v>448</v>
          </cell>
          <cell r="H25">
            <v>529</v>
          </cell>
          <cell r="I25">
            <v>586</v>
          </cell>
          <cell r="J25">
            <v>586</v>
          </cell>
          <cell r="N25">
            <v>586</v>
          </cell>
          <cell r="O25">
            <v>32</v>
          </cell>
        </row>
        <row r="26">
          <cell r="E26" t="str">
            <v>ZOBAIR SALEHI</v>
          </cell>
          <cell r="F26" t="str">
            <v>BALIKESİR</v>
          </cell>
          <cell r="G26" t="str">
            <v>X</v>
          </cell>
          <cell r="H26">
            <v>302</v>
          </cell>
          <cell r="I26">
            <v>552</v>
          </cell>
          <cell r="J26">
            <v>552</v>
          </cell>
          <cell r="N26">
            <v>552</v>
          </cell>
          <cell r="O26">
            <v>30</v>
          </cell>
        </row>
        <row r="27">
          <cell r="E27" t="str">
            <v>EGE KAAN GÖBEL</v>
          </cell>
          <cell r="F27" t="str">
            <v>AYDIN</v>
          </cell>
          <cell r="G27" t="str">
            <v>X</v>
          </cell>
          <cell r="H27">
            <v>476</v>
          </cell>
          <cell r="I27">
            <v>344</v>
          </cell>
          <cell r="J27">
            <v>476</v>
          </cell>
          <cell r="N27">
            <v>476</v>
          </cell>
          <cell r="O27">
            <v>25</v>
          </cell>
        </row>
        <row r="28">
          <cell r="E28" t="str">
            <v>Baş Hakem</v>
          </cell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tart Listesi"/>
      <sheetName val="PUAN"/>
      <sheetName val="60M."/>
      <sheetName val="80m."/>
      <sheetName val="80m.Eng"/>
      <sheetName val="Uzun"/>
      <sheetName val="Yüksek"/>
      <sheetName val="Cirit"/>
      <sheetName val="Disk"/>
      <sheetName val="Gülle"/>
      <sheetName val="800m."/>
      <sheetName val="400m.Eng"/>
      <sheetName val="400m."/>
      <sheetName val="1500m."/>
      <sheetName val="Sırık"/>
      <sheetName val="Üçadım"/>
      <sheetName val="Çekiç"/>
      <sheetName val="Genel Puan Tablosu"/>
      <sheetName val="İsveç"/>
      <sheetName val="ALMANAK TOPLU SONUÇ"/>
    </sheetNames>
    <sheetDataSet>
      <sheetData sheetId="0">
        <row r="2">
          <cell r="A2" t="str">
            <v>Gençlik ve Spor Bakanlığı
Türkiye Atletizm Federasyonu</v>
          </cell>
        </row>
        <row r="19">
          <cell r="F19" t="str">
            <v>2021-2022 SPORCU EĞİTİM MERKEZİ GRUP BİRİNCİLİĞİ</v>
          </cell>
        </row>
        <row r="21">
          <cell r="F21" t="str">
            <v>2009 DOĞUMLU KIZLAR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8">
          <cell r="N8" t="str">
            <v>İREM YILDIRIM</v>
          </cell>
          <cell r="O8" t="str">
            <v>İZMİR</v>
          </cell>
          <cell r="P8">
            <v>829</v>
          </cell>
          <cell r="S8">
            <v>94</v>
          </cell>
        </row>
        <row r="9">
          <cell r="N9" t="str">
            <v>MİRAY ÇAPACI</v>
          </cell>
          <cell r="O9" t="str">
            <v>İZMİR</v>
          </cell>
          <cell r="P9">
            <v>863</v>
          </cell>
          <cell r="S9">
            <v>87</v>
          </cell>
        </row>
        <row r="10">
          <cell r="N10" t="str">
            <v>NAZ AYAZ</v>
          </cell>
          <cell r="O10" t="str">
            <v>İZMİR</v>
          </cell>
          <cell r="P10">
            <v>863</v>
          </cell>
          <cell r="S10">
            <v>87</v>
          </cell>
        </row>
        <row r="11">
          <cell r="N11" t="str">
            <v>ADA BİLGİÇ</v>
          </cell>
          <cell r="O11" t="str">
            <v>İZMİR</v>
          </cell>
          <cell r="P11">
            <v>864</v>
          </cell>
          <cell r="S11">
            <v>87</v>
          </cell>
        </row>
        <row r="12">
          <cell r="N12" t="str">
            <v>FATMA IRMAK AKDEMİR</v>
          </cell>
          <cell r="O12" t="str">
            <v>AYDIN</v>
          </cell>
          <cell r="P12">
            <v>870</v>
          </cell>
          <cell r="S12">
            <v>86</v>
          </cell>
        </row>
        <row r="13">
          <cell r="N13" t="str">
            <v>EVİN ZEYNEP KARABULUT</v>
          </cell>
          <cell r="O13" t="str">
            <v>BALIKESİR</v>
          </cell>
          <cell r="P13">
            <v>871</v>
          </cell>
          <cell r="S13">
            <v>85</v>
          </cell>
        </row>
        <row r="14">
          <cell r="N14" t="str">
            <v>SEDEF NAZ AKILLI</v>
          </cell>
          <cell r="O14" t="str">
            <v>AYDIN</v>
          </cell>
          <cell r="P14">
            <v>871</v>
          </cell>
          <cell r="S14">
            <v>85</v>
          </cell>
        </row>
        <row r="15">
          <cell r="N15" t="str">
            <v>PELİN ŞİMŞEK</v>
          </cell>
          <cell r="O15" t="str">
            <v>AYDIN</v>
          </cell>
          <cell r="P15">
            <v>879</v>
          </cell>
          <cell r="S15">
            <v>84</v>
          </cell>
        </row>
        <row r="16">
          <cell r="N16" t="str">
            <v>KARDELEN OZDEMİR</v>
          </cell>
          <cell r="O16" t="str">
            <v>AYDIN</v>
          </cell>
          <cell r="P16">
            <v>894</v>
          </cell>
          <cell r="S16">
            <v>81</v>
          </cell>
        </row>
        <row r="17">
          <cell r="N17" t="str">
            <v>DOĞA DEMİROĞLU</v>
          </cell>
          <cell r="O17" t="str">
            <v>AYDIN</v>
          </cell>
          <cell r="P17">
            <v>901</v>
          </cell>
          <cell r="S17">
            <v>79</v>
          </cell>
        </row>
        <row r="18">
          <cell r="N18" t="str">
            <v>NEHİR BALKIR</v>
          </cell>
          <cell r="O18" t="str">
            <v>İZMİR</v>
          </cell>
          <cell r="P18">
            <v>901</v>
          </cell>
          <cell r="S18">
            <v>79</v>
          </cell>
        </row>
        <row r="19">
          <cell r="N19" t="str">
            <v>YAĞMUR BALKIR</v>
          </cell>
          <cell r="O19" t="str">
            <v>İZMİR</v>
          </cell>
          <cell r="P19">
            <v>901</v>
          </cell>
          <cell r="S19">
            <v>79</v>
          </cell>
        </row>
        <row r="20">
          <cell r="N20" t="str">
            <v>ZEKİYE MUHAMMED ÇAVİŞ</v>
          </cell>
          <cell r="O20" t="str">
            <v>İZMİR</v>
          </cell>
          <cell r="P20">
            <v>905</v>
          </cell>
          <cell r="S20">
            <v>79</v>
          </cell>
        </row>
        <row r="21">
          <cell r="N21" t="str">
            <v>Fatma Ezel TANRIVERDİ</v>
          </cell>
          <cell r="O21" t="str">
            <v>İZMİR</v>
          </cell>
          <cell r="P21">
            <v>908</v>
          </cell>
          <cell r="S21">
            <v>78</v>
          </cell>
        </row>
        <row r="22">
          <cell r="N22" t="str">
            <v>EYLÜL NAZ KURTALAN</v>
          </cell>
          <cell r="O22" t="str">
            <v>İZMİR</v>
          </cell>
          <cell r="P22">
            <v>909</v>
          </cell>
          <cell r="S22">
            <v>78</v>
          </cell>
        </row>
        <row r="23">
          <cell r="N23" t="str">
            <v>ELA GÜVEN</v>
          </cell>
          <cell r="O23" t="str">
            <v>İZMİR</v>
          </cell>
          <cell r="P23">
            <v>920</v>
          </cell>
          <cell r="S23">
            <v>76</v>
          </cell>
        </row>
        <row r="24">
          <cell r="N24" t="str">
            <v>GÖKÇE VURAL</v>
          </cell>
          <cell r="O24" t="str">
            <v>İZMİR</v>
          </cell>
          <cell r="P24">
            <v>921</v>
          </cell>
          <cell r="S24">
            <v>75</v>
          </cell>
        </row>
        <row r="25">
          <cell r="N25" t="str">
            <v>Gönülsu KARASU</v>
          </cell>
          <cell r="O25" t="str">
            <v>İZMİR</v>
          </cell>
          <cell r="P25">
            <v>935</v>
          </cell>
          <cell r="S25">
            <v>73</v>
          </cell>
        </row>
        <row r="26">
          <cell r="N26" t="str">
            <v>AYŞE SARIBOGA</v>
          </cell>
          <cell r="O26" t="str">
            <v>AYDIN</v>
          </cell>
          <cell r="P26">
            <v>935</v>
          </cell>
          <cell r="S26">
            <v>73</v>
          </cell>
        </row>
        <row r="27">
          <cell r="N27" t="str">
            <v>DEFNE KUCUKKURT</v>
          </cell>
          <cell r="O27" t="str">
            <v>AYDIN</v>
          </cell>
          <cell r="P27">
            <v>942</v>
          </cell>
          <cell r="S27">
            <v>71</v>
          </cell>
        </row>
        <row r="28">
          <cell r="N28" t="str">
            <v>CEYLİN ÖKSÜZ</v>
          </cell>
          <cell r="O28" t="str">
            <v>İZMİR</v>
          </cell>
          <cell r="P28">
            <v>943</v>
          </cell>
          <cell r="S28">
            <v>71</v>
          </cell>
        </row>
        <row r="29">
          <cell r="N29" t="str">
            <v>EYLÜL KÖKSAL</v>
          </cell>
          <cell r="O29" t="str">
            <v>İZMİR</v>
          </cell>
          <cell r="P29">
            <v>946</v>
          </cell>
          <cell r="S29">
            <v>70</v>
          </cell>
        </row>
        <row r="30">
          <cell r="N30" t="str">
            <v>SİNEM KOR</v>
          </cell>
          <cell r="O30" t="str">
            <v>İZMİR</v>
          </cell>
          <cell r="P30">
            <v>946</v>
          </cell>
          <cell r="S30">
            <v>70</v>
          </cell>
        </row>
        <row r="31">
          <cell r="N31" t="str">
            <v>DİDEM BOR</v>
          </cell>
          <cell r="O31" t="str">
            <v>AYDIN</v>
          </cell>
          <cell r="P31">
            <v>956</v>
          </cell>
          <cell r="S31">
            <v>68</v>
          </cell>
        </row>
        <row r="32">
          <cell r="N32" t="str">
            <v>ZEYNEP ESİLA DENİZ</v>
          </cell>
          <cell r="O32" t="str">
            <v>AYDIN</v>
          </cell>
          <cell r="P32">
            <v>956</v>
          </cell>
          <cell r="S32">
            <v>68</v>
          </cell>
        </row>
        <row r="33">
          <cell r="N33" t="str">
            <v>TUANNA ÇAMURCU</v>
          </cell>
          <cell r="O33" t="str">
            <v>AYDIN</v>
          </cell>
          <cell r="P33">
            <v>956</v>
          </cell>
          <cell r="S33">
            <v>68</v>
          </cell>
        </row>
        <row r="34">
          <cell r="N34" t="str">
            <v>ECRİN SARICA</v>
          </cell>
          <cell r="O34" t="str">
            <v>İZMİR</v>
          </cell>
          <cell r="P34">
            <v>978</v>
          </cell>
          <cell r="S34">
            <v>64</v>
          </cell>
        </row>
        <row r="35">
          <cell r="N35" t="str">
            <v>ELİF EZGİ SERT</v>
          </cell>
          <cell r="O35" t="str">
            <v>AYDIN</v>
          </cell>
          <cell r="P35">
            <v>986</v>
          </cell>
          <cell r="S35">
            <v>62</v>
          </cell>
        </row>
        <row r="36">
          <cell r="N36" t="str">
            <v>BELINAY YILDIRIM</v>
          </cell>
          <cell r="O36" t="str">
            <v>AYDIN</v>
          </cell>
          <cell r="P36">
            <v>1017</v>
          </cell>
          <cell r="S36">
            <v>56</v>
          </cell>
        </row>
        <row r="37">
          <cell r="N37" t="str">
            <v>BÜŞRANUR ARIGÜMÜŞ</v>
          </cell>
          <cell r="O37" t="str">
            <v>AYDIN</v>
          </cell>
          <cell r="P37">
            <v>1032</v>
          </cell>
          <cell r="S37">
            <v>53</v>
          </cell>
        </row>
        <row r="38">
          <cell r="N38" t="str">
            <v>EZGİ SU KORKMAZ</v>
          </cell>
          <cell r="O38" t="str">
            <v>AYDIN</v>
          </cell>
          <cell r="P38">
            <v>1032</v>
          </cell>
          <cell r="S38">
            <v>53</v>
          </cell>
        </row>
        <row r="39">
          <cell r="N39" t="str">
            <v>DOGA CEVİK</v>
          </cell>
          <cell r="O39" t="str">
            <v>AYDIN</v>
          </cell>
          <cell r="P39">
            <v>1311</v>
          </cell>
          <cell r="S39">
            <v>8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6">
        <row r="8">
          <cell r="N8" t="str">
            <v>HATİCENUR ÇAKIR</v>
          </cell>
          <cell r="O8" t="str">
            <v>BALIKESİR</v>
          </cell>
          <cell r="P8">
            <v>1116</v>
          </cell>
          <cell r="Q8">
            <v>1</v>
          </cell>
          <cell r="S8">
            <v>84</v>
          </cell>
        </row>
        <row r="9">
          <cell r="N9" t="str">
            <v>CEYLİN AKTAŞ</v>
          </cell>
          <cell r="O9" t="str">
            <v>İZMİR</v>
          </cell>
          <cell r="P9">
            <v>1172</v>
          </cell>
          <cell r="Q9">
            <v>2</v>
          </cell>
          <cell r="S9">
            <v>73</v>
          </cell>
        </row>
        <row r="10">
          <cell r="N10" t="str">
            <v>BUĞLEM KOYUN</v>
          </cell>
          <cell r="O10" t="str">
            <v>BALIKESİR</v>
          </cell>
          <cell r="P10">
            <v>1209</v>
          </cell>
          <cell r="Q10">
            <v>3</v>
          </cell>
          <cell r="S10">
            <v>66</v>
          </cell>
        </row>
        <row r="11">
          <cell r="N11" t="str">
            <v>GÖKSU KUL</v>
          </cell>
          <cell r="O11" t="str">
            <v>İZMİR</v>
          </cell>
          <cell r="P11">
            <v>1229</v>
          </cell>
          <cell r="Q11">
            <v>4</v>
          </cell>
          <cell r="S11">
            <v>62</v>
          </cell>
        </row>
        <row r="12">
          <cell r="N12" t="str">
            <v>GÜNCE ASLAN</v>
          </cell>
          <cell r="O12" t="str">
            <v>İZMİR</v>
          </cell>
          <cell r="P12">
            <v>1249</v>
          </cell>
          <cell r="Q12">
            <v>5</v>
          </cell>
          <cell r="S12">
            <v>58</v>
          </cell>
        </row>
        <row r="13">
          <cell r="N13" t="str">
            <v>ÖYKÜ GÖK</v>
          </cell>
          <cell r="O13" t="str">
            <v>AYDIN</v>
          </cell>
          <cell r="P13">
            <v>1274</v>
          </cell>
          <cell r="Q13">
            <v>6</v>
          </cell>
          <cell r="S13">
            <v>53</v>
          </cell>
        </row>
        <row r="14">
          <cell r="N14" t="str">
            <v>EYLÜL DÖNDÜ GÜZEL</v>
          </cell>
          <cell r="O14" t="str">
            <v>İZMİR</v>
          </cell>
          <cell r="P14">
            <v>1396</v>
          </cell>
          <cell r="Q14">
            <v>7</v>
          </cell>
          <cell r="S14">
            <v>28</v>
          </cell>
        </row>
        <row r="15">
          <cell r="N15" t="str">
            <v/>
          </cell>
          <cell r="O15" t="str">
            <v/>
          </cell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P25" t="str">
            <v>Hakem</v>
          </cell>
          <cell r="Q25" t="str">
            <v>Hakem</v>
          </cell>
          <cell r="S25" t="str">
            <v>Hakem</v>
          </cell>
        </row>
      </sheetData>
      <sheetData sheetId="7">
        <row r="8">
          <cell r="N8" t="str">
            <v>ÖYKÜ CEYLİN TEKDAL</v>
          </cell>
          <cell r="O8" t="str">
            <v>AYDIN</v>
          </cell>
          <cell r="P8">
            <v>1274</v>
          </cell>
          <cell r="S8">
            <v>100</v>
          </cell>
        </row>
        <row r="9">
          <cell r="N9" t="str">
            <v>VERA AYGÜL ÇALIK</v>
          </cell>
          <cell r="O9" t="str">
            <v>BALIKESİR</v>
          </cell>
          <cell r="P9">
            <v>1372</v>
          </cell>
          <cell r="S9">
            <v>85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8">
        <row r="8">
          <cell r="E8" t="str">
            <v>ÖYKÜ CEYLİN TEKDAL</v>
          </cell>
          <cell r="F8" t="str">
            <v>AYDIN</v>
          </cell>
          <cell r="G8">
            <v>470</v>
          </cell>
          <cell r="H8">
            <v>477</v>
          </cell>
          <cell r="I8">
            <v>467</v>
          </cell>
          <cell r="J8">
            <v>477</v>
          </cell>
          <cell r="N8">
            <v>477</v>
          </cell>
          <cell r="O8">
            <v>74</v>
          </cell>
        </row>
        <row r="9">
          <cell r="E9" t="str">
            <v>İREM YILDIRIM</v>
          </cell>
          <cell r="F9" t="str">
            <v>İZMİR</v>
          </cell>
          <cell r="G9">
            <v>470</v>
          </cell>
          <cell r="H9">
            <v>450</v>
          </cell>
          <cell r="I9" t="str">
            <v>r</v>
          </cell>
          <cell r="J9">
            <v>470</v>
          </cell>
          <cell r="N9">
            <v>470</v>
          </cell>
          <cell r="O9">
            <v>72</v>
          </cell>
        </row>
        <row r="10">
          <cell r="E10" t="str">
            <v>ELA GÜVEN</v>
          </cell>
          <cell r="F10" t="str">
            <v>İZMİR</v>
          </cell>
          <cell r="G10">
            <v>452</v>
          </cell>
          <cell r="H10">
            <v>466</v>
          </cell>
          <cell r="I10">
            <v>453</v>
          </cell>
          <cell r="J10">
            <v>466</v>
          </cell>
          <cell r="N10">
            <v>466</v>
          </cell>
          <cell r="O10">
            <v>71</v>
          </cell>
        </row>
        <row r="11">
          <cell r="E11" t="str">
            <v>SEDEF NAZ AKILLI</v>
          </cell>
          <cell r="F11" t="str">
            <v>AYDIN</v>
          </cell>
          <cell r="G11">
            <v>464</v>
          </cell>
          <cell r="H11">
            <v>446</v>
          </cell>
          <cell r="I11">
            <v>425</v>
          </cell>
          <cell r="J11">
            <v>464</v>
          </cell>
          <cell r="N11">
            <v>464</v>
          </cell>
          <cell r="O11">
            <v>71</v>
          </cell>
        </row>
        <row r="12">
          <cell r="E12" t="str">
            <v>EVİN ZEYNEP KARABULUT</v>
          </cell>
          <cell r="F12" t="str">
            <v>BALIKESİR</v>
          </cell>
          <cell r="G12">
            <v>455</v>
          </cell>
          <cell r="H12">
            <v>443</v>
          </cell>
          <cell r="I12">
            <v>457</v>
          </cell>
          <cell r="J12">
            <v>457</v>
          </cell>
          <cell r="N12">
            <v>457</v>
          </cell>
          <cell r="O12">
            <v>69</v>
          </cell>
        </row>
        <row r="13">
          <cell r="E13" t="str">
            <v>ADA BİLGİÇ</v>
          </cell>
          <cell r="F13" t="str">
            <v>İZMİR</v>
          </cell>
          <cell r="G13">
            <v>453</v>
          </cell>
          <cell r="H13">
            <v>444</v>
          </cell>
          <cell r="I13" t="str">
            <v>X</v>
          </cell>
          <cell r="J13">
            <v>453</v>
          </cell>
          <cell r="N13">
            <v>453</v>
          </cell>
          <cell r="O13">
            <v>68</v>
          </cell>
        </row>
        <row r="14">
          <cell r="E14" t="str">
            <v>Fatma Ezel TANRIVERDİ</v>
          </cell>
          <cell r="F14" t="str">
            <v>İZMİR</v>
          </cell>
          <cell r="G14">
            <v>424</v>
          </cell>
          <cell r="H14">
            <v>425</v>
          </cell>
          <cell r="I14">
            <v>449</v>
          </cell>
          <cell r="J14">
            <v>449</v>
          </cell>
          <cell r="N14">
            <v>449</v>
          </cell>
          <cell r="O14">
            <v>67</v>
          </cell>
        </row>
        <row r="15">
          <cell r="E15" t="str">
            <v>HATİCENUR ÇAKIR</v>
          </cell>
          <cell r="F15" t="str">
            <v>BALIKESİR</v>
          </cell>
          <cell r="G15" t="str">
            <v>X</v>
          </cell>
          <cell r="H15">
            <v>445</v>
          </cell>
          <cell r="I15">
            <v>448</v>
          </cell>
          <cell r="J15">
            <v>448</v>
          </cell>
          <cell r="N15">
            <v>448</v>
          </cell>
          <cell r="O15">
            <v>67</v>
          </cell>
        </row>
        <row r="16">
          <cell r="E16" t="str">
            <v>NAZ AYAZ</v>
          </cell>
          <cell r="F16" t="str">
            <v>İZMİR</v>
          </cell>
          <cell r="G16">
            <v>443</v>
          </cell>
          <cell r="H16">
            <v>440</v>
          </cell>
          <cell r="I16">
            <v>447</v>
          </cell>
          <cell r="J16">
            <v>447</v>
          </cell>
          <cell r="N16">
            <v>447</v>
          </cell>
          <cell r="O16">
            <v>66</v>
          </cell>
        </row>
        <row r="17">
          <cell r="E17" t="str">
            <v>MİRAY ÇAPACI</v>
          </cell>
          <cell r="F17" t="str">
            <v>İZMİR</v>
          </cell>
          <cell r="G17">
            <v>446</v>
          </cell>
          <cell r="H17" t="str">
            <v>X</v>
          </cell>
          <cell r="I17" t="str">
            <v>X</v>
          </cell>
          <cell r="J17">
            <v>446</v>
          </cell>
          <cell r="N17">
            <v>446</v>
          </cell>
          <cell r="O17">
            <v>66</v>
          </cell>
        </row>
        <row r="18">
          <cell r="E18" t="str">
            <v>FATMA IRMAK AKDEMİR</v>
          </cell>
          <cell r="F18" t="str">
            <v>AYDIN</v>
          </cell>
          <cell r="G18">
            <v>437</v>
          </cell>
          <cell r="H18">
            <v>445</v>
          </cell>
          <cell r="I18">
            <v>440</v>
          </cell>
          <cell r="J18">
            <v>445</v>
          </cell>
          <cell r="N18">
            <v>445</v>
          </cell>
          <cell r="O18">
            <v>66</v>
          </cell>
        </row>
        <row r="19">
          <cell r="E19" t="str">
            <v>ZEKİYE MUHAMMED ÇAVİŞ</v>
          </cell>
          <cell r="F19" t="str">
            <v>İZMİR</v>
          </cell>
          <cell r="G19">
            <v>445</v>
          </cell>
          <cell r="H19">
            <v>445</v>
          </cell>
          <cell r="I19">
            <v>435</v>
          </cell>
          <cell r="J19">
            <v>445</v>
          </cell>
          <cell r="N19">
            <v>445</v>
          </cell>
          <cell r="O19">
            <v>66</v>
          </cell>
        </row>
        <row r="20">
          <cell r="E20" t="str">
            <v>DOĞA DEMİROĞLU</v>
          </cell>
          <cell r="F20" t="str">
            <v>AYDIN</v>
          </cell>
          <cell r="G20">
            <v>413</v>
          </cell>
          <cell r="H20">
            <v>432</v>
          </cell>
          <cell r="I20">
            <v>404</v>
          </cell>
          <cell r="J20">
            <v>432</v>
          </cell>
          <cell r="N20">
            <v>432</v>
          </cell>
          <cell r="O20">
            <v>63</v>
          </cell>
        </row>
        <row r="21">
          <cell r="E21" t="str">
            <v>DİDEM BOR</v>
          </cell>
          <cell r="F21" t="str">
            <v>AYDIN</v>
          </cell>
          <cell r="G21">
            <v>431</v>
          </cell>
          <cell r="H21" t="str">
            <v>X</v>
          </cell>
          <cell r="I21">
            <v>414</v>
          </cell>
          <cell r="J21">
            <v>431</v>
          </cell>
          <cell r="N21">
            <v>431</v>
          </cell>
          <cell r="O21">
            <v>62</v>
          </cell>
        </row>
        <row r="22">
          <cell r="E22" t="str">
            <v>CEYLİN AKTAŞ</v>
          </cell>
          <cell r="F22" t="str">
            <v>İZMİR</v>
          </cell>
          <cell r="G22">
            <v>430</v>
          </cell>
          <cell r="H22">
            <v>410</v>
          </cell>
          <cell r="I22">
            <v>409</v>
          </cell>
          <cell r="J22">
            <v>430</v>
          </cell>
          <cell r="N22">
            <v>430</v>
          </cell>
          <cell r="O22">
            <v>62</v>
          </cell>
        </row>
        <row r="23">
          <cell r="E23" t="str">
            <v>PELİN ŞİMŞEK</v>
          </cell>
          <cell r="F23" t="str">
            <v>AYDIN</v>
          </cell>
          <cell r="G23">
            <v>430</v>
          </cell>
          <cell r="H23">
            <v>394</v>
          </cell>
          <cell r="I23">
            <v>415</v>
          </cell>
          <cell r="J23">
            <v>430</v>
          </cell>
          <cell r="N23">
            <v>430</v>
          </cell>
          <cell r="O23">
            <v>62</v>
          </cell>
        </row>
        <row r="24">
          <cell r="E24" t="str">
            <v>KARDELEN OZDEMİR</v>
          </cell>
          <cell r="F24" t="str">
            <v>AYDIN</v>
          </cell>
          <cell r="G24">
            <v>426</v>
          </cell>
          <cell r="H24" t="str">
            <v>X</v>
          </cell>
          <cell r="I24">
            <v>396</v>
          </cell>
          <cell r="J24">
            <v>426</v>
          </cell>
          <cell r="N24">
            <v>426</v>
          </cell>
          <cell r="O24">
            <v>61</v>
          </cell>
        </row>
        <row r="25">
          <cell r="E25" t="str">
            <v>EYLÜL NAZ KURTALAN</v>
          </cell>
          <cell r="F25" t="str">
            <v>İZMİR</v>
          </cell>
          <cell r="G25">
            <v>421</v>
          </cell>
          <cell r="H25">
            <v>412</v>
          </cell>
          <cell r="I25">
            <v>415</v>
          </cell>
          <cell r="J25">
            <v>421</v>
          </cell>
          <cell r="N25">
            <v>421</v>
          </cell>
          <cell r="O25">
            <v>60</v>
          </cell>
        </row>
        <row r="26">
          <cell r="E26" t="str">
            <v>ECE AYGÜN</v>
          </cell>
          <cell r="F26" t="str">
            <v>BALIKESİR</v>
          </cell>
          <cell r="G26">
            <v>406</v>
          </cell>
          <cell r="H26">
            <v>414</v>
          </cell>
          <cell r="I26">
            <v>418</v>
          </cell>
          <cell r="J26">
            <v>418</v>
          </cell>
          <cell r="N26">
            <v>418</v>
          </cell>
          <cell r="O26">
            <v>59</v>
          </cell>
        </row>
        <row r="27">
          <cell r="E27" t="str">
            <v>DOGA CEVİK</v>
          </cell>
          <cell r="F27" t="str">
            <v>AYDIN</v>
          </cell>
          <cell r="G27">
            <v>400</v>
          </cell>
          <cell r="H27">
            <v>415</v>
          </cell>
          <cell r="I27" t="str">
            <v>X</v>
          </cell>
          <cell r="J27">
            <v>415</v>
          </cell>
          <cell r="N27">
            <v>415</v>
          </cell>
          <cell r="O27">
            <v>58</v>
          </cell>
        </row>
        <row r="28">
          <cell r="E28" t="str">
            <v>GÖKSU KUL</v>
          </cell>
          <cell r="F28" t="str">
            <v>İZMİR</v>
          </cell>
          <cell r="G28">
            <v>406</v>
          </cell>
          <cell r="H28">
            <v>411</v>
          </cell>
          <cell r="I28">
            <v>404</v>
          </cell>
          <cell r="J28">
            <v>411</v>
          </cell>
          <cell r="N28">
            <v>411</v>
          </cell>
          <cell r="O28">
            <v>57</v>
          </cell>
        </row>
        <row r="29">
          <cell r="E29" t="str">
            <v>Gönülsu KARASU</v>
          </cell>
          <cell r="F29" t="str">
            <v>İZMİR</v>
          </cell>
          <cell r="G29">
            <v>411</v>
          </cell>
          <cell r="H29">
            <v>392</v>
          </cell>
          <cell r="I29">
            <v>406</v>
          </cell>
          <cell r="J29">
            <v>411</v>
          </cell>
          <cell r="N29">
            <v>411</v>
          </cell>
          <cell r="O29">
            <v>57</v>
          </cell>
        </row>
        <row r="30">
          <cell r="E30" t="str">
            <v>DEFNE KUCUKKURT</v>
          </cell>
          <cell r="F30" t="str">
            <v>AYDIN</v>
          </cell>
          <cell r="G30">
            <v>408</v>
          </cell>
          <cell r="H30">
            <v>385</v>
          </cell>
          <cell r="I30" t="str">
            <v>X</v>
          </cell>
          <cell r="J30">
            <v>408</v>
          </cell>
          <cell r="N30">
            <v>408</v>
          </cell>
          <cell r="O30">
            <v>57</v>
          </cell>
        </row>
        <row r="31">
          <cell r="E31" t="str">
            <v>GÖKÇE VURAL</v>
          </cell>
          <cell r="F31" t="str">
            <v>İZMİR</v>
          </cell>
          <cell r="G31" t="str">
            <v>X</v>
          </cell>
          <cell r="H31">
            <v>404</v>
          </cell>
          <cell r="I31">
            <v>370</v>
          </cell>
          <cell r="J31">
            <v>404</v>
          </cell>
          <cell r="N31">
            <v>404</v>
          </cell>
          <cell r="O31">
            <v>56</v>
          </cell>
        </row>
        <row r="32">
          <cell r="E32" t="str">
            <v>ZEYNEP ESİLA DENİZ</v>
          </cell>
          <cell r="F32" t="str">
            <v>AYDIN</v>
          </cell>
          <cell r="G32">
            <v>400</v>
          </cell>
          <cell r="H32" t="str">
            <v>X</v>
          </cell>
          <cell r="I32">
            <v>372</v>
          </cell>
          <cell r="J32">
            <v>400</v>
          </cell>
          <cell r="N32">
            <v>400</v>
          </cell>
          <cell r="O32">
            <v>55</v>
          </cell>
        </row>
        <row r="33">
          <cell r="E33" t="str">
            <v>EYLÜL KÖKSAL</v>
          </cell>
          <cell r="F33" t="str">
            <v>İZMİR</v>
          </cell>
          <cell r="G33">
            <v>398</v>
          </cell>
          <cell r="H33" t="str">
            <v>X</v>
          </cell>
          <cell r="I33" t="str">
            <v>X</v>
          </cell>
          <cell r="J33">
            <v>398</v>
          </cell>
          <cell r="N33">
            <v>398</v>
          </cell>
          <cell r="O33">
            <v>54</v>
          </cell>
        </row>
        <row r="34">
          <cell r="E34" t="str">
            <v>AYŞE SARIBOGA</v>
          </cell>
          <cell r="F34" t="str">
            <v>AYDIN</v>
          </cell>
          <cell r="G34">
            <v>395</v>
          </cell>
          <cell r="H34">
            <v>365</v>
          </cell>
          <cell r="I34">
            <v>363</v>
          </cell>
          <cell r="J34">
            <v>395</v>
          </cell>
          <cell r="N34">
            <v>395</v>
          </cell>
          <cell r="O34">
            <v>53</v>
          </cell>
        </row>
        <row r="35">
          <cell r="E35" t="str">
            <v>ECRİN SARICA</v>
          </cell>
          <cell r="F35" t="str">
            <v>İZMİR</v>
          </cell>
          <cell r="G35">
            <v>394</v>
          </cell>
          <cell r="H35">
            <v>384</v>
          </cell>
          <cell r="I35">
            <v>368</v>
          </cell>
          <cell r="J35">
            <v>394</v>
          </cell>
          <cell r="N35">
            <v>394</v>
          </cell>
          <cell r="O35">
            <v>53</v>
          </cell>
        </row>
        <row r="36">
          <cell r="E36" t="str">
            <v>YAĞMUR BALKIR</v>
          </cell>
          <cell r="F36" t="str">
            <v>İZMİR</v>
          </cell>
          <cell r="G36">
            <v>394</v>
          </cell>
          <cell r="H36">
            <v>332</v>
          </cell>
          <cell r="I36">
            <v>389</v>
          </cell>
          <cell r="J36">
            <v>394</v>
          </cell>
          <cell r="N36">
            <v>394</v>
          </cell>
          <cell r="O36">
            <v>53</v>
          </cell>
        </row>
        <row r="37">
          <cell r="E37" t="str">
            <v>CEYLİN ÖKSÜZ</v>
          </cell>
          <cell r="F37" t="str">
            <v>İZMİR</v>
          </cell>
          <cell r="G37">
            <v>376</v>
          </cell>
          <cell r="H37">
            <v>393</v>
          </cell>
          <cell r="I37">
            <v>374</v>
          </cell>
          <cell r="J37">
            <v>393</v>
          </cell>
          <cell r="N37">
            <v>393</v>
          </cell>
          <cell r="O37">
            <v>52</v>
          </cell>
        </row>
        <row r="38">
          <cell r="E38" t="str">
            <v>ELİF EZGİ SERT</v>
          </cell>
          <cell r="F38" t="str">
            <v>AYDIN</v>
          </cell>
          <cell r="G38">
            <v>385</v>
          </cell>
          <cell r="H38">
            <v>385</v>
          </cell>
          <cell r="I38">
            <v>382</v>
          </cell>
          <cell r="J38">
            <v>385</v>
          </cell>
          <cell r="N38">
            <v>385</v>
          </cell>
          <cell r="O38">
            <v>50</v>
          </cell>
        </row>
        <row r="39">
          <cell r="E39" t="str">
            <v>TUANNA ÇAMURCU</v>
          </cell>
          <cell r="F39" t="str">
            <v>AYDIN</v>
          </cell>
          <cell r="G39">
            <v>382</v>
          </cell>
          <cell r="H39">
            <v>370</v>
          </cell>
          <cell r="I39">
            <v>378</v>
          </cell>
          <cell r="J39">
            <v>382</v>
          </cell>
          <cell r="N39">
            <v>382</v>
          </cell>
          <cell r="O39">
            <v>49</v>
          </cell>
        </row>
        <row r="40">
          <cell r="E40" t="str">
            <v>GÜNCE ASLAN</v>
          </cell>
          <cell r="F40" t="str">
            <v>İZMİR</v>
          </cell>
          <cell r="G40" t="str">
            <v>X</v>
          </cell>
          <cell r="H40">
            <v>341</v>
          </cell>
          <cell r="I40">
            <v>380</v>
          </cell>
          <cell r="J40">
            <v>380</v>
          </cell>
          <cell r="N40">
            <v>380</v>
          </cell>
          <cell r="O40">
            <v>48</v>
          </cell>
        </row>
        <row r="41">
          <cell r="E41" t="str">
            <v>SİNEM KOR</v>
          </cell>
          <cell r="F41" t="str">
            <v>İZMİR</v>
          </cell>
          <cell r="G41">
            <v>359</v>
          </cell>
          <cell r="H41">
            <v>378</v>
          </cell>
          <cell r="I41">
            <v>380</v>
          </cell>
          <cell r="J41">
            <v>380</v>
          </cell>
          <cell r="N41">
            <v>380</v>
          </cell>
          <cell r="O41">
            <v>48</v>
          </cell>
        </row>
        <row r="42">
          <cell r="E42" t="str">
            <v>DEFNE NAZ DAL</v>
          </cell>
          <cell r="F42" t="str">
            <v>BALIKESİR</v>
          </cell>
          <cell r="G42">
            <v>370</v>
          </cell>
          <cell r="H42">
            <v>378</v>
          </cell>
          <cell r="I42">
            <v>369</v>
          </cell>
          <cell r="J42">
            <v>378</v>
          </cell>
          <cell r="N42">
            <v>378</v>
          </cell>
          <cell r="O42">
            <v>48</v>
          </cell>
        </row>
        <row r="43">
          <cell r="E43" t="str">
            <v>BÜŞRANUR ARIGÜMÜŞ</v>
          </cell>
          <cell r="F43" t="str">
            <v>AYDIN</v>
          </cell>
          <cell r="G43">
            <v>361</v>
          </cell>
          <cell r="H43">
            <v>362</v>
          </cell>
          <cell r="I43">
            <v>352</v>
          </cell>
          <cell r="J43">
            <v>362</v>
          </cell>
          <cell r="N43">
            <v>362</v>
          </cell>
          <cell r="O43">
            <v>42</v>
          </cell>
        </row>
        <row r="44">
          <cell r="E44" t="str">
            <v>ÖYKÜ GÖK</v>
          </cell>
          <cell r="F44" t="str">
            <v>AYDIN</v>
          </cell>
          <cell r="G44">
            <v>341</v>
          </cell>
          <cell r="H44">
            <v>308</v>
          </cell>
          <cell r="I44">
            <v>362</v>
          </cell>
          <cell r="J44">
            <v>362</v>
          </cell>
          <cell r="N44">
            <v>362</v>
          </cell>
          <cell r="O44">
            <v>42</v>
          </cell>
        </row>
        <row r="45">
          <cell r="E45" t="str">
            <v>BELINAY YILDIRIM</v>
          </cell>
          <cell r="F45" t="str">
            <v>AYDIN</v>
          </cell>
          <cell r="G45">
            <v>355</v>
          </cell>
          <cell r="H45">
            <v>339</v>
          </cell>
          <cell r="I45">
            <v>336</v>
          </cell>
          <cell r="J45">
            <v>355</v>
          </cell>
          <cell r="N45">
            <v>355</v>
          </cell>
          <cell r="O45">
            <v>40</v>
          </cell>
        </row>
        <row r="46">
          <cell r="E46" t="str">
            <v>EZGİ SU KORKMAZ</v>
          </cell>
          <cell r="F46" t="str">
            <v>AYDIN</v>
          </cell>
          <cell r="G46">
            <v>319</v>
          </cell>
          <cell r="H46">
            <v>342</v>
          </cell>
          <cell r="I46">
            <v>327</v>
          </cell>
          <cell r="J46">
            <v>342</v>
          </cell>
          <cell r="N46">
            <v>342</v>
          </cell>
          <cell r="O46">
            <v>36</v>
          </cell>
        </row>
        <row r="47">
          <cell r="E47" t="str">
            <v>EYLÜL DÖNDÜ GÜZEL</v>
          </cell>
          <cell r="F47" t="str">
            <v>İZMİR</v>
          </cell>
          <cell r="G47">
            <v>328</v>
          </cell>
          <cell r="H47">
            <v>310</v>
          </cell>
          <cell r="I47">
            <v>327</v>
          </cell>
          <cell r="J47">
            <v>328</v>
          </cell>
          <cell r="N47">
            <v>328</v>
          </cell>
          <cell r="O47">
            <v>31</v>
          </cell>
        </row>
        <row r="48">
          <cell r="E48" t="str">
            <v>BUĞLEM KOYUN</v>
          </cell>
          <cell r="F48" t="str">
            <v>BALIKESİR</v>
          </cell>
          <cell r="G48">
            <v>290</v>
          </cell>
          <cell r="H48">
            <v>326</v>
          </cell>
          <cell r="I48">
            <v>262</v>
          </cell>
          <cell r="J48">
            <v>326</v>
          </cell>
          <cell r="N48">
            <v>326</v>
          </cell>
          <cell r="O48">
            <v>30</v>
          </cell>
        </row>
        <row r="49">
          <cell r="E49" t="str">
            <v>NEHİR BALKIR</v>
          </cell>
          <cell r="F49" t="str">
            <v>İZMİR</v>
          </cell>
          <cell r="G49">
            <v>317</v>
          </cell>
          <cell r="H49" t="str">
            <v>X</v>
          </cell>
          <cell r="I49">
            <v>315</v>
          </cell>
          <cell r="J49">
            <v>317</v>
          </cell>
          <cell r="N49">
            <v>317</v>
          </cell>
          <cell r="O49">
            <v>27</v>
          </cell>
        </row>
        <row r="50">
          <cell r="E50" t="str">
            <v/>
          </cell>
          <cell r="F50" t="str">
            <v/>
          </cell>
          <cell r="J50">
            <v>0</v>
          </cell>
          <cell r="N50">
            <v>0</v>
          </cell>
          <cell r="O50" t="str">
            <v xml:space="preserve">    </v>
          </cell>
        </row>
        <row r="51">
          <cell r="E51" t="str">
            <v/>
          </cell>
          <cell r="F51" t="str">
            <v/>
          </cell>
          <cell r="J51">
            <v>0</v>
          </cell>
          <cell r="N51">
            <v>0</v>
          </cell>
          <cell r="O51" t="str">
            <v xml:space="preserve">    </v>
          </cell>
        </row>
        <row r="52">
          <cell r="E52" t="str">
            <v>Baş Hakem</v>
          </cell>
          <cell r="F52" t="str">
            <v>Lider</v>
          </cell>
          <cell r="G52" t="str">
            <v>Sekreter</v>
          </cell>
          <cell r="N52" t="str">
            <v>Hakem</v>
          </cell>
        </row>
      </sheetData>
      <sheetData sheetId="9">
        <row r="8">
          <cell r="F8" t="str">
            <v>BALIKESİR</v>
          </cell>
          <cell r="G8" t="str">
            <v>X</v>
          </cell>
          <cell r="H8" t="str">
            <v>X</v>
          </cell>
          <cell r="I8" t="str">
            <v>O</v>
          </cell>
          <cell r="J8" t="str">
            <v>O</v>
          </cell>
          <cell r="M8" t="str">
            <v>O</v>
          </cell>
          <cell r="P8" t="str">
            <v>O</v>
          </cell>
          <cell r="S8" t="str">
            <v>O</v>
          </cell>
          <cell r="V8" t="str">
            <v>X</v>
          </cell>
          <cell r="W8" t="str">
            <v>X</v>
          </cell>
          <cell r="X8" t="str">
            <v>X</v>
          </cell>
          <cell r="BO8">
            <v>143</v>
          </cell>
          <cell r="BP8">
            <v>68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0">
        <row r="8">
          <cell r="E8" t="str">
            <v>EZGİ SU KORKMAZ</v>
          </cell>
          <cell r="F8" t="str">
            <v>AYDIN</v>
          </cell>
          <cell r="G8">
            <v>2874</v>
          </cell>
          <cell r="H8">
            <v>2495</v>
          </cell>
          <cell r="I8">
            <v>2680</v>
          </cell>
          <cell r="J8">
            <v>2874</v>
          </cell>
          <cell r="N8">
            <v>2874</v>
          </cell>
          <cell r="O8">
            <v>72</v>
          </cell>
        </row>
        <row r="9">
          <cell r="E9" t="str">
            <v>Gönülsu KARASU</v>
          </cell>
          <cell r="F9" t="str">
            <v>İZMİR</v>
          </cell>
          <cell r="G9" t="str">
            <v>X</v>
          </cell>
          <cell r="H9">
            <v>1060</v>
          </cell>
          <cell r="I9" t="str">
            <v>X</v>
          </cell>
          <cell r="J9">
            <v>1060</v>
          </cell>
          <cell r="N9">
            <v>1060</v>
          </cell>
          <cell r="O9">
            <v>22</v>
          </cell>
        </row>
        <row r="10">
          <cell r="E10" t="str">
            <v/>
          </cell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E29" t="str">
            <v>Baş Hakem</v>
          </cell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1">
        <row r="8">
          <cell r="E8" t="str">
            <v>EYLÜL DÖNDÜ GÜZEL</v>
          </cell>
          <cell r="F8" t="str">
            <v>İZMİR</v>
          </cell>
          <cell r="G8">
            <v>2512</v>
          </cell>
          <cell r="H8">
            <v>2746</v>
          </cell>
          <cell r="I8">
            <v>2756</v>
          </cell>
          <cell r="J8">
            <v>2756</v>
          </cell>
          <cell r="N8">
            <v>2756</v>
          </cell>
          <cell r="O8">
            <v>83</v>
          </cell>
        </row>
        <row r="9">
          <cell r="E9" t="str">
            <v>SİNEM KOR</v>
          </cell>
          <cell r="F9" t="str">
            <v>İZMİR</v>
          </cell>
          <cell r="G9" t="str">
            <v>X</v>
          </cell>
          <cell r="H9">
            <v>2470</v>
          </cell>
          <cell r="I9">
            <v>2487</v>
          </cell>
          <cell r="J9">
            <v>2487</v>
          </cell>
          <cell r="N9">
            <v>2487</v>
          </cell>
          <cell r="O9">
            <v>78</v>
          </cell>
        </row>
        <row r="10">
          <cell r="E10" t="str">
            <v>GÖKSU KUL</v>
          </cell>
          <cell r="F10" t="str">
            <v>İZMİR</v>
          </cell>
          <cell r="G10" t="str">
            <v>X</v>
          </cell>
          <cell r="H10">
            <v>1722</v>
          </cell>
          <cell r="I10">
            <v>1617</v>
          </cell>
          <cell r="J10">
            <v>1722</v>
          </cell>
          <cell r="N10">
            <v>1722</v>
          </cell>
          <cell r="O10">
            <v>53</v>
          </cell>
        </row>
        <row r="11">
          <cell r="E11" t="str">
            <v>GÖKÇE VURAL</v>
          </cell>
          <cell r="F11" t="str">
            <v>İZMİR</v>
          </cell>
          <cell r="G11" t="str">
            <v>X</v>
          </cell>
          <cell r="H11">
            <v>1701</v>
          </cell>
          <cell r="I11">
            <v>1632</v>
          </cell>
          <cell r="J11">
            <v>1701</v>
          </cell>
          <cell r="N11">
            <v>1701</v>
          </cell>
          <cell r="O11">
            <v>53</v>
          </cell>
        </row>
        <row r="12">
          <cell r="E12" t="str">
            <v>DOGA CEVİK</v>
          </cell>
          <cell r="F12" t="str">
            <v>AYDIN</v>
          </cell>
          <cell r="G12">
            <v>1646</v>
          </cell>
          <cell r="H12">
            <v>1581</v>
          </cell>
          <cell r="I12" t="str">
            <v>X</v>
          </cell>
          <cell r="J12">
            <v>1646</v>
          </cell>
          <cell r="N12">
            <v>1646</v>
          </cell>
          <cell r="O12">
            <v>50</v>
          </cell>
        </row>
        <row r="13">
          <cell r="E13" t="str">
            <v>NEHİR BALKIR</v>
          </cell>
          <cell r="F13" t="str">
            <v>İZMİR</v>
          </cell>
          <cell r="G13">
            <v>1357</v>
          </cell>
          <cell r="H13">
            <v>1540</v>
          </cell>
          <cell r="I13">
            <v>1469</v>
          </cell>
          <cell r="J13">
            <v>1540</v>
          </cell>
          <cell r="N13">
            <v>1540</v>
          </cell>
          <cell r="O13">
            <v>46</v>
          </cell>
        </row>
        <row r="14">
          <cell r="E14" t="str">
            <v>DİDEM BOR</v>
          </cell>
          <cell r="F14" t="str">
            <v>AYDIN</v>
          </cell>
          <cell r="G14" t="str">
            <v>X</v>
          </cell>
          <cell r="H14">
            <v>1470</v>
          </cell>
          <cell r="I14" t="str">
            <v>X</v>
          </cell>
          <cell r="J14">
            <v>1470</v>
          </cell>
          <cell r="N14">
            <v>1470</v>
          </cell>
          <cell r="O14">
            <v>43</v>
          </cell>
        </row>
        <row r="15">
          <cell r="E15" t="str">
            <v>GÜNCE ASLAN</v>
          </cell>
          <cell r="F15" t="str">
            <v>İZMİR</v>
          </cell>
          <cell r="G15">
            <v>1325</v>
          </cell>
          <cell r="H15">
            <v>1288</v>
          </cell>
          <cell r="I15">
            <v>1462</v>
          </cell>
          <cell r="J15">
            <v>1462</v>
          </cell>
          <cell r="N15">
            <v>1462</v>
          </cell>
          <cell r="O15">
            <v>43</v>
          </cell>
        </row>
        <row r="16">
          <cell r="E16" t="str">
            <v>DEFNE KUCUKKURT</v>
          </cell>
          <cell r="F16" t="str">
            <v>AYDIN</v>
          </cell>
          <cell r="G16">
            <v>1426</v>
          </cell>
          <cell r="H16">
            <v>1225</v>
          </cell>
          <cell r="I16" t="str">
            <v>X</v>
          </cell>
          <cell r="J16">
            <v>1426</v>
          </cell>
          <cell r="N16">
            <v>1426</v>
          </cell>
          <cell r="O16">
            <v>42</v>
          </cell>
        </row>
        <row r="17">
          <cell r="E17" t="str">
            <v>YAĞMUR BALKIR</v>
          </cell>
          <cell r="F17" t="str">
            <v>İZMİR</v>
          </cell>
          <cell r="G17" t="str">
            <v>X</v>
          </cell>
          <cell r="H17" t="str">
            <v>X</v>
          </cell>
          <cell r="I17" t="str">
            <v>X</v>
          </cell>
          <cell r="J17">
            <v>0</v>
          </cell>
          <cell r="N17" t="str">
            <v>NM</v>
          </cell>
          <cell r="O17">
            <v>0</v>
          </cell>
        </row>
        <row r="18">
          <cell r="E18" t="str">
            <v>ECRİN SARICA</v>
          </cell>
          <cell r="F18" t="str">
            <v>İZMİR</v>
          </cell>
          <cell r="G18" t="str">
            <v>X</v>
          </cell>
          <cell r="H18" t="str">
            <v>X</v>
          </cell>
          <cell r="I18" t="str">
            <v>X</v>
          </cell>
          <cell r="J18">
            <v>0</v>
          </cell>
          <cell r="N18" t="str">
            <v>NM</v>
          </cell>
          <cell r="O18">
            <v>0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E28" t="str">
            <v>Baş Hakem</v>
          </cell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12">
        <row r="8">
          <cell r="E8" t="str">
            <v>Fatma Ezel TANRIVERDİ</v>
          </cell>
          <cell r="F8" t="str">
            <v>İZMİR</v>
          </cell>
          <cell r="G8">
            <v>758</v>
          </cell>
          <cell r="H8">
            <v>706</v>
          </cell>
          <cell r="I8" t="str">
            <v>X</v>
          </cell>
          <cell r="J8">
            <v>758</v>
          </cell>
          <cell r="N8">
            <v>758</v>
          </cell>
          <cell r="O8">
            <v>57</v>
          </cell>
        </row>
        <row r="9">
          <cell r="E9" t="str">
            <v>FATMA IRMAK AKDEMİR</v>
          </cell>
          <cell r="F9" t="str">
            <v>AYDIN</v>
          </cell>
          <cell r="G9">
            <v>750</v>
          </cell>
          <cell r="H9">
            <v>715</v>
          </cell>
          <cell r="I9">
            <v>715</v>
          </cell>
          <cell r="J9">
            <v>750</v>
          </cell>
          <cell r="N9">
            <v>750</v>
          </cell>
          <cell r="O9">
            <v>56</v>
          </cell>
        </row>
        <row r="10">
          <cell r="E10" t="str">
            <v>CEYLİN AKTAŞ</v>
          </cell>
          <cell r="F10" t="str">
            <v>İZMİR</v>
          </cell>
          <cell r="G10">
            <v>726</v>
          </cell>
          <cell r="H10">
            <v>710</v>
          </cell>
          <cell r="I10">
            <v>724</v>
          </cell>
          <cell r="J10">
            <v>726</v>
          </cell>
          <cell r="N10">
            <v>726</v>
          </cell>
          <cell r="O10">
            <v>55</v>
          </cell>
        </row>
        <row r="11">
          <cell r="E11" t="str">
            <v>EYLÜL NAZ KURTALAN</v>
          </cell>
          <cell r="F11" t="str">
            <v>İZMİR</v>
          </cell>
          <cell r="G11">
            <v>708</v>
          </cell>
          <cell r="H11" t="str">
            <v>X</v>
          </cell>
          <cell r="I11">
            <v>572</v>
          </cell>
          <cell r="J11">
            <v>708</v>
          </cell>
          <cell r="N11">
            <v>708</v>
          </cell>
          <cell r="O11">
            <v>53</v>
          </cell>
        </row>
        <row r="12">
          <cell r="E12" t="str">
            <v>ZEKİYE MUHAMMED ÇAVİŞ</v>
          </cell>
          <cell r="F12" t="str">
            <v>İZMİR</v>
          </cell>
          <cell r="G12">
            <v>680</v>
          </cell>
          <cell r="H12">
            <v>705</v>
          </cell>
          <cell r="I12" t="str">
            <v>X</v>
          </cell>
          <cell r="J12">
            <v>705</v>
          </cell>
          <cell r="N12">
            <v>705</v>
          </cell>
          <cell r="O12">
            <v>53</v>
          </cell>
        </row>
        <row r="13">
          <cell r="E13" t="str">
            <v>KARDELEN OZDEMİR</v>
          </cell>
          <cell r="F13" t="str">
            <v>AYDIN</v>
          </cell>
          <cell r="G13">
            <v>535</v>
          </cell>
          <cell r="H13">
            <v>653</v>
          </cell>
          <cell r="I13">
            <v>693</v>
          </cell>
          <cell r="J13">
            <v>693</v>
          </cell>
          <cell r="N13">
            <v>693</v>
          </cell>
          <cell r="O13">
            <v>52</v>
          </cell>
        </row>
        <row r="14">
          <cell r="E14" t="str">
            <v>ADA BİLGİÇ</v>
          </cell>
          <cell r="F14" t="str">
            <v>İZMİR</v>
          </cell>
          <cell r="G14">
            <v>532</v>
          </cell>
          <cell r="H14" t="str">
            <v>X</v>
          </cell>
          <cell r="I14">
            <v>658</v>
          </cell>
          <cell r="J14">
            <v>658</v>
          </cell>
          <cell r="N14">
            <v>658</v>
          </cell>
          <cell r="O14">
            <v>50</v>
          </cell>
        </row>
        <row r="15">
          <cell r="E15" t="str">
            <v>ÖYKÜ GÖK</v>
          </cell>
          <cell r="F15" t="str">
            <v>AYDIN</v>
          </cell>
          <cell r="G15" t="str">
            <v>X</v>
          </cell>
          <cell r="H15">
            <v>640</v>
          </cell>
          <cell r="I15" t="str">
            <v>X</v>
          </cell>
          <cell r="J15">
            <v>640</v>
          </cell>
          <cell r="N15">
            <v>640</v>
          </cell>
          <cell r="O15">
            <v>49</v>
          </cell>
        </row>
        <row r="16">
          <cell r="E16" t="str">
            <v>ELİF EZGİ SERT</v>
          </cell>
          <cell r="F16" t="str">
            <v>AYDIN</v>
          </cell>
          <cell r="G16">
            <v>618</v>
          </cell>
          <cell r="H16">
            <v>628</v>
          </cell>
          <cell r="I16">
            <v>638</v>
          </cell>
          <cell r="J16">
            <v>638</v>
          </cell>
          <cell r="N16">
            <v>638</v>
          </cell>
          <cell r="O16">
            <v>49</v>
          </cell>
        </row>
        <row r="17">
          <cell r="E17" t="str">
            <v>MİRAY ÇAPACI</v>
          </cell>
          <cell r="F17" t="str">
            <v>İZMİR</v>
          </cell>
          <cell r="G17">
            <v>614</v>
          </cell>
          <cell r="H17">
            <v>626</v>
          </cell>
          <cell r="I17">
            <v>535</v>
          </cell>
          <cell r="J17">
            <v>626</v>
          </cell>
          <cell r="N17">
            <v>626</v>
          </cell>
          <cell r="O17">
            <v>48</v>
          </cell>
        </row>
        <row r="18">
          <cell r="E18" t="str">
            <v>SEDEF NAZ AKILLI</v>
          </cell>
          <cell r="F18" t="str">
            <v>AYDIN</v>
          </cell>
          <cell r="G18">
            <v>604</v>
          </cell>
          <cell r="H18">
            <v>555</v>
          </cell>
          <cell r="I18">
            <v>616</v>
          </cell>
          <cell r="J18">
            <v>616</v>
          </cell>
          <cell r="N18">
            <v>616</v>
          </cell>
          <cell r="O18">
            <v>47</v>
          </cell>
        </row>
        <row r="19">
          <cell r="E19" t="str">
            <v>EYLÜL KÖKSAL</v>
          </cell>
          <cell r="F19" t="str">
            <v>İZMİR</v>
          </cell>
          <cell r="G19">
            <v>578</v>
          </cell>
          <cell r="H19" t="str">
            <v>X</v>
          </cell>
          <cell r="I19">
            <v>606</v>
          </cell>
          <cell r="J19">
            <v>606</v>
          </cell>
          <cell r="N19">
            <v>606</v>
          </cell>
          <cell r="O19">
            <v>47</v>
          </cell>
        </row>
        <row r="20">
          <cell r="E20" t="str">
            <v>HATİCENUR ÇAKIR</v>
          </cell>
          <cell r="F20" t="str">
            <v>BALIKESİR</v>
          </cell>
          <cell r="G20">
            <v>604</v>
          </cell>
          <cell r="H20">
            <v>550</v>
          </cell>
          <cell r="I20" t="str">
            <v>X</v>
          </cell>
          <cell r="J20">
            <v>604</v>
          </cell>
          <cell r="N20">
            <v>604</v>
          </cell>
          <cell r="O20">
            <v>46</v>
          </cell>
        </row>
        <row r="21">
          <cell r="E21" t="str">
            <v>EVİN ZEYNEP KARABULUT</v>
          </cell>
          <cell r="F21" t="str">
            <v>BALIKESİR</v>
          </cell>
          <cell r="G21">
            <v>520</v>
          </cell>
          <cell r="H21">
            <v>593</v>
          </cell>
          <cell r="I21">
            <v>530</v>
          </cell>
          <cell r="J21">
            <v>593</v>
          </cell>
          <cell r="N21">
            <v>593</v>
          </cell>
          <cell r="O21">
            <v>46</v>
          </cell>
        </row>
        <row r="22">
          <cell r="E22" t="str">
            <v>CEYLİN ÖKSÜZ</v>
          </cell>
          <cell r="F22" t="str">
            <v>İZMİR</v>
          </cell>
          <cell r="G22">
            <v>589</v>
          </cell>
          <cell r="H22">
            <v>534</v>
          </cell>
          <cell r="I22">
            <v>560</v>
          </cell>
          <cell r="J22">
            <v>589</v>
          </cell>
          <cell r="N22">
            <v>589</v>
          </cell>
          <cell r="O22">
            <v>45</v>
          </cell>
        </row>
        <row r="23">
          <cell r="E23" t="str">
            <v>DOĞA DEMİROĞLU</v>
          </cell>
          <cell r="F23" t="str">
            <v>AYDIN</v>
          </cell>
          <cell r="G23" t="str">
            <v>X</v>
          </cell>
          <cell r="H23">
            <v>559</v>
          </cell>
          <cell r="I23">
            <v>584</v>
          </cell>
          <cell r="J23">
            <v>584</v>
          </cell>
          <cell r="N23">
            <v>584</v>
          </cell>
          <cell r="O23">
            <v>45</v>
          </cell>
        </row>
        <row r="24">
          <cell r="E24" t="str">
            <v>PELİN ŞİMŞEK</v>
          </cell>
          <cell r="F24" t="str">
            <v>AYDIN</v>
          </cell>
          <cell r="G24">
            <v>567</v>
          </cell>
          <cell r="H24">
            <v>553</v>
          </cell>
          <cell r="I24" t="str">
            <v>X</v>
          </cell>
          <cell r="J24">
            <v>567</v>
          </cell>
          <cell r="N24">
            <v>567</v>
          </cell>
          <cell r="O24">
            <v>44</v>
          </cell>
        </row>
        <row r="25">
          <cell r="E25" t="str">
            <v>ÖYKÜ CEYLİN TEKDAL</v>
          </cell>
          <cell r="F25" t="str">
            <v>AYDIN</v>
          </cell>
          <cell r="G25">
            <v>560</v>
          </cell>
          <cell r="H25" t="str">
            <v>X</v>
          </cell>
          <cell r="I25">
            <v>563</v>
          </cell>
          <cell r="J25">
            <v>563</v>
          </cell>
          <cell r="N25">
            <v>563</v>
          </cell>
          <cell r="O25">
            <v>44</v>
          </cell>
        </row>
        <row r="26">
          <cell r="E26" t="str">
            <v>ECE AYGÜN</v>
          </cell>
          <cell r="F26" t="str">
            <v>BALIKESİR</v>
          </cell>
          <cell r="G26">
            <v>540</v>
          </cell>
          <cell r="H26">
            <v>553</v>
          </cell>
          <cell r="I26">
            <v>536</v>
          </cell>
          <cell r="J26">
            <v>553</v>
          </cell>
          <cell r="N26">
            <v>553</v>
          </cell>
          <cell r="O26">
            <v>43</v>
          </cell>
        </row>
        <row r="27">
          <cell r="E27" t="str">
            <v>İREM YILDIRIM</v>
          </cell>
          <cell r="F27" t="str">
            <v>İZMİR</v>
          </cell>
          <cell r="G27">
            <v>472</v>
          </cell>
          <cell r="H27">
            <v>530</v>
          </cell>
          <cell r="I27" t="str">
            <v>r</v>
          </cell>
          <cell r="J27">
            <v>530</v>
          </cell>
          <cell r="N27">
            <v>530</v>
          </cell>
          <cell r="O27">
            <v>42</v>
          </cell>
        </row>
        <row r="28">
          <cell r="E28" t="str">
            <v>DEFNE NAZ DAL</v>
          </cell>
          <cell r="F28" t="str">
            <v>BALIKESİR</v>
          </cell>
          <cell r="G28">
            <v>524</v>
          </cell>
          <cell r="H28">
            <v>526</v>
          </cell>
          <cell r="I28" t="str">
            <v>X</v>
          </cell>
          <cell r="J28">
            <v>526</v>
          </cell>
          <cell r="N28">
            <v>526</v>
          </cell>
          <cell r="O28">
            <v>41</v>
          </cell>
        </row>
        <row r="29">
          <cell r="E29" t="str">
            <v>VERA AYGÜL ÇALIK</v>
          </cell>
          <cell r="F29" t="str">
            <v>BALIKESİR</v>
          </cell>
          <cell r="G29">
            <v>502</v>
          </cell>
          <cell r="H29">
            <v>520</v>
          </cell>
          <cell r="I29">
            <v>508</v>
          </cell>
          <cell r="J29">
            <v>520</v>
          </cell>
          <cell r="N29">
            <v>520</v>
          </cell>
          <cell r="O29">
            <v>41</v>
          </cell>
        </row>
        <row r="30">
          <cell r="E30" t="str">
            <v>ELA GÜVEN</v>
          </cell>
          <cell r="F30" t="str">
            <v>İZMİR</v>
          </cell>
          <cell r="G30">
            <v>506</v>
          </cell>
          <cell r="H30">
            <v>517</v>
          </cell>
          <cell r="I30">
            <v>495</v>
          </cell>
          <cell r="J30">
            <v>517</v>
          </cell>
          <cell r="N30">
            <v>517</v>
          </cell>
          <cell r="O30">
            <v>41</v>
          </cell>
        </row>
        <row r="31">
          <cell r="E31" t="str">
            <v>ZEYNEP ESİLA DENİZ</v>
          </cell>
          <cell r="F31" t="str">
            <v>AYDIN</v>
          </cell>
          <cell r="G31">
            <v>515</v>
          </cell>
          <cell r="H31" t="str">
            <v>X</v>
          </cell>
          <cell r="I31">
            <v>439</v>
          </cell>
          <cell r="J31">
            <v>515</v>
          </cell>
          <cell r="N31">
            <v>515</v>
          </cell>
          <cell r="O31">
            <v>41</v>
          </cell>
        </row>
        <row r="32">
          <cell r="E32" t="str">
            <v>BUĞLEM KOYUN</v>
          </cell>
          <cell r="F32" t="str">
            <v>BALIKESİR</v>
          </cell>
          <cell r="G32" t="str">
            <v>X</v>
          </cell>
          <cell r="H32">
            <v>456</v>
          </cell>
          <cell r="I32">
            <v>509</v>
          </cell>
          <cell r="J32">
            <v>509</v>
          </cell>
          <cell r="N32">
            <v>509</v>
          </cell>
          <cell r="O32">
            <v>40</v>
          </cell>
        </row>
        <row r="33">
          <cell r="E33" t="str">
            <v>AYŞE SARIBOGA</v>
          </cell>
          <cell r="F33" t="str">
            <v>AYDIN</v>
          </cell>
          <cell r="G33">
            <v>492</v>
          </cell>
          <cell r="H33">
            <v>508</v>
          </cell>
          <cell r="I33">
            <v>490</v>
          </cell>
          <cell r="J33">
            <v>508</v>
          </cell>
          <cell r="N33">
            <v>508</v>
          </cell>
          <cell r="O33">
            <v>40</v>
          </cell>
        </row>
        <row r="34">
          <cell r="E34" t="str">
            <v>BELINAY YILDIRIM</v>
          </cell>
          <cell r="F34" t="str">
            <v>AYDIN</v>
          </cell>
          <cell r="G34">
            <v>436</v>
          </cell>
          <cell r="H34">
            <v>455</v>
          </cell>
          <cell r="I34">
            <v>468</v>
          </cell>
          <cell r="J34">
            <v>468</v>
          </cell>
          <cell r="N34">
            <v>468</v>
          </cell>
          <cell r="O34">
            <v>37</v>
          </cell>
        </row>
        <row r="35">
          <cell r="E35" t="str">
            <v>NAZ AYAZ</v>
          </cell>
          <cell r="F35" t="str">
            <v>İZMİR</v>
          </cell>
          <cell r="G35">
            <v>386</v>
          </cell>
          <cell r="H35">
            <v>400</v>
          </cell>
          <cell r="I35">
            <v>464</v>
          </cell>
          <cell r="J35">
            <v>464</v>
          </cell>
          <cell r="N35">
            <v>464</v>
          </cell>
          <cell r="O35">
            <v>37</v>
          </cell>
        </row>
        <row r="36">
          <cell r="E36" t="str">
            <v>TUANNA ÇAMURCU</v>
          </cell>
          <cell r="F36" t="str">
            <v>AYDIN</v>
          </cell>
          <cell r="G36">
            <v>445</v>
          </cell>
          <cell r="H36">
            <v>373</v>
          </cell>
          <cell r="I36">
            <v>410</v>
          </cell>
          <cell r="J36">
            <v>445</v>
          </cell>
          <cell r="N36">
            <v>445</v>
          </cell>
          <cell r="O36">
            <v>36</v>
          </cell>
        </row>
        <row r="37">
          <cell r="E37" t="str">
            <v>BÜŞRANUR ARIGÜMÜŞ</v>
          </cell>
          <cell r="F37" t="str">
            <v>AYDIN</v>
          </cell>
          <cell r="G37" t="str">
            <v>X</v>
          </cell>
          <cell r="H37" t="str">
            <v>X</v>
          </cell>
          <cell r="I37" t="str">
            <v>X</v>
          </cell>
          <cell r="J37">
            <v>0</v>
          </cell>
          <cell r="N37" t="str">
            <v>NM</v>
          </cell>
          <cell r="O37" t="str">
            <v xml:space="preserve"> </v>
          </cell>
        </row>
        <row r="38">
          <cell r="E38" t="str">
            <v/>
          </cell>
          <cell r="F38" t="str">
            <v/>
          </cell>
          <cell r="J38">
            <v>0</v>
          </cell>
          <cell r="N38">
            <v>0</v>
          </cell>
          <cell r="O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N39">
            <v>0</v>
          </cell>
          <cell r="O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N40">
            <v>0</v>
          </cell>
          <cell r="O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N41">
            <v>0</v>
          </cell>
          <cell r="O41" t="str">
            <v xml:space="preserve">    </v>
          </cell>
        </row>
        <row r="42">
          <cell r="E42" t="str">
            <v>Baş Hakem</v>
          </cell>
          <cell r="F42" t="str">
            <v>Lider</v>
          </cell>
          <cell r="G42" t="str">
            <v>Sekreter</v>
          </cell>
          <cell r="N42" t="str">
            <v>Hakem</v>
          </cell>
        </row>
      </sheetData>
      <sheetData sheetId="13">
        <row r="8">
          <cell r="M8" t="str">
            <v>ECE AYGÜN</v>
          </cell>
          <cell r="N8" t="str">
            <v>BALIKESİR</v>
          </cell>
          <cell r="O8">
            <v>23015</v>
          </cell>
          <cell r="Q8">
            <v>46</v>
          </cell>
        </row>
        <row r="9">
          <cell r="M9" t="str">
            <v>DEFNE NAZ DAL</v>
          </cell>
          <cell r="N9" t="str">
            <v>BALIKESİR</v>
          </cell>
          <cell r="O9">
            <v>31492</v>
          </cell>
          <cell r="Q9">
            <v>16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4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5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6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O34" t="str">
            <v>Hakem</v>
          </cell>
          <cell r="P34" t="str">
            <v>Hakem</v>
          </cell>
        </row>
      </sheetData>
      <sheetData sheetId="17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8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19" refreshError="1"/>
      <sheetData sheetId="20"/>
      <sheetData sheetId="21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ayfa1"/>
      <sheetName val="Start Listesi"/>
      <sheetName val="PUAN"/>
      <sheetName val="60 METRE"/>
      <sheetName val="80 METRE"/>
      <sheetName val="110m.Eng"/>
      <sheetName val="800m."/>
      <sheetName val="Uzun"/>
      <sheetName val="Yüksek"/>
      <sheetName val="Gülle"/>
      <sheetName val="600 METRE"/>
      <sheetName val="1500m."/>
      <sheetName val="Cirit"/>
      <sheetName val="Sayfa2"/>
      <sheetName val="200m."/>
      <sheetName val="300m.Eng"/>
      <sheetName val="Sırık"/>
      <sheetName val="FIRLATMA TOPU"/>
      <sheetName val="Disk"/>
      <sheetName val="Çekiç"/>
      <sheetName val="İsveç"/>
      <sheetName val="Genel Puan Tablosu"/>
      <sheetName val="ALMANAK TOPLU SONUÇ"/>
    </sheetNames>
    <sheetDataSet>
      <sheetData sheetId="0">
        <row r="2">
          <cell r="A2" t="str">
            <v>Gençlik ve Spor Bakanlığı
Spor Genel Müdürlüğü
Spor Faaliyetleri Daire Başkanlığı</v>
          </cell>
        </row>
        <row r="19">
          <cell r="F19" t="str">
            <v>2021-2022 SPORCU EĞİTİM MERKEZİ GRUP BİRİNCİLİĞİ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M8" t="str">
            <v>Adem YILDIRIM</v>
          </cell>
          <cell r="N8" t="str">
            <v>İZMİR</v>
          </cell>
          <cell r="O8">
            <v>808</v>
          </cell>
          <cell r="P8">
            <v>1</v>
          </cell>
          <cell r="Q8">
            <v>84</v>
          </cell>
        </row>
        <row r="9">
          <cell r="M9" t="str">
            <v>THÉO METİN HENRİ DEMİR</v>
          </cell>
          <cell r="N9" t="str">
            <v>İZMİR</v>
          </cell>
          <cell r="O9">
            <v>818</v>
          </cell>
          <cell r="P9">
            <v>1</v>
          </cell>
          <cell r="Q9">
            <v>82</v>
          </cell>
        </row>
        <row r="10">
          <cell r="M10" t="str">
            <v>MERT CANBAZ</v>
          </cell>
          <cell r="N10" t="str">
            <v>AYDIN</v>
          </cell>
          <cell r="O10">
            <v>873</v>
          </cell>
          <cell r="P10">
            <v>2</v>
          </cell>
          <cell r="Q10">
            <v>71</v>
          </cell>
        </row>
        <row r="11">
          <cell r="M11" t="str">
            <v>MUSTAFA ANIL AYDIN</v>
          </cell>
          <cell r="N11" t="str">
            <v>İZMİR</v>
          </cell>
          <cell r="O11">
            <v>874</v>
          </cell>
          <cell r="P11">
            <v>1</v>
          </cell>
          <cell r="Q11">
            <v>71</v>
          </cell>
        </row>
        <row r="12">
          <cell r="M12" t="str">
            <v>DORUK BAKIŞ</v>
          </cell>
          <cell r="N12" t="str">
            <v>İZMİR</v>
          </cell>
          <cell r="O12">
            <v>874</v>
          </cell>
          <cell r="P12">
            <v>3</v>
          </cell>
          <cell r="Q12">
            <v>71</v>
          </cell>
        </row>
        <row r="13">
          <cell r="M13" t="str">
            <v>HAYDAR ALİ HASTUNÇ</v>
          </cell>
          <cell r="N13" t="str">
            <v>İZMİR</v>
          </cell>
          <cell r="O13">
            <v>889</v>
          </cell>
          <cell r="P13">
            <v>2</v>
          </cell>
          <cell r="Q13">
            <v>68</v>
          </cell>
        </row>
        <row r="14">
          <cell r="M14" t="str">
            <v>EREN ULUBAŞ</v>
          </cell>
          <cell r="N14" t="str">
            <v>İZMİR</v>
          </cell>
          <cell r="O14">
            <v>894</v>
          </cell>
          <cell r="P14">
            <v>2</v>
          </cell>
          <cell r="Q14">
            <v>67</v>
          </cell>
        </row>
        <row r="15">
          <cell r="M15" t="str">
            <v>EGEMEN CEBBAR</v>
          </cell>
          <cell r="N15" t="str">
            <v>İZMİR</v>
          </cell>
          <cell r="O15">
            <v>896</v>
          </cell>
          <cell r="P15">
            <v>3</v>
          </cell>
          <cell r="Q15">
            <v>66</v>
          </cell>
        </row>
        <row r="16">
          <cell r="M16" t="str">
            <v>MEHMET DÜZTEPE</v>
          </cell>
          <cell r="N16" t="str">
            <v>AYDIN</v>
          </cell>
          <cell r="O16">
            <v>899</v>
          </cell>
          <cell r="P16">
            <v>4</v>
          </cell>
          <cell r="Q16">
            <v>66</v>
          </cell>
        </row>
        <row r="17">
          <cell r="M17" t="str">
            <v>ÇINAR DUĞAN</v>
          </cell>
          <cell r="N17" t="str">
            <v>İZMİR</v>
          </cell>
          <cell r="O17">
            <v>901</v>
          </cell>
          <cell r="P17">
            <v>3</v>
          </cell>
          <cell r="Q17">
            <v>65</v>
          </cell>
        </row>
        <row r="18">
          <cell r="M18" t="str">
            <v>ATAKAN GÜN</v>
          </cell>
          <cell r="N18" t="str">
            <v>AYDIN</v>
          </cell>
          <cell r="O18">
            <v>905</v>
          </cell>
          <cell r="P18">
            <v>5</v>
          </cell>
          <cell r="Q18">
            <v>65</v>
          </cell>
        </row>
        <row r="19">
          <cell r="M19" t="str">
            <v>HARUN ÜSTE</v>
          </cell>
          <cell r="N19" t="str">
            <v>AYDIN</v>
          </cell>
          <cell r="O19">
            <v>907</v>
          </cell>
          <cell r="P19">
            <v>4</v>
          </cell>
          <cell r="Q19">
            <v>64</v>
          </cell>
        </row>
        <row r="20">
          <cell r="M20" t="str">
            <v>EMRE GÜL</v>
          </cell>
          <cell r="N20" t="str">
            <v>İZMİR</v>
          </cell>
          <cell r="O20">
            <v>923</v>
          </cell>
          <cell r="P20">
            <v>4</v>
          </cell>
          <cell r="Q20">
            <v>61</v>
          </cell>
        </row>
        <row r="21">
          <cell r="M21" t="str">
            <v>DELİL KARAMAN</v>
          </cell>
          <cell r="N21" t="str">
            <v>İZMİR</v>
          </cell>
          <cell r="O21">
            <v>933</v>
          </cell>
          <cell r="P21">
            <v>6</v>
          </cell>
          <cell r="Q21">
            <v>59</v>
          </cell>
        </row>
        <row r="22">
          <cell r="M22" t="str">
            <v>EGE İSTANBULLU</v>
          </cell>
          <cell r="N22" t="str">
            <v>İZMİR</v>
          </cell>
          <cell r="O22">
            <v>945</v>
          </cell>
          <cell r="P22">
            <v>5</v>
          </cell>
          <cell r="Q22">
            <v>57</v>
          </cell>
        </row>
        <row r="23">
          <cell r="M23" t="str">
            <v>EMRE ÖZÇELİK</v>
          </cell>
          <cell r="N23" t="str">
            <v>AYDIN</v>
          </cell>
          <cell r="O23">
            <v>964</v>
          </cell>
          <cell r="P23">
            <v>5</v>
          </cell>
          <cell r="Q23">
            <v>53</v>
          </cell>
        </row>
        <row r="24">
          <cell r="M24" t="str">
            <v>ARİF ÖZÇELİK</v>
          </cell>
          <cell r="N24" t="str">
            <v>AYDIN</v>
          </cell>
          <cell r="O24">
            <v>974</v>
          </cell>
          <cell r="P24">
            <v>6</v>
          </cell>
          <cell r="Q24">
            <v>51</v>
          </cell>
        </row>
        <row r="25">
          <cell r="M25" t="str">
            <v>YUSUF KERİM GÜRSES</v>
          </cell>
          <cell r="N25" t="str">
            <v>İZMİR</v>
          </cell>
          <cell r="O25">
            <v>1027</v>
          </cell>
          <cell r="P25">
            <v>6</v>
          </cell>
          <cell r="Q25">
            <v>40</v>
          </cell>
        </row>
        <row r="26">
          <cell r="M26" t="str">
            <v>KEREM ADAK</v>
          </cell>
          <cell r="N26" t="str">
            <v>İZMİR</v>
          </cell>
          <cell r="O26">
            <v>1055</v>
          </cell>
          <cell r="P26">
            <v>7</v>
          </cell>
          <cell r="Q26">
            <v>35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Q36" t="str">
            <v xml:space="preserve">    </v>
          </cell>
        </row>
        <row r="37">
          <cell r="Q37" t="str">
            <v xml:space="preserve">    </v>
          </cell>
        </row>
        <row r="38">
          <cell r="Q38" t="str">
            <v xml:space="preserve">    </v>
          </cell>
        </row>
        <row r="39">
          <cell r="Q39" t="str">
            <v xml:space="preserve">    </v>
          </cell>
        </row>
        <row r="40">
          <cell r="Q40" t="str">
            <v xml:space="preserve">    </v>
          </cell>
        </row>
        <row r="41">
          <cell r="Q41" t="str">
            <v xml:space="preserve">    </v>
          </cell>
        </row>
        <row r="42">
          <cell r="O42" t="str">
            <v>Hakem</v>
          </cell>
          <cell r="P42" t="str">
            <v>Hakem</v>
          </cell>
        </row>
      </sheetData>
      <sheetData sheetId="7">
        <row r="8">
          <cell r="N8" t="str">
            <v>YAĞIZ UTKU ŞİMŞEK</v>
          </cell>
          <cell r="O8" t="str">
            <v>BALIKESİR</v>
          </cell>
          <cell r="P8">
            <v>1094</v>
          </cell>
          <cell r="Q8">
            <v>1</v>
          </cell>
          <cell r="S8">
            <v>71</v>
          </cell>
        </row>
        <row r="9">
          <cell r="N9" t="str">
            <v>ABDÜSSAMET ÖZ</v>
          </cell>
          <cell r="O9" t="str">
            <v>BALIKESİR</v>
          </cell>
          <cell r="P9">
            <v>1110</v>
          </cell>
          <cell r="Q9">
            <v>2</v>
          </cell>
          <cell r="S9">
            <v>68</v>
          </cell>
        </row>
        <row r="10">
          <cell r="N10" t="str">
            <v>CİHAN ŞEN</v>
          </cell>
          <cell r="O10" t="str">
            <v>İZMİR</v>
          </cell>
          <cell r="P10">
            <v>1135</v>
          </cell>
          <cell r="Q10">
            <v>3</v>
          </cell>
          <cell r="S10">
            <v>63</v>
          </cell>
        </row>
        <row r="11">
          <cell r="N11" t="str">
            <v>KADİR KANDEZOĞLU</v>
          </cell>
          <cell r="O11" t="str">
            <v>BALIKESİR</v>
          </cell>
          <cell r="P11">
            <v>1148</v>
          </cell>
          <cell r="Q11">
            <v>4</v>
          </cell>
          <cell r="S11">
            <v>60</v>
          </cell>
        </row>
        <row r="12">
          <cell r="N12" t="str">
            <v>EYMEN DEMİR</v>
          </cell>
          <cell r="O12" t="str">
            <v>BALIKESİR</v>
          </cell>
          <cell r="P12">
            <v>1163</v>
          </cell>
          <cell r="Q12">
            <v>5</v>
          </cell>
          <cell r="S12">
            <v>57</v>
          </cell>
        </row>
        <row r="13">
          <cell r="N13" t="str">
            <v>HALİL EFE ZEYBEK</v>
          </cell>
          <cell r="O13" t="str">
            <v>AYDIN</v>
          </cell>
          <cell r="P13">
            <v>1209</v>
          </cell>
          <cell r="Q13">
            <v>6</v>
          </cell>
          <cell r="S13">
            <v>48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8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6">
          <cell r="Q36" t="str">
            <v>Hakem</v>
          </cell>
          <cell r="R36" t="str">
            <v>Hakem</v>
          </cell>
        </row>
      </sheetData>
      <sheetData sheetId="9">
        <row r="8">
          <cell r="M8" t="str">
            <v>DORUK SALDAMLI</v>
          </cell>
          <cell r="N8" t="str">
            <v>BALIKESİR</v>
          </cell>
          <cell r="O8">
            <v>20715</v>
          </cell>
          <cell r="P8">
            <v>1</v>
          </cell>
          <cell r="Q8">
            <v>71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0">
        <row r="8">
          <cell r="E8" t="str">
            <v>DORUK SALDAMLI</v>
          </cell>
          <cell r="F8" t="str">
            <v>BALIKESİR</v>
          </cell>
          <cell r="G8">
            <v>534</v>
          </cell>
          <cell r="H8">
            <v>552</v>
          </cell>
          <cell r="I8" t="str">
            <v>X</v>
          </cell>
          <cell r="J8">
            <v>552</v>
          </cell>
          <cell r="N8">
            <v>552</v>
          </cell>
          <cell r="O8">
            <v>78</v>
          </cell>
        </row>
        <row r="9">
          <cell r="E9" t="str">
            <v>Adem YILDIRIM</v>
          </cell>
          <cell r="F9" t="str">
            <v>İZMİR</v>
          </cell>
          <cell r="G9">
            <v>486</v>
          </cell>
          <cell r="H9" t="str">
            <v>X</v>
          </cell>
          <cell r="I9">
            <v>482</v>
          </cell>
          <cell r="J9">
            <v>486</v>
          </cell>
          <cell r="N9">
            <v>486</v>
          </cell>
          <cell r="O9">
            <v>61</v>
          </cell>
        </row>
        <row r="10">
          <cell r="E10" t="str">
            <v>THÉO METİN HENRİ DEMİR</v>
          </cell>
          <cell r="F10" t="str">
            <v>İZMİR</v>
          </cell>
          <cell r="G10">
            <v>471</v>
          </cell>
          <cell r="H10">
            <v>453</v>
          </cell>
          <cell r="I10">
            <v>465</v>
          </cell>
          <cell r="J10">
            <v>471</v>
          </cell>
          <cell r="N10">
            <v>471</v>
          </cell>
          <cell r="O10">
            <v>57</v>
          </cell>
        </row>
        <row r="11">
          <cell r="E11" t="str">
            <v>MERT CANBAZ</v>
          </cell>
          <cell r="F11" t="str">
            <v>AYDIN</v>
          </cell>
          <cell r="G11">
            <v>444</v>
          </cell>
          <cell r="H11">
            <v>461</v>
          </cell>
          <cell r="I11">
            <v>460</v>
          </cell>
          <cell r="J11">
            <v>461</v>
          </cell>
          <cell r="N11">
            <v>461</v>
          </cell>
          <cell r="O11">
            <v>55</v>
          </cell>
        </row>
        <row r="12">
          <cell r="E12" t="str">
            <v>ABDÜSSAMET ÖZ</v>
          </cell>
          <cell r="F12" t="str">
            <v>BALIKESİR</v>
          </cell>
          <cell r="G12">
            <v>439</v>
          </cell>
          <cell r="H12">
            <v>438</v>
          </cell>
          <cell r="I12">
            <v>458</v>
          </cell>
          <cell r="J12">
            <v>458</v>
          </cell>
          <cell r="N12">
            <v>458</v>
          </cell>
          <cell r="O12">
            <v>54</v>
          </cell>
        </row>
        <row r="13">
          <cell r="E13" t="str">
            <v>CİHAN ŞEN</v>
          </cell>
          <cell r="F13" t="str">
            <v>İZMİR</v>
          </cell>
          <cell r="G13" t="str">
            <v>X</v>
          </cell>
          <cell r="H13">
            <v>456</v>
          </cell>
          <cell r="I13">
            <v>434</v>
          </cell>
          <cell r="J13">
            <v>456</v>
          </cell>
          <cell r="N13">
            <v>456</v>
          </cell>
          <cell r="O13">
            <v>54</v>
          </cell>
        </row>
        <row r="14">
          <cell r="E14" t="str">
            <v>ÇINAR DUĞAN</v>
          </cell>
          <cell r="F14" t="str">
            <v>İZMİR</v>
          </cell>
          <cell r="G14">
            <v>415</v>
          </cell>
          <cell r="H14">
            <v>445</v>
          </cell>
          <cell r="I14">
            <v>451</v>
          </cell>
          <cell r="J14">
            <v>451</v>
          </cell>
          <cell r="N14">
            <v>451</v>
          </cell>
          <cell r="O14">
            <v>52</v>
          </cell>
        </row>
        <row r="15">
          <cell r="E15" t="str">
            <v>MUSTAFA ANIL AYDIN</v>
          </cell>
          <cell r="F15" t="str">
            <v>İZMİR</v>
          </cell>
          <cell r="G15">
            <v>448</v>
          </cell>
          <cell r="H15">
            <v>431</v>
          </cell>
          <cell r="I15">
            <v>413</v>
          </cell>
          <cell r="J15">
            <v>448</v>
          </cell>
          <cell r="N15">
            <v>448</v>
          </cell>
          <cell r="O15">
            <v>52</v>
          </cell>
        </row>
        <row r="16">
          <cell r="E16" t="str">
            <v>EGEMEN CEBBAR</v>
          </cell>
          <cell r="F16" t="str">
            <v>İZMİR</v>
          </cell>
          <cell r="G16">
            <v>414</v>
          </cell>
          <cell r="H16">
            <v>433</v>
          </cell>
          <cell r="I16">
            <v>441</v>
          </cell>
          <cell r="J16">
            <v>441</v>
          </cell>
          <cell r="N16">
            <v>441</v>
          </cell>
          <cell r="O16">
            <v>50</v>
          </cell>
        </row>
        <row r="17">
          <cell r="E17" t="str">
            <v>EYMEN DEMİR</v>
          </cell>
          <cell r="F17" t="str">
            <v>BALIKESİR</v>
          </cell>
          <cell r="G17">
            <v>434</v>
          </cell>
          <cell r="H17">
            <v>412</v>
          </cell>
          <cell r="I17">
            <v>406</v>
          </cell>
          <cell r="J17">
            <v>434</v>
          </cell>
          <cell r="N17">
            <v>434</v>
          </cell>
          <cell r="O17">
            <v>48</v>
          </cell>
        </row>
        <row r="18">
          <cell r="E18" t="str">
            <v>EREN ULUBAŞ</v>
          </cell>
          <cell r="F18" t="str">
            <v>İZMİR</v>
          </cell>
          <cell r="G18">
            <v>410</v>
          </cell>
          <cell r="H18">
            <v>429</v>
          </cell>
          <cell r="I18">
            <v>403</v>
          </cell>
          <cell r="J18">
            <v>429</v>
          </cell>
          <cell r="N18">
            <v>429</v>
          </cell>
          <cell r="O18">
            <v>47</v>
          </cell>
        </row>
        <row r="19">
          <cell r="E19" t="str">
            <v>HAYDAR ALİ HASTUNÇ</v>
          </cell>
          <cell r="F19" t="str">
            <v>İZMİR</v>
          </cell>
          <cell r="G19">
            <v>429</v>
          </cell>
          <cell r="H19" t="str">
            <v>X</v>
          </cell>
          <cell r="I19">
            <v>403</v>
          </cell>
          <cell r="J19">
            <v>429</v>
          </cell>
          <cell r="N19">
            <v>429</v>
          </cell>
          <cell r="O19">
            <v>47</v>
          </cell>
        </row>
        <row r="20">
          <cell r="E20" t="str">
            <v>HARUN ÜSTE</v>
          </cell>
          <cell r="F20" t="str">
            <v>AYDIN</v>
          </cell>
          <cell r="G20">
            <v>424</v>
          </cell>
          <cell r="H20">
            <v>397</v>
          </cell>
          <cell r="I20">
            <v>397</v>
          </cell>
          <cell r="J20">
            <v>424</v>
          </cell>
          <cell r="N20">
            <v>424</v>
          </cell>
          <cell r="O20">
            <v>46</v>
          </cell>
        </row>
        <row r="21">
          <cell r="E21" t="str">
            <v>ATAKAN GÜN</v>
          </cell>
          <cell r="F21" t="str">
            <v>AYDIN</v>
          </cell>
          <cell r="G21">
            <v>413</v>
          </cell>
          <cell r="H21">
            <v>386</v>
          </cell>
          <cell r="I21">
            <v>423</v>
          </cell>
          <cell r="J21">
            <v>423</v>
          </cell>
          <cell r="N21">
            <v>423</v>
          </cell>
          <cell r="O21">
            <v>45</v>
          </cell>
        </row>
        <row r="22">
          <cell r="E22" t="str">
            <v>KADİR KANDEZOĞLU</v>
          </cell>
          <cell r="F22" t="str">
            <v>BALIKESİR</v>
          </cell>
          <cell r="G22">
            <v>402</v>
          </cell>
          <cell r="H22">
            <v>379</v>
          </cell>
          <cell r="I22">
            <v>417</v>
          </cell>
          <cell r="J22">
            <v>417</v>
          </cell>
          <cell r="N22">
            <v>417</v>
          </cell>
          <cell r="O22">
            <v>44</v>
          </cell>
        </row>
        <row r="23">
          <cell r="E23" t="str">
            <v>ARİF ÖZÇELİK</v>
          </cell>
          <cell r="F23" t="str">
            <v>AYDIN</v>
          </cell>
          <cell r="G23">
            <v>415</v>
          </cell>
          <cell r="H23" t="str">
            <v>X</v>
          </cell>
          <cell r="I23">
            <v>385</v>
          </cell>
          <cell r="J23">
            <v>415</v>
          </cell>
          <cell r="N23">
            <v>415</v>
          </cell>
          <cell r="O23">
            <v>43</v>
          </cell>
        </row>
        <row r="24">
          <cell r="E24" t="str">
            <v>DORUK BAKIŞ</v>
          </cell>
          <cell r="F24" t="str">
            <v>İZMİR</v>
          </cell>
          <cell r="G24" t="str">
            <v>X</v>
          </cell>
          <cell r="H24">
            <v>412</v>
          </cell>
          <cell r="I24">
            <v>391</v>
          </cell>
          <cell r="J24">
            <v>412</v>
          </cell>
          <cell r="N24">
            <v>412</v>
          </cell>
          <cell r="O24">
            <v>43</v>
          </cell>
        </row>
        <row r="25">
          <cell r="E25" t="str">
            <v>MEHMET DÜZTEPE</v>
          </cell>
          <cell r="F25" t="str">
            <v>AYDIN</v>
          </cell>
          <cell r="G25">
            <v>412</v>
          </cell>
          <cell r="H25">
            <v>376</v>
          </cell>
          <cell r="I25">
            <v>406</v>
          </cell>
          <cell r="J25">
            <v>412</v>
          </cell>
          <cell r="N25">
            <v>412</v>
          </cell>
          <cell r="O25">
            <v>43</v>
          </cell>
        </row>
        <row r="26">
          <cell r="E26" t="str">
            <v>HALİL EFE ZEYBEK</v>
          </cell>
          <cell r="F26" t="str">
            <v>AYDIN</v>
          </cell>
          <cell r="G26">
            <v>406</v>
          </cell>
          <cell r="H26">
            <v>384</v>
          </cell>
          <cell r="I26">
            <v>351</v>
          </cell>
          <cell r="J26">
            <v>406</v>
          </cell>
          <cell r="N26">
            <v>406</v>
          </cell>
          <cell r="O26">
            <v>41</v>
          </cell>
        </row>
        <row r="27">
          <cell r="E27" t="str">
            <v>DELİL KARAMAN</v>
          </cell>
          <cell r="F27" t="str">
            <v>İZMİR</v>
          </cell>
          <cell r="G27" t="str">
            <v>X</v>
          </cell>
          <cell r="H27">
            <v>405</v>
          </cell>
          <cell r="I27">
            <v>398</v>
          </cell>
          <cell r="J27">
            <v>405</v>
          </cell>
          <cell r="N27">
            <v>405</v>
          </cell>
          <cell r="O27">
            <v>41</v>
          </cell>
        </row>
        <row r="28">
          <cell r="E28" t="str">
            <v>EMRE GÜL</v>
          </cell>
          <cell r="F28" t="str">
            <v>İZMİR</v>
          </cell>
          <cell r="G28">
            <v>401</v>
          </cell>
          <cell r="H28">
            <v>375</v>
          </cell>
          <cell r="I28">
            <v>374</v>
          </cell>
          <cell r="J28">
            <v>401</v>
          </cell>
          <cell r="N28">
            <v>401</v>
          </cell>
          <cell r="O28">
            <v>40</v>
          </cell>
        </row>
        <row r="29">
          <cell r="E29" t="str">
            <v>EMRE ÖZÇELİK</v>
          </cell>
          <cell r="F29" t="str">
            <v>AYDIN</v>
          </cell>
          <cell r="G29">
            <v>397</v>
          </cell>
          <cell r="H29">
            <v>389</v>
          </cell>
          <cell r="I29">
            <v>389</v>
          </cell>
          <cell r="J29">
            <v>397</v>
          </cell>
          <cell r="N29">
            <v>397</v>
          </cell>
          <cell r="O29">
            <v>39</v>
          </cell>
        </row>
        <row r="30">
          <cell r="E30" t="str">
            <v>EGE İSTANBULLU</v>
          </cell>
          <cell r="F30" t="str">
            <v>İZMİR</v>
          </cell>
          <cell r="G30">
            <v>394</v>
          </cell>
          <cell r="H30">
            <v>225</v>
          </cell>
          <cell r="I30">
            <v>353</v>
          </cell>
          <cell r="J30">
            <v>394</v>
          </cell>
          <cell r="N30">
            <v>394</v>
          </cell>
          <cell r="O30">
            <v>38</v>
          </cell>
        </row>
        <row r="31">
          <cell r="E31" t="str">
            <v>YUSUF KERİM GÜRSES</v>
          </cell>
          <cell r="F31" t="str">
            <v>İZMİR</v>
          </cell>
          <cell r="G31" t="str">
            <v>X</v>
          </cell>
          <cell r="H31">
            <v>307</v>
          </cell>
          <cell r="I31" t="str">
            <v>X</v>
          </cell>
          <cell r="J31">
            <v>307</v>
          </cell>
          <cell r="N31">
            <v>307</v>
          </cell>
          <cell r="O31">
            <v>22</v>
          </cell>
        </row>
        <row r="32">
          <cell r="E32" t="str">
            <v>KEREM ADAK</v>
          </cell>
          <cell r="F32" t="str">
            <v>İZMİR</v>
          </cell>
          <cell r="G32">
            <v>279</v>
          </cell>
          <cell r="H32">
            <v>285</v>
          </cell>
          <cell r="I32">
            <v>281</v>
          </cell>
          <cell r="J32">
            <v>285</v>
          </cell>
          <cell r="N32">
            <v>285</v>
          </cell>
          <cell r="O32">
            <v>19</v>
          </cell>
        </row>
        <row r="33">
          <cell r="E33" t="str">
            <v>Baş Hakem</v>
          </cell>
          <cell r="F33" t="str">
            <v>Lider</v>
          </cell>
          <cell r="G33" t="str">
            <v>Sekreter</v>
          </cell>
          <cell r="N33" t="str">
            <v>Hakem</v>
          </cell>
        </row>
      </sheetData>
      <sheetData sheetId="11">
        <row r="8">
          <cell r="E8" t="str">
            <v>YAĞIZ UTKU ŞİMŞEK</v>
          </cell>
          <cell r="G8" t="str">
            <v>O</v>
          </cell>
          <cell r="J8" t="str">
            <v>O</v>
          </cell>
          <cell r="M8" t="str">
            <v>X</v>
          </cell>
          <cell r="N8" t="str">
            <v>O</v>
          </cell>
          <cell r="P8" t="str">
            <v>O</v>
          </cell>
          <cell r="S8" t="str">
            <v>O</v>
          </cell>
          <cell r="V8" t="str">
            <v>O</v>
          </cell>
          <cell r="Y8" t="str">
            <v>X</v>
          </cell>
          <cell r="Z8" t="str">
            <v>X</v>
          </cell>
          <cell r="AA8" t="str">
            <v>X</v>
          </cell>
          <cell r="BO8">
            <v>135</v>
          </cell>
          <cell r="BP8">
            <v>35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2">
        <row r="8">
          <cell r="E8" t="str">
            <v>MERT CANBAZ</v>
          </cell>
          <cell r="F8" t="str">
            <v>AYDIN</v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E9" t="str">
            <v>MERT CANBAZ</v>
          </cell>
          <cell r="F9" t="str">
            <v>AYDIN</v>
          </cell>
          <cell r="G9">
            <v>740</v>
          </cell>
          <cell r="H9">
            <v>800</v>
          </cell>
          <cell r="I9">
            <v>823</v>
          </cell>
          <cell r="J9">
            <v>823</v>
          </cell>
          <cell r="N9">
            <v>823</v>
          </cell>
          <cell r="O9">
            <v>48</v>
          </cell>
        </row>
        <row r="10">
          <cell r="E10" t="str">
            <v>ATAKAN GÜN</v>
          </cell>
          <cell r="F10" t="str">
            <v>AYDIN</v>
          </cell>
          <cell r="G10">
            <v>774</v>
          </cell>
          <cell r="H10">
            <v>740</v>
          </cell>
          <cell r="I10" t="str">
            <v>X</v>
          </cell>
          <cell r="J10">
            <v>774</v>
          </cell>
          <cell r="N10">
            <v>774</v>
          </cell>
          <cell r="O10">
            <v>45</v>
          </cell>
        </row>
        <row r="11">
          <cell r="E11" t="str">
            <v>YAĞIZ UTKU ŞİMŞEK</v>
          </cell>
          <cell r="F11" t="str">
            <v>BALIKESİR</v>
          </cell>
          <cell r="G11">
            <v>709</v>
          </cell>
          <cell r="H11">
            <v>673</v>
          </cell>
          <cell r="I11">
            <v>767</v>
          </cell>
          <cell r="J11">
            <v>767</v>
          </cell>
          <cell r="N11">
            <v>767</v>
          </cell>
          <cell r="O11">
            <v>44</v>
          </cell>
        </row>
        <row r="12">
          <cell r="E12" t="str">
            <v>ABDÜSSAMET ÖZ</v>
          </cell>
          <cell r="F12" t="str">
            <v>BALIKESİR</v>
          </cell>
          <cell r="G12">
            <v>751</v>
          </cell>
          <cell r="H12">
            <v>758</v>
          </cell>
          <cell r="I12">
            <v>735</v>
          </cell>
          <cell r="J12">
            <v>758</v>
          </cell>
          <cell r="N12">
            <v>758</v>
          </cell>
          <cell r="O12">
            <v>44</v>
          </cell>
        </row>
        <row r="13">
          <cell r="E13" t="str">
            <v>MEHMET DÜZTEPE</v>
          </cell>
          <cell r="F13" t="str">
            <v>AYDIN</v>
          </cell>
          <cell r="G13">
            <v>654</v>
          </cell>
          <cell r="H13" t="str">
            <v>X</v>
          </cell>
          <cell r="I13">
            <v>528</v>
          </cell>
          <cell r="J13">
            <v>654</v>
          </cell>
          <cell r="N13">
            <v>654</v>
          </cell>
          <cell r="O13">
            <v>37</v>
          </cell>
        </row>
        <row r="14">
          <cell r="E14" t="str">
            <v>ARİF ÖZÇELİK</v>
          </cell>
          <cell r="F14" t="str">
            <v>AYDIN</v>
          </cell>
          <cell r="G14">
            <v>528</v>
          </cell>
          <cell r="H14">
            <v>610</v>
          </cell>
          <cell r="I14" t="str">
            <v>X</v>
          </cell>
          <cell r="J14">
            <v>610</v>
          </cell>
          <cell r="N14">
            <v>610</v>
          </cell>
          <cell r="O14">
            <v>34</v>
          </cell>
        </row>
        <row r="15">
          <cell r="E15" t="str">
            <v>DORUK SALDAMLI</v>
          </cell>
          <cell r="F15" t="str">
            <v>BALIKESİR</v>
          </cell>
          <cell r="G15">
            <v>610</v>
          </cell>
          <cell r="H15" t="str">
            <v>X</v>
          </cell>
          <cell r="I15" t="str">
            <v>X</v>
          </cell>
          <cell r="J15">
            <v>610</v>
          </cell>
          <cell r="N15">
            <v>610</v>
          </cell>
          <cell r="O15">
            <v>34</v>
          </cell>
        </row>
        <row r="16">
          <cell r="E16" t="str">
            <v>Adem YILDIRIM</v>
          </cell>
          <cell r="F16" t="str">
            <v>İZMİR</v>
          </cell>
          <cell r="G16" t="str">
            <v>X</v>
          </cell>
          <cell r="H16">
            <v>608</v>
          </cell>
          <cell r="I16">
            <v>558</v>
          </cell>
          <cell r="J16">
            <v>608</v>
          </cell>
          <cell r="N16">
            <v>608</v>
          </cell>
          <cell r="O16">
            <v>34</v>
          </cell>
        </row>
        <row r="17">
          <cell r="E17" t="str">
            <v>KADİR KANDEZOĞLU</v>
          </cell>
          <cell r="F17" t="str">
            <v>BALIKESİR</v>
          </cell>
          <cell r="G17">
            <v>567</v>
          </cell>
          <cell r="H17">
            <v>600</v>
          </cell>
          <cell r="I17">
            <v>590</v>
          </cell>
          <cell r="J17">
            <v>600</v>
          </cell>
          <cell r="N17">
            <v>600</v>
          </cell>
          <cell r="O17">
            <v>33</v>
          </cell>
        </row>
        <row r="18">
          <cell r="E18" t="str">
            <v>EYMEN DEMİR</v>
          </cell>
          <cell r="F18" t="str">
            <v>BALIKESİR</v>
          </cell>
          <cell r="G18">
            <v>504</v>
          </cell>
          <cell r="H18">
            <v>530</v>
          </cell>
          <cell r="I18">
            <v>575</v>
          </cell>
          <cell r="J18">
            <v>575</v>
          </cell>
          <cell r="N18">
            <v>575</v>
          </cell>
          <cell r="O18">
            <v>32</v>
          </cell>
        </row>
        <row r="19">
          <cell r="E19" t="str">
            <v>EMRE GÜL</v>
          </cell>
          <cell r="F19" t="str">
            <v>İZMİR</v>
          </cell>
          <cell r="G19" t="str">
            <v>X</v>
          </cell>
          <cell r="H19">
            <v>574</v>
          </cell>
          <cell r="I19">
            <v>490</v>
          </cell>
          <cell r="J19">
            <v>574</v>
          </cell>
          <cell r="N19">
            <v>574</v>
          </cell>
          <cell r="O19">
            <v>31</v>
          </cell>
        </row>
        <row r="20">
          <cell r="E20" t="str">
            <v>EMRE ÖZÇELİK</v>
          </cell>
          <cell r="F20" t="str">
            <v>AYDIN</v>
          </cell>
          <cell r="G20">
            <v>549</v>
          </cell>
          <cell r="H20">
            <v>454</v>
          </cell>
          <cell r="I20">
            <v>550</v>
          </cell>
          <cell r="J20">
            <v>550</v>
          </cell>
          <cell r="N20">
            <v>550</v>
          </cell>
          <cell r="O20">
            <v>30</v>
          </cell>
        </row>
        <row r="21">
          <cell r="E21" t="str">
            <v>MUSTAFA ANIL AYDIN</v>
          </cell>
          <cell r="F21" t="str">
            <v>İZMİR</v>
          </cell>
          <cell r="G21">
            <v>487</v>
          </cell>
          <cell r="H21">
            <v>517</v>
          </cell>
          <cell r="I21">
            <v>465</v>
          </cell>
          <cell r="J21">
            <v>517</v>
          </cell>
          <cell r="N21">
            <v>517</v>
          </cell>
          <cell r="O21">
            <v>28</v>
          </cell>
        </row>
        <row r="22">
          <cell r="E22" t="str">
            <v>HALİL EFE ZEYBEK</v>
          </cell>
          <cell r="F22" t="str">
            <v>AYDIN</v>
          </cell>
          <cell r="G22" t="str">
            <v>X</v>
          </cell>
          <cell r="H22">
            <v>478</v>
          </cell>
          <cell r="I22">
            <v>514</v>
          </cell>
          <cell r="J22">
            <v>514</v>
          </cell>
          <cell r="N22">
            <v>514</v>
          </cell>
          <cell r="O22">
            <v>27</v>
          </cell>
        </row>
        <row r="23">
          <cell r="E23" t="str">
            <v>Adem YILDIRIM</v>
          </cell>
          <cell r="F23" t="str">
            <v>İZMİR</v>
          </cell>
          <cell r="J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O24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N28">
            <v>0</v>
          </cell>
          <cell r="O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N29">
            <v>0</v>
          </cell>
          <cell r="O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N30">
            <v>0</v>
          </cell>
          <cell r="O30" t="str">
            <v xml:space="preserve">    </v>
          </cell>
        </row>
        <row r="31">
          <cell r="E31" t="str">
            <v>Baş Hakem</v>
          </cell>
          <cell r="F31" t="str">
            <v>Lider</v>
          </cell>
          <cell r="G31" t="str">
            <v>Sekreter</v>
          </cell>
          <cell r="N31" t="str">
            <v>Hakem</v>
          </cell>
        </row>
      </sheetData>
      <sheetData sheetId="13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4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Q36" t="str">
            <v xml:space="preserve">    </v>
          </cell>
        </row>
        <row r="50">
          <cell r="Q50" t="str">
            <v xml:space="preserve">    </v>
          </cell>
        </row>
        <row r="51">
          <cell r="O51" t="str">
            <v>Hakem</v>
          </cell>
          <cell r="P51" t="str">
            <v>Hakem</v>
          </cell>
        </row>
      </sheetData>
      <sheetData sheetId="15">
        <row r="8">
          <cell r="E8" t="str">
            <v>HARUN ÜSTE</v>
          </cell>
          <cell r="F8" t="str">
            <v>AYDIN</v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E9" t="str">
            <v/>
          </cell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E11" t="str">
            <v>HARUN ÜSTE</v>
          </cell>
          <cell r="F11" t="str">
            <v>AYDIN</v>
          </cell>
          <cell r="G11">
            <v>3530</v>
          </cell>
          <cell r="H11" t="str">
            <v>X</v>
          </cell>
          <cell r="I11">
            <v>3114</v>
          </cell>
          <cell r="J11">
            <v>3530</v>
          </cell>
          <cell r="N11">
            <v>3530</v>
          </cell>
          <cell r="O11">
            <v>67</v>
          </cell>
        </row>
        <row r="12">
          <cell r="E12" t="str">
            <v/>
          </cell>
          <cell r="F12" t="str">
            <v/>
          </cell>
          <cell r="N12">
            <v>0</v>
          </cell>
          <cell r="O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 t="str">
            <v/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E29" t="str">
            <v>Baş Hakem</v>
          </cell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6" refreshError="1"/>
      <sheetData sheetId="17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6">
          <cell r="P46" t="str">
            <v>Hakem</v>
          </cell>
          <cell r="Q46" t="str">
            <v>Hakem</v>
          </cell>
          <cell r="S46" t="str">
            <v>Hakem</v>
          </cell>
        </row>
      </sheetData>
      <sheetData sheetId="18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9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20">
        <row r="8">
          <cell r="F8">
            <v>0</v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>
            <v>0</v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>
            <v>0</v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>
            <v>0</v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>
            <v>0</v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>
            <v>0</v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>
            <v>0</v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>
            <v>0</v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>
            <v>0</v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>
            <v>0</v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>
            <v>0</v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21">
        <row r="8">
          <cell r="E8" t="str">
            <v>ÇINAR DUĞAN</v>
          </cell>
          <cell r="F8" t="str">
            <v>İZMİR</v>
          </cell>
          <cell r="G8">
            <v>2328</v>
          </cell>
          <cell r="H8">
            <v>2587</v>
          </cell>
          <cell r="I8">
            <v>2458</v>
          </cell>
          <cell r="J8">
            <v>2587</v>
          </cell>
          <cell r="N8">
            <v>2587</v>
          </cell>
          <cell r="O8">
            <v>80</v>
          </cell>
        </row>
        <row r="9">
          <cell r="E9" t="str">
            <v>CİHAN ŞEN</v>
          </cell>
          <cell r="F9" t="str">
            <v>İZMİR</v>
          </cell>
          <cell r="G9" t="str">
            <v>X</v>
          </cell>
          <cell r="H9">
            <v>2152</v>
          </cell>
          <cell r="I9">
            <v>2003</v>
          </cell>
          <cell r="J9">
            <v>2152</v>
          </cell>
          <cell r="N9">
            <v>2152</v>
          </cell>
          <cell r="O9">
            <v>71</v>
          </cell>
        </row>
        <row r="10">
          <cell r="E10" t="str">
            <v>DORUK BAKIŞ</v>
          </cell>
          <cell r="F10" t="str">
            <v>İZMİR</v>
          </cell>
          <cell r="G10">
            <v>1758</v>
          </cell>
          <cell r="H10">
            <v>1804</v>
          </cell>
          <cell r="I10">
            <v>2029</v>
          </cell>
          <cell r="J10">
            <v>2029</v>
          </cell>
          <cell r="N10">
            <v>2029</v>
          </cell>
          <cell r="O10">
            <v>66</v>
          </cell>
        </row>
        <row r="11">
          <cell r="E11" t="str">
            <v>YUSUF KERİM GÜRSES</v>
          </cell>
          <cell r="F11" t="str">
            <v>İZMİR</v>
          </cell>
          <cell r="G11">
            <v>1968</v>
          </cell>
          <cell r="H11">
            <v>1996</v>
          </cell>
          <cell r="I11">
            <v>1837</v>
          </cell>
          <cell r="J11">
            <v>1996</v>
          </cell>
          <cell r="N11">
            <v>1996</v>
          </cell>
          <cell r="O11">
            <v>64</v>
          </cell>
        </row>
        <row r="12">
          <cell r="E12" t="str">
            <v>THÉO METİN HENRİ DEMİR</v>
          </cell>
          <cell r="F12" t="str">
            <v>İZMİR</v>
          </cell>
          <cell r="G12" t="str">
            <v>X</v>
          </cell>
          <cell r="H12">
            <v>1744</v>
          </cell>
          <cell r="I12">
            <v>1975</v>
          </cell>
          <cell r="J12">
            <v>1975</v>
          </cell>
          <cell r="N12">
            <v>1975</v>
          </cell>
          <cell r="O12">
            <v>64</v>
          </cell>
        </row>
        <row r="13">
          <cell r="E13" t="str">
            <v>EREN ULUBAŞ</v>
          </cell>
          <cell r="F13" t="str">
            <v>İZMİR</v>
          </cell>
          <cell r="G13" t="str">
            <v>X</v>
          </cell>
          <cell r="H13">
            <v>1920</v>
          </cell>
          <cell r="I13">
            <v>1865</v>
          </cell>
          <cell r="J13">
            <v>1920</v>
          </cell>
          <cell r="N13">
            <v>1920</v>
          </cell>
          <cell r="O13">
            <v>61</v>
          </cell>
        </row>
        <row r="14">
          <cell r="E14" t="str">
            <v>EGE İSTANBULLU</v>
          </cell>
          <cell r="F14" t="str">
            <v>İZMİR</v>
          </cell>
          <cell r="G14">
            <v>1738</v>
          </cell>
          <cell r="H14">
            <v>1895</v>
          </cell>
          <cell r="I14">
            <v>1508</v>
          </cell>
          <cell r="J14">
            <v>1895</v>
          </cell>
          <cell r="N14">
            <v>1895</v>
          </cell>
          <cell r="O14">
            <v>60</v>
          </cell>
        </row>
        <row r="15">
          <cell r="E15" t="str">
            <v>EGEMEN CEBBAR</v>
          </cell>
          <cell r="F15" t="str">
            <v>İZMİR</v>
          </cell>
          <cell r="G15" t="str">
            <v>X</v>
          </cell>
          <cell r="H15">
            <v>1854</v>
          </cell>
          <cell r="I15" t="str">
            <v>X</v>
          </cell>
          <cell r="J15">
            <v>1854</v>
          </cell>
          <cell r="N15">
            <v>1854</v>
          </cell>
          <cell r="O15">
            <v>59</v>
          </cell>
        </row>
        <row r="16">
          <cell r="E16" t="str">
            <v>HAYDAR ALİ HASTUNÇ</v>
          </cell>
          <cell r="F16" t="str">
            <v>İZMİR</v>
          </cell>
          <cell r="G16">
            <v>1775</v>
          </cell>
          <cell r="H16">
            <v>1599</v>
          </cell>
          <cell r="I16" t="str">
            <v>X</v>
          </cell>
          <cell r="J16">
            <v>1775</v>
          </cell>
          <cell r="N16">
            <v>1775</v>
          </cell>
          <cell r="O16">
            <v>56</v>
          </cell>
        </row>
        <row r="17">
          <cell r="E17" t="str">
            <v>KEREM ADAK</v>
          </cell>
          <cell r="F17" t="str">
            <v>İZMİR</v>
          </cell>
          <cell r="G17" t="str">
            <v>X</v>
          </cell>
          <cell r="H17">
            <v>1647</v>
          </cell>
          <cell r="I17" t="str">
            <v>X</v>
          </cell>
          <cell r="J17">
            <v>1647</v>
          </cell>
          <cell r="N17">
            <v>1647</v>
          </cell>
          <cell r="O17">
            <v>50</v>
          </cell>
        </row>
        <row r="18">
          <cell r="E18" t="str">
            <v>DELİL KARAMAN</v>
          </cell>
          <cell r="F18" t="str">
            <v>İZMİR</v>
          </cell>
          <cell r="G18" t="str">
            <v>X</v>
          </cell>
          <cell r="H18" t="str">
            <v>X</v>
          </cell>
          <cell r="I18">
            <v>1190</v>
          </cell>
          <cell r="J18">
            <v>1190</v>
          </cell>
          <cell r="N18">
            <v>1190</v>
          </cell>
          <cell r="O18">
            <v>32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E28" t="str">
            <v>Baş Hakem</v>
          </cell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22" refreshError="1"/>
      <sheetData sheetId="23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4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tart Listesi"/>
      <sheetName val="PUAN"/>
      <sheetName val="60M."/>
      <sheetName val="80m."/>
      <sheetName val="80m.Eng"/>
      <sheetName val="Uzun"/>
      <sheetName val="Yüksek"/>
      <sheetName val="Gülle"/>
      <sheetName val="800m."/>
      <sheetName val="400m.Eng"/>
      <sheetName val="400m."/>
      <sheetName val="1500m."/>
      <sheetName val="Disk"/>
      <sheetName val="Sırık"/>
      <sheetName val="Üçadım"/>
      <sheetName val="Çekiç"/>
      <sheetName val="Cirit"/>
      <sheetName val="Genel Puan Tablosu"/>
      <sheetName val="İsveç"/>
      <sheetName val="ALMANAK TOPLU SONUÇ"/>
    </sheetNames>
    <sheetDataSet>
      <sheetData sheetId="0">
        <row r="2">
          <cell r="A2" t="str">
            <v>Gençlik ve Spor Bakanlığı
Türkiye Atletizm Federasyonu</v>
          </cell>
        </row>
        <row r="19">
          <cell r="F19" t="str">
            <v>2021-2022 SPORCU EĞİTİM MERKEZİ GRUP BİRİNCİLİĞİ</v>
          </cell>
        </row>
        <row r="21">
          <cell r="F21" t="str">
            <v>2008 DOĞUMLU KIZLAR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8">
          <cell r="N8" t="str">
            <v>CEYLİN NAZ PINAR</v>
          </cell>
          <cell r="O8" t="str">
            <v>İZMİR</v>
          </cell>
          <cell r="P8">
            <v>847</v>
          </cell>
          <cell r="Q8">
            <v>1</v>
          </cell>
          <cell r="S8">
            <v>90</v>
          </cell>
        </row>
        <row r="9">
          <cell r="N9" t="str">
            <v>BUSE ÇOLAK</v>
          </cell>
          <cell r="O9" t="str">
            <v>AYDIN</v>
          </cell>
          <cell r="P9">
            <v>855</v>
          </cell>
          <cell r="Q9">
            <v>2</v>
          </cell>
          <cell r="S9">
            <v>89</v>
          </cell>
        </row>
        <row r="10">
          <cell r="N10" t="str">
            <v>SUDE ÇOLAK</v>
          </cell>
          <cell r="O10" t="str">
            <v>AYDIN</v>
          </cell>
          <cell r="P10">
            <v>876</v>
          </cell>
          <cell r="Q10">
            <v>3</v>
          </cell>
          <cell r="S10">
            <v>84</v>
          </cell>
        </row>
        <row r="11">
          <cell r="N11" t="str">
            <v>SELİN AYDOĞMUŞ</v>
          </cell>
          <cell r="O11" t="str">
            <v>İZMİR</v>
          </cell>
          <cell r="P11">
            <v>885</v>
          </cell>
          <cell r="Q11">
            <v>4</v>
          </cell>
          <cell r="S11">
            <v>83</v>
          </cell>
        </row>
        <row r="12">
          <cell r="N12" t="str">
            <v>Aleyna TURHAN</v>
          </cell>
          <cell r="O12" t="str">
            <v>İZMİR</v>
          </cell>
          <cell r="P12">
            <v>893</v>
          </cell>
          <cell r="Q12">
            <v>1</v>
          </cell>
          <cell r="S12">
            <v>81</v>
          </cell>
        </row>
        <row r="13">
          <cell r="N13" t="str">
            <v>Ayşe Naz GÜLER</v>
          </cell>
          <cell r="O13" t="str">
            <v>İZMİR</v>
          </cell>
          <cell r="P13">
            <v>894</v>
          </cell>
          <cell r="Q13">
            <v>2</v>
          </cell>
          <cell r="S13">
            <v>81</v>
          </cell>
        </row>
        <row r="14">
          <cell r="N14" t="str">
            <v>Zelal ALTINDAĞ</v>
          </cell>
          <cell r="O14" t="str">
            <v>İZMİR</v>
          </cell>
          <cell r="P14">
            <v>924</v>
          </cell>
          <cell r="Q14">
            <v>3</v>
          </cell>
          <cell r="S14">
            <v>75</v>
          </cell>
        </row>
        <row r="15">
          <cell r="N15" t="str">
            <v>Yaprak GÜLMEZ</v>
          </cell>
          <cell r="O15" t="str">
            <v>İZMİR</v>
          </cell>
          <cell r="P15">
            <v>925</v>
          </cell>
          <cell r="Q15">
            <v>4</v>
          </cell>
          <cell r="S15">
            <v>75</v>
          </cell>
        </row>
        <row r="16">
          <cell r="N16" t="str">
            <v>Yaren TIMARLI</v>
          </cell>
          <cell r="O16" t="str">
            <v>İZMİR</v>
          </cell>
          <cell r="P16">
            <v>948</v>
          </cell>
          <cell r="Q16">
            <v>5</v>
          </cell>
          <cell r="S16">
            <v>70</v>
          </cell>
        </row>
        <row r="17">
          <cell r="N17" t="str">
            <v>DOĞA KARATAŞ</v>
          </cell>
          <cell r="O17" t="str">
            <v>AYDIN</v>
          </cell>
          <cell r="P17">
            <v>953</v>
          </cell>
          <cell r="Q17">
            <v>5</v>
          </cell>
          <cell r="S17">
            <v>69</v>
          </cell>
        </row>
        <row r="18">
          <cell r="N18" t="str">
            <v>HATİCE SUDENUR CETİN</v>
          </cell>
          <cell r="O18" t="str">
            <v>AYDIN</v>
          </cell>
          <cell r="P18">
            <v>973</v>
          </cell>
          <cell r="Q18">
            <v>6</v>
          </cell>
          <cell r="S18">
            <v>65</v>
          </cell>
        </row>
        <row r="19">
          <cell r="N19" t="str">
            <v>HİLAL CİNĞ</v>
          </cell>
          <cell r="O19" t="str">
            <v>İZMİR</v>
          </cell>
          <cell r="P19">
            <v>991</v>
          </cell>
          <cell r="Q19">
            <v>6</v>
          </cell>
          <cell r="S19">
            <v>61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O37" t="str">
            <v>Hakem</v>
          </cell>
          <cell r="P37" t="str">
            <v>Hakem</v>
          </cell>
          <cell r="R37" t="str">
            <v>Hakem</v>
          </cell>
        </row>
      </sheetData>
      <sheetData sheetId="6">
        <row r="8">
          <cell r="N8" t="str">
            <v>TUANA ÇELTİK</v>
          </cell>
          <cell r="O8" t="str">
            <v>İZMİR</v>
          </cell>
          <cell r="P8">
            <v>1150</v>
          </cell>
          <cell r="S8">
            <v>78</v>
          </cell>
        </row>
        <row r="9">
          <cell r="N9" t="str">
            <v>SEMİHA KARACA</v>
          </cell>
          <cell r="O9" t="str">
            <v>AYDIN</v>
          </cell>
          <cell r="P9">
            <v>1157</v>
          </cell>
          <cell r="S9">
            <v>76</v>
          </cell>
        </row>
        <row r="10">
          <cell r="N10" t="str">
            <v>ZEYNEP BAKIR</v>
          </cell>
          <cell r="O10" t="str">
            <v>İZMİR</v>
          </cell>
          <cell r="P10">
            <v>1160</v>
          </cell>
          <cell r="S10">
            <v>76</v>
          </cell>
        </row>
        <row r="11">
          <cell r="N11" t="str">
            <v>SAADET ASMİN KAPIKIRAN</v>
          </cell>
          <cell r="O11" t="str">
            <v>İZMİR</v>
          </cell>
          <cell r="P11">
            <v>1211</v>
          </cell>
          <cell r="S11">
            <v>65</v>
          </cell>
        </row>
        <row r="12">
          <cell r="N12" t="str">
            <v>GÖKÇE ÖZBEK</v>
          </cell>
          <cell r="O12" t="str">
            <v>İZMİR</v>
          </cell>
          <cell r="P12">
            <v>1215</v>
          </cell>
          <cell r="S12">
            <v>65</v>
          </cell>
        </row>
        <row r="13">
          <cell r="N13" t="str">
            <v>SEDEF NAZ BENİCE</v>
          </cell>
          <cell r="O13" t="str">
            <v>İZMİR</v>
          </cell>
          <cell r="P13">
            <v>1246</v>
          </cell>
          <cell r="S13">
            <v>58</v>
          </cell>
        </row>
        <row r="14">
          <cell r="N14" t="str">
            <v>HATİCE BEYZA KAYA</v>
          </cell>
          <cell r="O14" t="str">
            <v>BALIKESİR</v>
          </cell>
          <cell r="P14" t="str">
            <v>DNF</v>
          </cell>
          <cell r="S14" t="str">
            <v xml:space="preserve">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P25" t="str">
            <v>Hakem</v>
          </cell>
          <cell r="Q25" t="str">
            <v>Hakem</v>
          </cell>
          <cell r="S25" t="str">
            <v>Hakem</v>
          </cell>
        </row>
      </sheetData>
      <sheetData sheetId="7">
        <row r="8">
          <cell r="N8" t="str">
            <v>ÖZGÜ BAYRAM</v>
          </cell>
          <cell r="O8" t="str">
            <v>İZMİR</v>
          </cell>
          <cell r="P8">
            <v>1418</v>
          </cell>
          <cell r="S8">
            <v>76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8">
        <row r="8">
          <cell r="E8" t="str">
            <v>BUSE ÇOLAK</v>
          </cell>
          <cell r="F8" t="str">
            <v>AYDIN</v>
          </cell>
          <cell r="G8">
            <v>494</v>
          </cell>
          <cell r="H8">
            <v>474</v>
          </cell>
          <cell r="I8">
            <v>501</v>
          </cell>
          <cell r="J8">
            <v>501</v>
          </cell>
          <cell r="N8">
            <v>501</v>
          </cell>
          <cell r="O8">
            <v>80</v>
          </cell>
        </row>
        <row r="9">
          <cell r="E9" t="str">
            <v>Yaprak GÜLMEZ</v>
          </cell>
          <cell r="F9" t="str">
            <v>İZMİR</v>
          </cell>
          <cell r="G9">
            <v>448</v>
          </cell>
          <cell r="H9">
            <v>463</v>
          </cell>
          <cell r="I9">
            <v>480</v>
          </cell>
          <cell r="J9">
            <v>480</v>
          </cell>
          <cell r="N9">
            <v>480</v>
          </cell>
          <cell r="O9">
            <v>75</v>
          </cell>
        </row>
        <row r="10">
          <cell r="E10" t="str">
            <v>SUDE ÇOLAK</v>
          </cell>
          <cell r="F10" t="str">
            <v>AYDIN</v>
          </cell>
          <cell r="G10">
            <v>476</v>
          </cell>
          <cell r="H10">
            <v>467</v>
          </cell>
          <cell r="I10">
            <v>476</v>
          </cell>
          <cell r="J10">
            <v>476</v>
          </cell>
          <cell r="N10">
            <v>476</v>
          </cell>
          <cell r="O10">
            <v>74</v>
          </cell>
        </row>
        <row r="11">
          <cell r="E11" t="str">
            <v>ÖZGÜ BAYRAM</v>
          </cell>
          <cell r="F11" t="str">
            <v>İZMİR</v>
          </cell>
          <cell r="G11">
            <v>450</v>
          </cell>
          <cell r="H11">
            <v>469</v>
          </cell>
          <cell r="I11">
            <v>449</v>
          </cell>
          <cell r="J11">
            <v>469</v>
          </cell>
          <cell r="N11">
            <v>469</v>
          </cell>
          <cell r="O11">
            <v>72</v>
          </cell>
        </row>
        <row r="12">
          <cell r="E12" t="str">
            <v>Ayşe Naz GÜLER</v>
          </cell>
          <cell r="F12" t="str">
            <v>İZMİR</v>
          </cell>
          <cell r="G12">
            <v>443</v>
          </cell>
          <cell r="H12" t="str">
            <v>X</v>
          </cell>
          <cell r="I12">
            <v>460</v>
          </cell>
          <cell r="J12">
            <v>460</v>
          </cell>
          <cell r="N12">
            <v>460</v>
          </cell>
          <cell r="O12">
            <v>70</v>
          </cell>
        </row>
        <row r="13">
          <cell r="E13" t="str">
            <v>CEYLİN NAZ PINAR</v>
          </cell>
          <cell r="F13" t="str">
            <v>İZMİR</v>
          </cell>
          <cell r="G13">
            <v>457</v>
          </cell>
          <cell r="H13">
            <v>456</v>
          </cell>
          <cell r="I13">
            <v>457</v>
          </cell>
          <cell r="J13">
            <v>457</v>
          </cell>
          <cell r="N13">
            <v>457</v>
          </cell>
          <cell r="O13">
            <v>69</v>
          </cell>
        </row>
        <row r="14">
          <cell r="E14" t="str">
            <v>SEMİHA KARACA</v>
          </cell>
          <cell r="F14" t="str">
            <v>AYDIN</v>
          </cell>
          <cell r="G14" t="str">
            <v>X</v>
          </cell>
          <cell r="H14" t="str">
            <v>X</v>
          </cell>
          <cell r="I14">
            <v>433</v>
          </cell>
          <cell r="J14">
            <v>433</v>
          </cell>
          <cell r="N14">
            <v>433</v>
          </cell>
          <cell r="O14">
            <v>63</v>
          </cell>
        </row>
        <row r="15">
          <cell r="E15" t="str">
            <v>Zelal ALTINDAĞ</v>
          </cell>
          <cell r="F15" t="str">
            <v>İZMİR</v>
          </cell>
          <cell r="G15">
            <v>419</v>
          </cell>
          <cell r="H15">
            <v>409</v>
          </cell>
          <cell r="I15">
            <v>336</v>
          </cell>
          <cell r="J15">
            <v>419</v>
          </cell>
          <cell r="N15">
            <v>419</v>
          </cell>
          <cell r="O15">
            <v>59</v>
          </cell>
        </row>
        <row r="16">
          <cell r="E16" t="str">
            <v>SELİN AYDOĞMUŞ</v>
          </cell>
          <cell r="F16" t="str">
            <v>İZMİR</v>
          </cell>
          <cell r="G16">
            <v>400</v>
          </cell>
          <cell r="H16">
            <v>401</v>
          </cell>
          <cell r="I16">
            <v>411</v>
          </cell>
          <cell r="J16">
            <v>411</v>
          </cell>
          <cell r="N16">
            <v>411</v>
          </cell>
          <cell r="O16">
            <v>57</v>
          </cell>
        </row>
        <row r="17">
          <cell r="E17" t="str">
            <v>SAADET ASMİN KAPIKIRAN</v>
          </cell>
          <cell r="F17" t="str">
            <v>İZMİR</v>
          </cell>
          <cell r="G17">
            <v>390</v>
          </cell>
          <cell r="H17">
            <v>410</v>
          </cell>
          <cell r="I17">
            <v>407</v>
          </cell>
          <cell r="J17">
            <v>410</v>
          </cell>
          <cell r="N17">
            <v>410</v>
          </cell>
          <cell r="O17">
            <v>57</v>
          </cell>
        </row>
        <row r="18">
          <cell r="E18" t="str">
            <v>HATİCE SUDENUR CETİN</v>
          </cell>
          <cell r="F18" t="str">
            <v>AYDIN</v>
          </cell>
          <cell r="G18">
            <v>388</v>
          </cell>
          <cell r="H18">
            <v>403</v>
          </cell>
          <cell r="I18">
            <v>404</v>
          </cell>
          <cell r="J18">
            <v>404</v>
          </cell>
          <cell r="N18">
            <v>404</v>
          </cell>
          <cell r="O18">
            <v>56</v>
          </cell>
        </row>
        <row r="19">
          <cell r="E19" t="str">
            <v>TUANA ÇELTİK</v>
          </cell>
          <cell r="F19" t="str">
            <v>İZMİR</v>
          </cell>
          <cell r="G19">
            <v>403</v>
          </cell>
          <cell r="H19">
            <v>377</v>
          </cell>
          <cell r="I19">
            <v>399</v>
          </cell>
          <cell r="J19">
            <v>403</v>
          </cell>
          <cell r="N19">
            <v>403</v>
          </cell>
          <cell r="O19">
            <v>55</v>
          </cell>
        </row>
        <row r="20">
          <cell r="E20" t="str">
            <v>DOĞA KARATAŞ</v>
          </cell>
          <cell r="F20" t="str">
            <v>AYDIN</v>
          </cell>
          <cell r="G20">
            <v>365</v>
          </cell>
          <cell r="H20">
            <v>398</v>
          </cell>
          <cell r="I20" t="str">
            <v>X</v>
          </cell>
          <cell r="J20">
            <v>398</v>
          </cell>
          <cell r="N20">
            <v>398</v>
          </cell>
          <cell r="O20">
            <v>54</v>
          </cell>
        </row>
        <row r="21">
          <cell r="E21" t="str">
            <v>Aleyna TURHAN</v>
          </cell>
          <cell r="F21" t="str">
            <v>İZMİR</v>
          </cell>
          <cell r="G21">
            <v>386</v>
          </cell>
          <cell r="H21">
            <v>397</v>
          </cell>
          <cell r="I21" t="str">
            <v>X</v>
          </cell>
          <cell r="J21">
            <v>397</v>
          </cell>
          <cell r="N21">
            <v>397</v>
          </cell>
          <cell r="O21">
            <v>54</v>
          </cell>
        </row>
        <row r="22">
          <cell r="E22" t="str">
            <v>Yaren TIMARLI</v>
          </cell>
          <cell r="F22" t="str">
            <v>İZMİR</v>
          </cell>
          <cell r="G22" t="str">
            <v>X</v>
          </cell>
          <cell r="H22" t="str">
            <v>X</v>
          </cell>
          <cell r="I22">
            <v>375</v>
          </cell>
          <cell r="J22">
            <v>375</v>
          </cell>
          <cell r="N22">
            <v>375</v>
          </cell>
          <cell r="O22">
            <v>47</v>
          </cell>
        </row>
        <row r="23">
          <cell r="E23" t="str">
            <v>SEDEF NAZ BENİCE</v>
          </cell>
          <cell r="F23" t="str">
            <v>İZMİR</v>
          </cell>
          <cell r="G23" t="str">
            <v>X</v>
          </cell>
          <cell r="H23">
            <v>373</v>
          </cell>
          <cell r="I23" t="str">
            <v>X</v>
          </cell>
          <cell r="J23">
            <v>373</v>
          </cell>
          <cell r="N23">
            <v>373</v>
          </cell>
          <cell r="O23">
            <v>46</v>
          </cell>
        </row>
        <row r="24">
          <cell r="E24" t="str">
            <v>HİLAL CİNĞ</v>
          </cell>
          <cell r="F24" t="str">
            <v>İZMİR</v>
          </cell>
          <cell r="G24">
            <v>246</v>
          </cell>
          <cell r="H24">
            <v>310</v>
          </cell>
          <cell r="I24">
            <v>317</v>
          </cell>
          <cell r="J24">
            <v>317</v>
          </cell>
          <cell r="N24">
            <v>317</v>
          </cell>
          <cell r="O24">
            <v>27</v>
          </cell>
        </row>
        <row r="25">
          <cell r="E25" t="str">
            <v>HATİCE BEYZA KAYA</v>
          </cell>
          <cell r="F25" t="str">
            <v>BALIKESİR</v>
          </cell>
          <cell r="J25">
            <v>0</v>
          </cell>
          <cell r="N25" t="str">
            <v>DNS</v>
          </cell>
          <cell r="O25">
            <v>0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>Baş Hakem</v>
          </cell>
          <cell r="F27" t="str">
            <v>Lider</v>
          </cell>
          <cell r="G27" t="str">
            <v>Sekreter</v>
          </cell>
          <cell r="N27" t="str">
            <v>Hakem</v>
          </cell>
        </row>
      </sheetData>
      <sheetData sheetId="9">
        <row r="8">
          <cell r="E8" t="str">
            <v>GÖKÇE ÖZBEK</v>
          </cell>
          <cell r="F8" t="str">
            <v>İZMİR</v>
          </cell>
          <cell r="G8" t="str">
            <v>O</v>
          </cell>
          <cell r="J8" t="str">
            <v>X</v>
          </cell>
          <cell r="K8" t="str">
            <v>O</v>
          </cell>
          <cell r="M8" t="str">
            <v>X</v>
          </cell>
          <cell r="N8" t="str">
            <v>O</v>
          </cell>
          <cell r="P8" t="str">
            <v>X</v>
          </cell>
          <cell r="Q8" t="str">
            <v>X</v>
          </cell>
          <cell r="R8" t="str">
            <v>X</v>
          </cell>
          <cell r="BO8">
            <v>120</v>
          </cell>
          <cell r="BP8">
            <v>45</v>
          </cell>
        </row>
        <row r="9">
          <cell r="E9" t="str">
            <v>ZEYNEP BAKIR</v>
          </cell>
          <cell r="F9" t="str">
            <v>İZMİR</v>
          </cell>
          <cell r="G9" t="str">
            <v>X</v>
          </cell>
          <cell r="H9" t="str">
            <v>X</v>
          </cell>
          <cell r="I9" t="str">
            <v>X</v>
          </cell>
          <cell r="BO9" t="str">
            <v>NM</v>
          </cell>
          <cell r="BP9" t="str">
            <v xml:space="preserve">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0">
        <row r="8">
          <cell r="E8" t="str">
            <v>SEMİHA KARACA</v>
          </cell>
          <cell r="F8" t="str">
            <v>AYDIN</v>
          </cell>
          <cell r="G8">
            <v>790</v>
          </cell>
          <cell r="H8">
            <v>813</v>
          </cell>
          <cell r="I8">
            <v>813</v>
          </cell>
          <cell r="J8">
            <v>813</v>
          </cell>
          <cell r="N8">
            <v>813</v>
          </cell>
          <cell r="O8">
            <v>60</v>
          </cell>
        </row>
        <row r="9">
          <cell r="E9" t="str">
            <v>SUDE ÇOLAK</v>
          </cell>
          <cell r="F9" t="str">
            <v>AYDIN</v>
          </cell>
          <cell r="G9">
            <v>732</v>
          </cell>
          <cell r="H9">
            <v>671</v>
          </cell>
          <cell r="I9">
            <v>736</v>
          </cell>
          <cell r="J9">
            <v>736</v>
          </cell>
          <cell r="N9">
            <v>736</v>
          </cell>
          <cell r="O9">
            <v>55</v>
          </cell>
        </row>
        <row r="10">
          <cell r="E10" t="str">
            <v>Ayşe Naz GÜLER</v>
          </cell>
          <cell r="F10" t="str">
            <v>İZMİR</v>
          </cell>
          <cell r="G10" t="str">
            <v>X</v>
          </cell>
          <cell r="H10">
            <v>697</v>
          </cell>
          <cell r="I10" t="str">
            <v>X</v>
          </cell>
          <cell r="J10">
            <v>697</v>
          </cell>
          <cell r="N10">
            <v>697</v>
          </cell>
          <cell r="O10">
            <v>53</v>
          </cell>
        </row>
        <row r="11">
          <cell r="E11" t="str">
            <v>TUANA ÇELTİK</v>
          </cell>
          <cell r="F11" t="str">
            <v>İZMİR</v>
          </cell>
          <cell r="G11">
            <v>618</v>
          </cell>
          <cell r="H11">
            <v>542</v>
          </cell>
          <cell r="I11">
            <v>668</v>
          </cell>
          <cell r="J11">
            <v>668</v>
          </cell>
          <cell r="N11">
            <v>668</v>
          </cell>
          <cell r="O11">
            <v>51</v>
          </cell>
        </row>
        <row r="12">
          <cell r="E12" t="str">
            <v>DOĞA KARATAŞ</v>
          </cell>
          <cell r="F12" t="str">
            <v>AYDIN</v>
          </cell>
          <cell r="G12">
            <v>608</v>
          </cell>
          <cell r="H12" t="str">
            <v>X</v>
          </cell>
          <cell r="I12">
            <v>646</v>
          </cell>
          <cell r="J12">
            <v>646</v>
          </cell>
          <cell r="N12">
            <v>646</v>
          </cell>
          <cell r="O12">
            <v>49</v>
          </cell>
        </row>
        <row r="13">
          <cell r="E13" t="str">
            <v>BUSE ÇOLAK</v>
          </cell>
          <cell r="F13" t="str">
            <v>AYDIN</v>
          </cell>
          <cell r="G13">
            <v>623</v>
          </cell>
          <cell r="H13">
            <v>613</v>
          </cell>
          <cell r="I13">
            <v>535</v>
          </cell>
          <cell r="J13">
            <v>623</v>
          </cell>
          <cell r="N13">
            <v>623</v>
          </cell>
          <cell r="O13">
            <v>48</v>
          </cell>
        </row>
        <row r="14">
          <cell r="E14" t="str">
            <v>Zelal ALTINDAĞ</v>
          </cell>
          <cell r="F14" t="str">
            <v>İZMİR</v>
          </cell>
          <cell r="G14">
            <v>598</v>
          </cell>
          <cell r="H14" t="str">
            <v>X</v>
          </cell>
          <cell r="I14">
            <v>598</v>
          </cell>
          <cell r="J14">
            <v>598</v>
          </cell>
          <cell r="N14">
            <v>598</v>
          </cell>
          <cell r="O14">
            <v>46</v>
          </cell>
        </row>
        <row r="15">
          <cell r="E15" t="str">
            <v>SAADET ASMİN KAPIKIRAN</v>
          </cell>
          <cell r="F15" t="str">
            <v>İZMİR</v>
          </cell>
          <cell r="G15">
            <v>594</v>
          </cell>
          <cell r="H15">
            <v>574</v>
          </cell>
          <cell r="I15">
            <v>587</v>
          </cell>
          <cell r="J15">
            <v>594</v>
          </cell>
          <cell r="N15">
            <v>594</v>
          </cell>
          <cell r="O15">
            <v>46</v>
          </cell>
        </row>
        <row r="16">
          <cell r="E16" t="str">
            <v>HATİCE BEYZA KAYA</v>
          </cell>
          <cell r="F16" t="str">
            <v>BALIKESİR</v>
          </cell>
          <cell r="G16">
            <v>496</v>
          </cell>
          <cell r="H16">
            <v>591</v>
          </cell>
          <cell r="I16">
            <v>567</v>
          </cell>
          <cell r="J16">
            <v>591</v>
          </cell>
          <cell r="N16">
            <v>591</v>
          </cell>
          <cell r="O16">
            <v>46</v>
          </cell>
        </row>
        <row r="17">
          <cell r="E17" t="str">
            <v>GÖKÇE ÖZBEK</v>
          </cell>
          <cell r="F17" t="str">
            <v>İZMİR</v>
          </cell>
          <cell r="G17" t="str">
            <v>X</v>
          </cell>
          <cell r="H17">
            <v>590</v>
          </cell>
          <cell r="I17">
            <v>582</v>
          </cell>
          <cell r="J17">
            <v>590</v>
          </cell>
          <cell r="N17">
            <v>590</v>
          </cell>
          <cell r="O17">
            <v>46</v>
          </cell>
        </row>
        <row r="18">
          <cell r="E18" t="str">
            <v>Yaren TIMARLI</v>
          </cell>
          <cell r="F18" t="str">
            <v>İZMİR</v>
          </cell>
          <cell r="G18">
            <v>467</v>
          </cell>
          <cell r="H18">
            <v>566</v>
          </cell>
          <cell r="I18">
            <v>550</v>
          </cell>
          <cell r="J18">
            <v>566</v>
          </cell>
          <cell r="N18">
            <v>566</v>
          </cell>
          <cell r="O18">
            <v>44</v>
          </cell>
        </row>
        <row r="19">
          <cell r="E19" t="str">
            <v>ZEYNEP BAKIR</v>
          </cell>
          <cell r="F19" t="str">
            <v>İZMİR</v>
          </cell>
          <cell r="G19">
            <v>560</v>
          </cell>
          <cell r="H19" t="str">
            <v>X</v>
          </cell>
          <cell r="I19">
            <v>514</v>
          </cell>
          <cell r="J19">
            <v>560</v>
          </cell>
          <cell r="N19">
            <v>560</v>
          </cell>
          <cell r="O19">
            <v>44</v>
          </cell>
        </row>
        <row r="20">
          <cell r="E20" t="str">
            <v>Yaprak GÜLMEZ</v>
          </cell>
          <cell r="F20" t="str">
            <v>İZMİR</v>
          </cell>
          <cell r="G20">
            <v>469</v>
          </cell>
          <cell r="H20" t="str">
            <v>X</v>
          </cell>
          <cell r="I20">
            <v>499</v>
          </cell>
          <cell r="J20">
            <v>499</v>
          </cell>
          <cell r="N20">
            <v>499</v>
          </cell>
          <cell r="O20">
            <v>39</v>
          </cell>
        </row>
        <row r="21">
          <cell r="E21" t="str">
            <v>SEDEF NAZ BENİCE</v>
          </cell>
          <cell r="F21" t="str">
            <v>İZMİR</v>
          </cell>
          <cell r="G21" t="str">
            <v>X</v>
          </cell>
          <cell r="H21" t="str">
            <v>X</v>
          </cell>
          <cell r="I21">
            <v>410</v>
          </cell>
          <cell r="J21">
            <v>410</v>
          </cell>
          <cell r="N21">
            <v>410</v>
          </cell>
          <cell r="O21">
            <v>34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E28" t="str">
            <v>Baş Hakem</v>
          </cell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11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2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3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4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O34" t="str">
            <v>Hakem</v>
          </cell>
          <cell r="P34" t="str">
            <v>Hakem</v>
          </cell>
        </row>
      </sheetData>
      <sheetData sheetId="15">
        <row r="8">
          <cell r="E8" t="str">
            <v>SELİN AYDOĞMUŞ</v>
          </cell>
          <cell r="F8" t="str">
            <v>İZMİR</v>
          </cell>
          <cell r="G8">
            <v>1514</v>
          </cell>
          <cell r="H8">
            <v>1784</v>
          </cell>
          <cell r="I8">
            <v>1577</v>
          </cell>
          <cell r="J8">
            <v>1784</v>
          </cell>
          <cell r="N8">
            <v>1784</v>
          </cell>
          <cell r="O8">
            <v>56</v>
          </cell>
        </row>
        <row r="9">
          <cell r="E9" t="str">
            <v>CEYLİN NAZ PINAR</v>
          </cell>
          <cell r="F9" t="str">
            <v>İZMİR</v>
          </cell>
          <cell r="G9">
            <v>1739</v>
          </cell>
          <cell r="H9" t="str">
            <v>X</v>
          </cell>
          <cell r="I9">
            <v>1548</v>
          </cell>
          <cell r="J9">
            <v>1739</v>
          </cell>
          <cell r="N9">
            <v>1739</v>
          </cell>
          <cell r="O9">
            <v>54</v>
          </cell>
        </row>
        <row r="10">
          <cell r="E10" t="str">
            <v>HATİCE SUDENUR CETİN</v>
          </cell>
          <cell r="F10" t="str">
            <v>AYDIN</v>
          </cell>
          <cell r="G10" t="str">
            <v>X</v>
          </cell>
          <cell r="H10">
            <v>1688</v>
          </cell>
          <cell r="I10">
            <v>1573</v>
          </cell>
          <cell r="J10">
            <v>1688</v>
          </cell>
          <cell r="N10">
            <v>1688</v>
          </cell>
          <cell r="O10">
            <v>52</v>
          </cell>
        </row>
        <row r="11">
          <cell r="E11" t="str">
            <v>HİLAL CİNĞ</v>
          </cell>
          <cell r="F11" t="str">
            <v>İZMİR</v>
          </cell>
          <cell r="G11">
            <v>1480</v>
          </cell>
          <cell r="H11">
            <v>1371</v>
          </cell>
          <cell r="I11">
            <v>1357</v>
          </cell>
          <cell r="J11">
            <v>1480</v>
          </cell>
          <cell r="N11">
            <v>1480</v>
          </cell>
          <cell r="O11">
            <v>44</v>
          </cell>
        </row>
        <row r="12">
          <cell r="E12" t="str">
            <v>ÖZGÜ BAYRAM</v>
          </cell>
          <cell r="F12" t="str">
            <v>İZMİR</v>
          </cell>
          <cell r="G12">
            <v>971</v>
          </cell>
          <cell r="H12">
            <v>1256</v>
          </cell>
          <cell r="I12">
            <v>1184</v>
          </cell>
          <cell r="J12">
            <v>1256</v>
          </cell>
          <cell r="N12">
            <v>1256</v>
          </cell>
          <cell r="O12">
            <v>35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E28" t="str">
            <v>Baş Hakem</v>
          </cell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16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7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18" refreshError="1"/>
      <sheetData sheetId="19">
        <row r="8">
          <cell r="E8" t="str">
            <v>Aleyna TURHAN</v>
          </cell>
          <cell r="F8" t="str">
            <v>İZMİR</v>
          </cell>
          <cell r="G8" t="str">
            <v>X</v>
          </cell>
          <cell r="H8" t="str">
            <v>X</v>
          </cell>
          <cell r="I8" t="str">
            <v>X</v>
          </cell>
          <cell r="J8">
            <v>0</v>
          </cell>
          <cell r="N8" t="str">
            <v>NM</v>
          </cell>
          <cell r="O8">
            <v>0</v>
          </cell>
        </row>
        <row r="9">
          <cell r="E9" t="str">
            <v/>
          </cell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E29" t="str">
            <v>Baş Hakem</v>
          </cell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20"/>
      <sheetData sheetId="21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ayfa1"/>
      <sheetName val="Start Listesi"/>
      <sheetName val="PUAN"/>
      <sheetName val="60 METRE"/>
      <sheetName val="80 METRE"/>
      <sheetName val="100m.Eng"/>
      <sheetName val="800m."/>
      <sheetName val="2000METRE"/>
      <sheetName val="Uzun"/>
      <sheetName val="Yüksek"/>
      <sheetName val="Gülle"/>
      <sheetName val="600 METRE"/>
      <sheetName val="Cirit"/>
      <sheetName val="Sayfa2"/>
      <sheetName val="200m."/>
      <sheetName val="300m.Eng"/>
      <sheetName val="Sırık"/>
      <sheetName val="FIRLATMA TOPU"/>
      <sheetName val="Disk"/>
      <sheetName val="Çekiç"/>
      <sheetName val="İsveç"/>
      <sheetName val="Genel Puan Tablosu"/>
      <sheetName val="ALMANAK TOPLU SONUÇ"/>
    </sheetNames>
    <sheetDataSet>
      <sheetData sheetId="0">
        <row r="2">
          <cell r="A2" t="str">
            <v>Gençlik ve Spor Bakanlığı
Spor Genel Müdürlüğü
Spor Faaliyetleri Daire Başkanlığı</v>
          </cell>
        </row>
        <row r="19">
          <cell r="F19" t="str">
            <v>2021-2022 SPORCU EĞİTİM MERKEZİ GRUP BİRİNCİLİĞİ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M8" t="str">
            <v>NEDİM EGE ER</v>
          </cell>
          <cell r="N8" t="str">
            <v>AYDIN</v>
          </cell>
          <cell r="O8">
            <v>777</v>
          </cell>
          <cell r="P8">
            <v>1</v>
          </cell>
          <cell r="Q8">
            <v>90</v>
          </cell>
        </row>
        <row r="9">
          <cell r="M9" t="str">
            <v>MUHAMMET ÇELEBİ</v>
          </cell>
          <cell r="N9" t="str">
            <v>İZMİR</v>
          </cell>
          <cell r="O9">
            <v>789</v>
          </cell>
          <cell r="P9">
            <v>2</v>
          </cell>
          <cell r="Q9">
            <v>88</v>
          </cell>
        </row>
        <row r="10">
          <cell r="M10" t="str">
            <v>ADEM SÜRÜCÜ</v>
          </cell>
          <cell r="N10" t="str">
            <v>İZMİR</v>
          </cell>
          <cell r="O10">
            <v>799</v>
          </cell>
          <cell r="P10">
            <v>1</v>
          </cell>
          <cell r="Q10">
            <v>86</v>
          </cell>
        </row>
        <row r="11">
          <cell r="M11" t="str">
            <v>Eren DOĞAN</v>
          </cell>
          <cell r="N11" t="str">
            <v>İZMİR</v>
          </cell>
          <cell r="O11">
            <v>806</v>
          </cell>
          <cell r="P11">
            <v>1</v>
          </cell>
          <cell r="Q11">
            <v>84</v>
          </cell>
        </row>
        <row r="12">
          <cell r="M12" t="str">
            <v>MUSTAFA KAYA</v>
          </cell>
          <cell r="N12" t="str">
            <v>AYDIN</v>
          </cell>
          <cell r="O12">
            <v>814</v>
          </cell>
          <cell r="P12">
            <v>3</v>
          </cell>
          <cell r="Q12">
            <v>83</v>
          </cell>
        </row>
        <row r="13">
          <cell r="M13" t="str">
            <v>İSMET ÇETİN</v>
          </cell>
          <cell r="N13" t="str">
            <v>İZMİR</v>
          </cell>
          <cell r="O13">
            <v>823</v>
          </cell>
          <cell r="P13">
            <v>2</v>
          </cell>
          <cell r="Q13">
            <v>81</v>
          </cell>
        </row>
        <row r="14">
          <cell r="M14" t="str">
            <v>ENES ÇINAR</v>
          </cell>
          <cell r="N14" t="str">
            <v>İZMİR</v>
          </cell>
          <cell r="O14">
            <v>829</v>
          </cell>
          <cell r="P14">
            <v>4</v>
          </cell>
          <cell r="Q14">
            <v>80</v>
          </cell>
        </row>
        <row r="15">
          <cell r="M15" t="str">
            <v>Mehmet Onur MERT</v>
          </cell>
          <cell r="N15" t="str">
            <v>İZMİR</v>
          </cell>
          <cell r="O15">
            <v>831</v>
          </cell>
          <cell r="P15">
            <v>2</v>
          </cell>
          <cell r="Q15">
            <v>79</v>
          </cell>
        </row>
        <row r="16">
          <cell r="M16" t="str">
            <v>YUNUSEMRE YEŞİL</v>
          </cell>
          <cell r="N16" t="str">
            <v>BALIKESİR</v>
          </cell>
          <cell r="O16">
            <v>833</v>
          </cell>
          <cell r="P16">
            <v>5</v>
          </cell>
          <cell r="Q16">
            <v>79</v>
          </cell>
        </row>
        <row r="17">
          <cell r="M17" t="str">
            <v>BARAN KABAKÇI</v>
          </cell>
          <cell r="N17" t="str">
            <v>İZMİR</v>
          </cell>
          <cell r="O17">
            <v>833</v>
          </cell>
          <cell r="P17">
            <v>6</v>
          </cell>
          <cell r="Q17">
            <v>79</v>
          </cell>
        </row>
        <row r="18">
          <cell r="M18" t="str">
            <v>Yiğithan YILMAZ</v>
          </cell>
          <cell r="N18" t="str">
            <v>İZMİR</v>
          </cell>
          <cell r="O18">
            <v>842</v>
          </cell>
          <cell r="P18">
            <v>3</v>
          </cell>
          <cell r="Q18">
            <v>77</v>
          </cell>
        </row>
        <row r="19">
          <cell r="M19" t="str">
            <v>MUSTAFA BALABAN</v>
          </cell>
          <cell r="N19" t="str">
            <v>AYDIN</v>
          </cell>
          <cell r="O19">
            <v>857</v>
          </cell>
          <cell r="P19">
            <v>3</v>
          </cell>
          <cell r="Q19">
            <v>74</v>
          </cell>
        </row>
        <row r="20">
          <cell r="M20" t="str">
            <v>MUSTAFA UĞRAŞ</v>
          </cell>
          <cell r="N20" t="str">
            <v>AYDIN</v>
          </cell>
          <cell r="O20">
            <v>858</v>
          </cell>
          <cell r="P20">
            <v>4</v>
          </cell>
          <cell r="Q20">
            <v>74</v>
          </cell>
        </row>
        <row r="21">
          <cell r="M21" t="str">
            <v>SAMED KOÇ</v>
          </cell>
          <cell r="N21" t="str">
            <v>AYDIN</v>
          </cell>
          <cell r="O21">
            <v>876</v>
          </cell>
          <cell r="P21">
            <v>5</v>
          </cell>
          <cell r="Q21">
            <v>70</v>
          </cell>
        </row>
        <row r="22">
          <cell r="M22" t="str">
            <v>MEHMET BAŞATA</v>
          </cell>
          <cell r="N22" t="str">
            <v>İZMİR</v>
          </cell>
          <cell r="O22">
            <v>882</v>
          </cell>
          <cell r="P22">
            <v>7</v>
          </cell>
          <cell r="Q22">
            <v>69</v>
          </cell>
        </row>
        <row r="23">
          <cell r="M23" t="str">
            <v>YAVUZHAN KALYONCU</v>
          </cell>
          <cell r="N23" t="str">
            <v>İZMİR</v>
          </cell>
          <cell r="O23">
            <v>936</v>
          </cell>
          <cell r="P23">
            <v>8</v>
          </cell>
          <cell r="Q23">
            <v>58</v>
          </cell>
        </row>
        <row r="24">
          <cell r="M24" t="str">
            <v>NEŞET EMİR AKER</v>
          </cell>
          <cell r="N24" t="str">
            <v>İZMİR</v>
          </cell>
          <cell r="O24">
            <v>957</v>
          </cell>
          <cell r="P24">
            <v>6</v>
          </cell>
          <cell r="Q24">
            <v>54</v>
          </cell>
        </row>
        <row r="25">
          <cell r="M25" t="str">
            <v>EFE KARACA</v>
          </cell>
          <cell r="N25" t="str">
            <v>İZMİR</v>
          </cell>
          <cell r="O25" t="str">
            <v>DNS</v>
          </cell>
          <cell r="P25" t="str">
            <v>-</v>
          </cell>
          <cell r="Q25">
            <v>0</v>
          </cell>
        </row>
        <row r="26">
          <cell r="M26" t="str">
            <v>Ardacan GENÇ</v>
          </cell>
          <cell r="N26" t="str">
            <v>İZMİR</v>
          </cell>
          <cell r="O26" t="str">
            <v>DNS</v>
          </cell>
          <cell r="P26" t="str">
            <v>-</v>
          </cell>
          <cell r="Q26">
            <v>0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Q36" t="str">
            <v xml:space="preserve">    </v>
          </cell>
        </row>
        <row r="37">
          <cell r="Q37" t="str">
            <v xml:space="preserve">    </v>
          </cell>
        </row>
        <row r="38">
          <cell r="Q38" t="str">
            <v xml:space="preserve">    </v>
          </cell>
        </row>
        <row r="39">
          <cell r="Q39" t="str">
            <v xml:space="preserve">    </v>
          </cell>
        </row>
        <row r="40">
          <cell r="Q40" t="str">
            <v xml:space="preserve">    </v>
          </cell>
        </row>
        <row r="41">
          <cell r="Q41" t="str">
            <v xml:space="preserve">    </v>
          </cell>
        </row>
        <row r="42">
          <cell r="O42" t="str">
            <v>Hakem</v>
          </cell>
          <cell r="P42" t="str">
            <v>Hakem</v>
          </cell>
        </row>
      </sheetData>
      <sheetData sheetId="7">
        <row r="8">
          <cell r="N8" t="str">
            <v>MEHMET ALİ AKA</v>
          </cell>
          <cell r="O8" t="str">
            <v>BALIKESİR</v>
          </cell>
          <cell r="P8">
            <v>1014</v>
          </cell>
          <cell r="Q8">
            <v>1</v>
          </cell>
          <cell r="S8">
            <v>87</v>
          </cell>
        </row>
        <row r="9">
          <cell r="N9" t="str">
            <v>SEBİH YALÇIN</v>
          </cell>
          <cell r="O9" t="str">
            <v>İZMİR</v>
          </cell>
          <cell r="P9">
            <v>1052</v>
          </cell>
          <cell r="Q9">
            <v>2</v>
          </cell>
          <cell r="S9">
            <v>79</v>
          </cell>
        </row>
        <row r="10">
          <cell r="N10" t="str">
            <v>ÖZKAN ERTEN</v>
          </cell>
          <cell r="O10" t="str">
            <v>AYDIN</v>
          </cell>
          <cell r="P10">
            <v>1058</v>
          </cell>
          <cell r="Q10">
            <v>3</v>
          </cell>
          <cell r="S10">
            <v>78</v>
          </cell>
        </row>
        <row r="11">
          <cell r="N11" t="str">
            <v>BERKAY ERTEM</v>
          </cell>
          <cell r="O11" t="str">
            <v>BALIKESİR</v>
          </cell>
          <cell r="P11">
            <v>1092</v>
          </cell>
          <cell r="Q11">
            <v>1</v>
          </cell>
          <cell r="S11">
            <v>71</v>
          </cell>
        </row>
        <row r="12">
          <cell r="N12" t="str">
            <v>BURAK ÇETİN</v>
          </cell>
          <cell r="O12" t="str">
            <v>AYDIN</v>
          </cell>
          <cell r="P12">
            <v>1092</v>
          </cell>
          <cell r="Q12">
            <v>2</v>
          </cell>
          <cell r="S12">
            <v>71</v>
          </cell>
        </row>
        <row r="13">
          <cell r="N13" t="str">
            <v>FURKAN TUT</v>
          </cell>
          <cell r="O13" t="str">
            <v>AYDIN</v>
          </cell>
          <cell r="P13">
            <v>1095</v>
          </cell>
          <cell r="Q13">
            <v>3</v>
          </cell>
          <cell r="S13">
            <v>71</v>
          </cell>
        </row>
        <row r="14">
          <cell r="N14" t="str">
            <v>ALI ENES SERTBAŞ</v>
          </cell>
          <cell r="O14" t="str">
            <v>İZMİR</v>
          </cell>
          <cell r="P14">
            <v>1131</v>
          </cell>
          <cell r="Q14">
            <v>4</v>
          </cell>
          <cell r="S14">
            <v>63</v>
          </cell>
        </row>
        <row r="15">
          <cell r="N15" t="str">
            <v>ÇAĞRI YAVİÇ</v>
          </cell>
          <cell r="O15" t="str">
            <v>AYDIN</v>
          </cell>
          <cell r="P15">
            <v>1134</v>
          </cell>
          <cell r="Q15">
            <v>4</v>
          </cell>
          <cell r="S15">
            <v>63</v>
          </cell>
        </row>
        <row r="16">
          <cell r="N16" t="str">
            <v>BARAN KARATAŞ</v>
          </cell>
          <cell r="O16" t="str">
            <v>AYDIN</v>
          </cell>
          <cell r="P16">
            <v>1174</v>
          </cell>
          <cell r="Q16">
            <v>5</v>
          </cell>
          <cell r="S16">
            <v>55</v>
          </cell>
        </row>
        <row r="17">
          <cell r="N17" t="str">
            <v>YAĞIZ UTKU ŞİMŞEK</v>
          </cell>
          <cell r="O17" t="str">
            <v>BALIKESİR</v>
          </cell>
          <cell r="P17" t="str">
            <v>DNS</v>
          </cell>
          <cell r="Q17" t="str">
            <v>-</v>
          </cell>
          <cell r="S17" t="str">
            <v xml:space="preserve">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8">
        <row r="8">
          <cell r="N8" t="str">
            <v>KORAY UYGUN</v>
          </cell>
          <cell r="O8" t="str">
            <v>AYDIN</v>
          </cell>
          <cell r="P8">
            <v>1395</v>
          </cell>
          <cell r="Q8">
            <v>1</v>
          </cell>
          <cell r="S8">
            <v>91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6">
          <cell r="Q36" t="str">
            <v>Hakem</v>
          </cell>
          <cell r="R36" t="str">
            <v>Hakem</v>
          </cell>
        </row>
      </sheetData>
      <sheetData sheetId="9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0">
        <row r="8">
          <cell r="M8" t="str">
            <v>BERKAY ȘANVER</v>
          </cell>
          <cell r="N8" t="str">
            <v>BALIKESİR</v>
          </cell>
          <cell r="O8">
            <v>65072</v>
          </cell>
          <cell r="P8">
            <v>1</v>
          </cell>
          <cell r="Q8">
            <v>45</v>
          </cell>
        </row>
        <row r="9">
          <cell r="M9" t="str">
            <v>MUSTAFA KARAASLAN</v>
          </cell>
          <cell r="N9" t="str">
            <v>BALIKESİR</v>
          </cell>
          <cell r="O9">
            <v>65163</v>
          </cell>
          <cell r="P9">
            <v>2</v>
          </cell>
          <cell r="Q9">
            <v>44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Q36" t="str">
            <v xml:space="preserve">    </v>
          </cell>
        </row>
        <row r="50">
          <cell r="Q50" t="str">
            <v xml:space="preserve">    </v>
          </cell>
        </row>
        <row r="51">
          <cell r="O51" t="str">
            <v>Hakem</v>
          </cell>
          <cell r="P51" t="str">
            <v>Hakem</v>
          </cell>
        </row>
      </sheetData>
      <sheetData sheetId="11">
        <row r="8">
          <cell r="E8" t="str">
            <v>Eren DOĞAN</v>
          </cell>
          <cell r="F8" t="str">
            <v>İZMİR</v>
          </cell>
          <cell r="G8">
            <v>552</v>
          </cell>
          <cell r="H8">
            <v>583</v>
          </cell>
          <cell r="I8">
            <v>545</v>
          </cell>
          <cell r="J8">
            <v>583</v>
          </cell>
          <cell r="N8">
            <v>583</v>
          </cell>
          <cell r="O8">
            <v>85</v>
          </cell>
        </row>
        <row r="9">
          <cell r="E9" t="str">
            <v>KORAY UYGUN</v>
          </cell>
          <cell r="F9" t="str">
            <v>AYDIN</v>
          </cell>
          <cell r="G9">
            <v>523</v>
          </cell>
          <cell r="H9">
            <v>532</v>
          </cell>
          <cell r="I9">
            <v>513</v>
          </cell>
          <cell r="J9">
            <v>532</v>
          </cell>
          <cell r="N9">
            <v>532</v>
          </cell>
          <cell r="O9">
            <v>73</v>
          </cell>
        </row>
        <row r="10">
          <cell r="E10" t="str">
            <v>MEHMET ALİ AKA</v>
          </cell>
          <cell r="F10" t="str">
            <v>BALIKESİR</v>
          </cell>
          <cell r="G10">
            <v>513</v>
          </cell>
          <cell r="H10">
            <v>490</v>
          </cell>
          <cell r="I10">
            <v>454</v>
          </cell>
          <cell r="J10">
            <v>513</v>
          </cell>
          <cell r="N10">
            <v>513</v>
          </cell>
          <cell r="O10">
            <v>68</v>
          </cell>
        </row>
        <row r="11">
          <cell r="E11" t="str">
            <v>SEBİH YALÇIN</v>
          </cell>
          <cell r="F11" t="str">
            <v>İZMİR</v>
          </cell>
          <cell r="G11">
            <v>506</v>
          </cell>
          <cell r="H11">
            <v>471</v>
          </cell>
          <cell r="I11">
            <v>513</v>
          </cell>
          <cell r="J11">
            <v>513</v>
          </cell>
          <cell r="N11">
            <v>513</v>
          </cell>
          <cell r="O11">
            <v>68</v>
          </cell>
        </row>
        <row r="12">
          <cell r="E12" t="str">
            <v>Yiğithan YILMAZ</v>
          </cell>
          <cell r="F12" t="str">
            <v>İZMİR</v>
          </cell>
          <cell r="G12" t="str">
            <v>X</v>
          </cell>
          <cell r="H12">
            <v>506</v>
          </cell>
          <cell r="I12" t="str">
            <v>X</v>
          </cell>
          <cell r="J12">
            <v>506</v>
          </cell>
          <cell r="N12">
            <v>506</v>
          </cell>
          <cell r="O12">
            <v>66</v>
          </cell>
        </row>
        <row r="13">
          <cell r="E13" t="str">
            <v>MUSTAFA KAYA</v>
          </cell>
          <cell r="F13" t="str">
            <v>AYDIN</v>
          </cell>
          <cell r="G13">
            <v>458</v>
          </cell>
          <cell r="H13">
            <v>482</v>
          </cell>
          <cell r="I13">
            <v>495</v>
          </cell>
          <cell r="J13">
            <v>495</v>
          </cell>
          <cell r="N13">
            <v>495</v>
          </cell>
          <cell r="O13">
            <v>63</v>
          </cell>
        </row>
        <row r="14">
          <cell r="E14" t="str">
            <v>BERKAY ERTEM</v>
          </cell>
          <cell r="F14" t="str">
            <v>BALIKESİR</v>
          </cell>
          <cell r="G14">
            <v>493</v>
          </cell>
          <cell r="H14" t="str">
            <v>X</v>
          </cell>
          <cell r="I14" t="str">
            <v>X</v>
          </cell>
          <cell r="J14">
            <v>493</v>
          </cell>
          <cell r="N14">
            <v>493</v>
          </cell>
          <cell r="O14">
            <v>63</v>
          </cell>
        </row>
        <row r="15">
          <cell r="E15" t="str">
            <v>İSMET ÇETİN</v>
          </cell>
          <cell r="F15" t="str">
            <v>İZMİR</v>
          </cell>
          <cell r="G15">
            <v>473</v>
          </cell>
          <cell r="H15">
            <v>490</v>
          </cell>
          <cell r="I15">
            <v>484</v>
          </cell>
          <cell r="J15">
            <v>490</v>
          </cell>
          <cell r="N15">
            <v>490</v>
          </cell>
          <cell r="O15">
            <v>62</v>
          </cell>
        </row>
        <row r="16">
          <cell r="E16" t="str">
            <v>ADEM SÜRÜCÜ</v>
          </cell>
          <cell r="F16" t="str">
            <v>İZMİR</v>
          </cell>
          <cell r="G16">
            <v>486</v>
          </cell>
          <cell r="H16" t="str">
            <v>X</v>
          </cell>
          <cell r="I16">
            <v>483</v>
          </cell>
          <cell r="J16">
            <v>486</v>
          </cell>
          <cell r="N16">
            <v>486</v>
          </cell>
          <cell r="O16">
            <v>61</v>
          </cell>
        </row>
        <row r="17">
          <cell r="E17" t="str">
            <v>ENES ÇINAR</v>
          </cell>
          <cell r="F17" t="str">
            <v>İZMİR</v>
          </cell>
          <cell r="G17">
            <v>438</v>
          </cell>
          <cell r="H17">
            <v>446</v>
          </cell>
          <cell r="I17">
            <v>485</v>
          </cell>
          <cell r="J17">
            <v>485</v>
          </cell>
          <cell r="N17">
            <v>485</v>
          </cell>
          <cell r="O17">
            <v>61</v>
          </cell>
        </row>
        <row r="18">
          <cell r="E18" t="str">
            <v>BARAN KABAKÇI</v>
          </cell>
          <cell r="F18" t="str">
            <v>İZMİR</v>
          </cell>
          <cell r="G18" t="str">
            <v>X</v>
          </cell>
          <cell r="H18" t="str">
            <v>X</v>
          </cell>
          <cell r="I18">
            <v>475</v>
          </cell>
          <cell r="J18">
            <v>475</v>
          </cell>
          <cell r="N18">
            <v>475</v>
          </cell>
          <cell r="O18">
            <v>58</v>
          </cell>
        </row>
        <row r="19">
          <cell r="E19" t="str">
            <v>BURAK ÇETİN</v>
          </cell>
          <cell r="F19" t="str">
            <v>AYDIN</v>
          </cell>
          <cell r="G19">
            <v>460</v>
          </cell>
          <cell r="H19">
            <v>422</v>
          </cell>
          <cell r="I19">
            <v>472</v>
          </cell>
          <cell r="J19">
            <v>472</v>
          </cell>
          <cell r="N19">
            <v>472</v>
          </cell>
          <cell r="O19">
            <v>58</v>
          </cell>
        </row>
        <row r="20">
          <cell r="E20" t="str">
            <v>NEDİM EGE ER</v>
          </cell>
          <cell r="F20" t="str">
            <v>AYDIN</v>
          </cell>
          <cell r="G20" t="str">
            <v>X</v>
          </cell>
          <cell r="H20">
            <v>447</v>
          </cell>
          <cell r="I20">
            <v>471</v>
          </cell>
          <cell r="J20">
            <v>471</v>
          </cell>
          <cell r="N20">
            <v>471</v>
          </cell>
          <cell r="O20">
            <v>57</v>
          </cell>
        </row>
        <row r="21">
          <cell r="E21" t="str">
            <v>MUSTAFA BALABAN</v>
          </cell>
          <cell r="F21" t="str">
            <v>AYDIN</v>
          </cell>
          <cell r="G21">
            <v>469</v>
          </cell>
          <cell r="H21">
            <v>450</v>
          </cell>
          <cell r="I21">
            <v>457</v>
          </cell>
          <cell r="J21">
            <v>469</v>
          </cell>
          <cell r="N21">
            <v>469</v>
          </cell>
          <cell r="O21">
            <v>57</v>
          </cell>
        </row>
        <row r="22">
          <cell r="E22" t="str">
            <v>ÖZKAN ERTEN</v>
          </cell>
          <cell r="F22" t="str">
            <v>AYDIN</v>
          </cell>
          <cell r="G22">
            <v>445</v>
          </cell>
          <cell r="H22">
            <v>466</v>
          </cell>
          <cell r="I22">
            <v>442</v>
          </cell>
          <cell r="J22">
            <v>466</v>
          </cell>
          <cell r="N22">
            <v>466</v>
          </cell>
          <cell r="O22">
            <v>56</v>
          </cell>
        </row>
        <row r="23">
          <cell r="E23" t="str">
            <v>YUNUSEMRE YEŞİL</v>
          </cell>
          <cell r="F23" t="str">
            <v>BALIKESİR</v>
          </cell>
          <cell r="G23">
            <v>441</v>
          </cell>
          <cell r="H23">
            <v>460</v>
          </cell>
          <cell r="I23">
            <v>449</v>
          </cell>
          <cell r="J23">
            <v>460</v>
          </cell>
          <cell r="N23">
            <v>460</v>
          </cell>
          <cell r="O23">
            <v>55</v>
          </cell>
        </row>
        <row r="24">
          <cell r="E24" t="str">
            <v>BERKAY ȘANVER</v>
          </cell>
          <cell r="F24" t="str">
            <v>BALIKESİR</v>
          </cell>
          <cell r="G24">
            <v>455</v>
          </cell>
          <cell r="H24">
            <v>439</v>
          </cell>
          <cell r="I24">
            <v>436</v>
          </cell>
          <cell r="J24">
            <v>455</v>
          </cell>
          <cell r="N24">
            <v>455</v>
          </cell>
          <cell r="O24">
            <v>53</v>
          </cell>
        </row>
        <row r="25">
          <cell r="E25" t="str">
            <v>MUSTAFA UĞRAŞ</v>
          </cell>
          <cell r="F25" t="str">
            <v>AYDIN</v>
          </cell>
          <cell r="G25">
            <v>451</v>
          </cell>
          <cell r="H25">
            <v>416</v>
          </cell>
          <cell r="I25">
            <v>439</v>
          </cell>
          <cell r="J25">
            <v>451</v>
          </cell>
          <cell r="N25">
            <v>451</v>
          </cell>
          <cell r="O25">
            <v>52</v>
          </cell>
        </row>
        <row r="26">
          <cell r="E26" t="str">
            <v>Mehmet Onur MERT</v>
          </cell>
          <cell r="F26" t="str">
            <v>İZMİR</v>
          </cell>
          <cell r="G26">
            <v>447</v>
          </cell>
          <cell r="H26">
            <v>437</v>
          </cell>
          <cell r="I26">
            <v>430</v>
          </cell>
          <cell r="J26">
            <v>447</v>
          </cell>
          <cell r="N26">
            <v>447</v>
          </cell>
          <cell r="O26">
            <v>51</v>
          </cell>
        </row>
        <row r="27">
          <cell r="E27" t="str">
            <v>MEHMET BAŞATA</v>
          </cell>
          <cell r="F27" t="str">
            <v>İZMİR</v>
          </cell>
          <cell r="G27">
            <v>444</v>
          </cell>
          <cell r="H27">
            <v>425</v>
          </cell>
          <cell r="I27" t="str">
            <v>X</v>
          </cell>
          <cell r="J27">
            <v>444</v>
          </cell>
          <cell r="N27">
            <v>444</v>
          </cell>
          <cell r="O27">
            <v>51</v>
          </cell>
        </row>
        <row r="28">
          <cell r="E28" t="str">
            <v>ÇAĞRI YAVİÇ</v>
          </cell>
          <cell r="F28" t="str">
            <v>AYDIN</v>
          </cell>
          <cell r="G28">
            <v>438</v>
          </cell>
          <cell r="H28">
            <v>432</v>
          </cell>
          <cell r="I28">
            <v>440</v>
          </cell>
          <cell r="J28">
            <v>440</v>
          </cell>
          <cell r="N28">
            <v>440</v>
          </cell>
          <cell r="O28">
            <v>50</v>
          </cell>
        </row>
        <row r="29">
          <cell r="E29" t="str">
            <v>SAMED KOÇ</v>
          </cell>
          <cell r="F29" t="str">
            <v>AYDIN</v>
          </cell>
          <cell r="G29">
            <v>439</v>
          </cell>
          <cell r="H29">
            <v>418</v>
          </cell>
          <cell r="I29">
            <v>378</v>
          </cell>
          <cell r="J29">
            <v>439</v>
          </cell>
          <cell r="N29">
            <v>439</v>
          </cell>
          <cell r="O29">
            <v>49</v>
          </cell>
        </row>
        <row r="30">
          <cell r="E30" t="str">
            <v>ALI ENES SERTBAŞ</v>
          </cell>
          <cell r="F30" t="str">
            <v>İZMİR</v>
          </cell>
          <cell r="G30">
            <v>425</v>
          </cell>
          <cell r="H30">
            <v>436</v>
          </cell>
          <cell r="I30">
            <v>428</v>
          </cell>
          <cell r="J30">
            <v>436</v>
          </cell>
          <cell r="N30">
            <v>436</v>
          </cell>
          <cell r="O30">
            <v>49</v>
          </cell>
        </row>
        <row r="31">
          <cell r="E31" t="str">
            <v>FURKAN TUT</v>
          </cell>
          <cell r="F31" t="str">
            <v>AYDIN</v>
          </cell>
          <cell r="G31">
            <v>431</v>
          </cell>
          <cell r="H31">
            <v>394</v>
          </cell>
          <cell r="I31">
            <v>425</v>
          </cell>
          <cell r="J31">
            <v>431</v>
          </cell>
          <cell r="N31">
            <v>431</v>
          </cell>
          <cell r="O31">
            <v>47</v>
          </cell>
        </row>
        <row r="32">
          <cell r="E32" t="str">
            <v>YAVUZHAN KALYONCU</v>
          </cell>
          <cell r="F32" t="str">
            <v>İZMİR</v>
          </cell>
          <cell r="G32">
            <v>429</v>
          </cell>
          <cell r="H32" t="str">
            <v>r</v>
          </cell>
          <cell r="J32">
            <v>429</v>
          </cell>
          <cell r="N32">
            <v>429</v>
          </cell>
          <cell r="O32">
            <v>47</v>
          </cell>
        </row>
        <row r="33">
          <cell r="E33" t="str">
            <v>BARAN KARATAŞ</v>
          </cell>
          <cell r="F33" t="str">
            <v>AYDIN</v>
          </cell>
          <cell r="G33">
            <v>408</v>
          </cell>
          <cell r="H33">
            <v>426</v>
          </cell>
          <cell r="I33" t="str">
            <v>X</v>
          </cell>
          <cell r="J33">
            <v>426</v>
          </cell>
          <cell r="N33">
            <v>426</v>
          </cell>
          <cell r="O33">
            <v>46</v>
          </cell>
        </row>
        <row r="34">
          <cell r="E34" t="str">
            <v>MUSTAFA KARAASLAN</v>
          </cell>
          <cell r="F34" t="str">
            <v>BALIKESİR</v>
          </cell>
          <cell r="G34">
            <v>383</v>
          </cell>
          <cell r="H34" t="str">
            <v>X</v>
          </cell>
          <cell r="I34">
            <v>358</v>
          </cell>
          <cell r="J34">
            <v>383</v>
          </cell>
          <cell r="N34">
            <v>383</v>
          </cell>
          <cell r="O34">
            <v>36</v>
          </cell>
        </row>
        <row r="35">
          <cell r="E35" t="str">
            <v>NEŞET EMİR AKER</v>
          </cell>
          <cell r="F35" t="str">
            <v>İZMİR</v>
          </cell>
          <cell r="G35">
            <v>330</v>
          </cell>
          <cell r="H35">
            <v>345</v>
          </cell>
          <cell r="I35">
            <v>363</v>
          </cell>
          <cell r="J35">
            <v>363</v>
          </cell>
          <cell r="N35">
            <v>363</v>
          </cell>
          <cell r="O35">
            <v>32</v>
          </cell>
        </row>
        <row r="36">
          <cell r="E36" t="str">
            <v>EFE KARACA</v>
          </cell>
          <cell r="F36" t="str">
            <v>İZMİR</v>
          </cell>
          <cell r="N36" t="str">
            <v>DNS</v>
          </cell>
          <cell r="O36">
            <v>0</v>
          </cell>
        </row>
        <row r="37">
          <cell r="E37" t="str">
            <v>MUHAMMET ÇELEBİ</v>
          </cell>
          <cell r="F37" t="str">
            <v>İZMİR</v>
          </cell>
          <cell r="N37" t="str">
            <v>DNS</v>
          </cell>
          <cell r="O37">
            <v>0</v>
          </cell>
        </row>
        <row r="38">
          <cell r="E38" t="str">
            <v>Ardacan GENÇ</v>
          </cell>
          <cell r="F38" t="str">
            <v>İZMİR</v>
          </cell>
          <cell r="N38" t="str">
            <v>DNS</v>
          </cell>
          <cell r="O38">
            <v>0</v>
          </cell>
        </row>
        <row r="39">
          <cell r="E39" t="str">
            <v>Baş Hakem</v>
          </cell>
          <cell r="F39" t="str">
            <v>Lider</v>
          </cell>
          <cell r="G39" t="str">
            <v>Sekreter</v>
          </cell>
          <cell r="N39" t="str">
            <v>Hakem</v>
          </cell>
        </row>
      </sheetData>
      <sheetData sheetId="12">
        <row r="8"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3">
        <row r="8">
          <cell r="E8" t="str">
            <v>MUSTAFA KAYA</v>
          </cell>
          <cell r="F8" t="str">
            <v>AYDIN</v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E9" t="str">
            <v>Yiğithan YILMAZ</v>
          </cell>
          <cell r="F9" t="str">
            <v>İZMİR</v>
          </cell>
          <cell r="G9">
            <v>1033</v>
          </cell>
          <cell r="H9">
            <v>1030</v>
          </cell>
          <cell r="I9">
            <v>1022</v>
          </cell>
          <cell r="N9">
            <v>1033</v>
          </cell>
          <cell r="O9">
            <v>62</v>
          </cell>
        </row>
        <row r="10">
          <cell r="E10" t="str">
            <v>MUSTAFA BALABAN</v>
          </cell>
          <cell r="F10" t="str">
            <v>AYDIN</v>
          </cell>
          <cell r="G10">
            <v>847</v>
          </cell>
          <cell r="H10">
            <v>807</v>
          </cell>
          <cell r="I10">
            <v>841</v>
          </cell>
          <cell r="J10">
            <v>847</v>
          </cell>
          <cell r="N10">
            <v>847</v>
          </cell>
          <cell r="O10">
            <v>50</v>
          </cell>
        </row>
        <row r="11">
          <cell r="E11" t="str">
            <v>MEHMET ALİ AKA</v>
          </cell>
          <cell r="F11" t="str">
            <v>BALIKESİR</v>
          </cell>
          <cell r="G11">
            <v>789</v>
          </cell>
          <cell r="H11">
            <v>646</v>
          </cell>
          <cell r="I11">
            <v>704</v>
          </cell>
          <cell r="J11">
            <v>789</v>
          </cell>
          <cell r="N11">
            <v>789</v>
          </cell>
          <cell r="O11">
            <v>46</v>
          </cell>
        </row>
        <row r="12">
          <cell r="E12" t="str">
            <v>Eren DOĞAN</v>
          </cell>
          <cell r="F12" t="str">
            <v>İZMİR</v>
          </cell>
          <cell r="G12" t="str">
            <v>X</v>
          </cell>
          <cell r="H12">
            <v>763</v>
          </cell>
          <cell r="I12">
            <v>782</v>
          </cell>
          <cell r="J12">
            <v>782</v>
          </cell>
          <cell r="N12">
            <v>782</v>
          </cell>
          <cell r="O12">
            <v>45</v>
          </cell>
        </row>
        <row r="13">
          <cell r="E13" t="str">
            <v>MUSTAFA UĞRAŞ</v>
          </cell>
          <cell r="F13" t="str">
            <v>AYDIN</v>
          </cell>
          <cell r="G13">
            <v>729</v>
          </cell>
          <cell r="H13">
            <v>766</v>
          </cell>
          <cell r="I13" t="str">
            <v>X</v>
          </cell>
          <cell r="J13">
            <v>766</v>
          </cell>
          <cell r="N13">
            <v>766</v>
          </cell>
          <cell r="O13">
            <v>44</v>
          </cell>
        </row>
        <row r="14">
          <cell r="E14" t="str">
            <v>SAMED KOÇ</v>
          </cell>
          <cell r="F14" t="str">
            <v>AYDIN</v>
          </cell>
          <cell r="G14">
            <v>718</v>
          </cell>
          <cell r="H14" t="str">
            <v>X</v>
          </cell>
          <cell r="I14">
            <v>680</v>
          </cell>
          <cell r="J14">
            <v>718</v>
          </cell>
          <cell r="N14">
            <v>718</v>
          </cell>
          <cell r="O14">
            <v>41</v>
          </cell>
        </row>
        <row r="15">
          <cell r="E15" t="str">
            <v>ÖZKAN ERTEN</v>
          </cell>
          <cell r="F15" t="str">
            <v>AYDIN</v>
          </cell>
          <cell r="G15" t="str">
            <v>X</v>
          </cell>
          <cell r="H15">
            <v>634</v>
          </cell>
          <cell r="I15">
            <v>715</v>
          </cell>
          <cell r="J15">
            <v>715</v>
          </cell>
          <cell r="N15">
            <v>715</v>
          </cell>
          <cell r="O15">
            <v>41</v>
          </cell>
        </row>
        <row r="16">
          <cell r="E16" t="str">
            <v>MUSTAFA KAYA</v>
          </cell>
          <cell r="F16" t="str">
            <v>AYDIN</v>
          </cell>
          <cell r="G16">
            <v>706</v>
          </cell>
          <cell r="H16">
            <v>661</v>
          </cell>
          <cell r="I16">
            <v>665</v>
          </cell>
          <cell r="J16">
            <v>706</v>
          </cell>
          <cell r="N16">
            <v>706</v>
          </cell>
          <cell r="O16">
            <v>40</v>
          </cell>
        </row>
        <row r="17">
          <cell r="E17" t="str">
            <v>BARAN KARATAŞ</v>
          </cell>
          <cell r="F17" t="str">
            <v>AYDIN</v>
          </cell>
          <cell r="G17" t="str">
            <v>X</v>
          </cell>
          <cell r="H17" t="str">
            <v>X</v>
          </cell>
          <cell r="I17">
            <v>692</v>
          </cell>
          <cell r="J17">
            <v>692</v>
          </cell>
          <cell r="N17">
            <v>692</v>
          </cell>
          <cell r="O17">
            <v>39</v>
          </cell>
        </row>
        <row r="18">
          <cell r="E18" t="str">
            <v>BERKAY ȘANVER</v>
          </cell>
          <cell r="F18" t="str">
            <v>BALIKESİR</v>
          </cell>
          <cell r="G18">
            <v>679</v>
          </cell>
          <cell r="H18">
            <v>658</v>
          </cell>
          <cell r="I18">
            <v>620</v>
          </cell>
          <cell r="J18">
            <v>679</v>
          </cell>
          <cell r="N18">
            <v>679</v>
          </cell>
          <cell r="O18">
            <v>38</v>
          </cell>
        </row>
        <row r="19">
          <cell r="E19" t="str">
            <v>Mehmet Onur MERT</v>
          </cell>
          <cell r="F19" t="str">
            <v>İZMİR</v>
          </cell>
          <cell r="G19" t="str">
            <v>X</v>
          </cell>
          <cell r="H19">
            <v>674</v>
          </cell>
          <cell r="I19">
            <v>643</v>
          </cell>
          <cell r="N19">
            <v>674</v>
          </cell>
          <cell r="O19">
            <v>38</v>
          </cell>
        </row>
        <row r="20">
          <cell r="E20" t="str">
            <v>ÇAĞRI YAVİÇ</v>
          </cell>
          <cell r="F20" t="str">
            <v>AYDIN</v>
          </cell>
          <cell r="G20">
            <v>561</v>
          </cell>
          <cell r="H20">
            <v>610</v>
          </cell>
          <cell r="I20">
            <v>645</v>
          </cell>
          <cell r="J20">
            <v>645</v>
          </cell>
          <cell r="N20">
            <v>645</v>
          </cell>
          <cell r="O20">
            <v>36</v>
          </cell>
        </row>
        <row r="21">
          <cell r="E21" t="str">
            <v>FURKAN TUT</v>
          </cell>
          <cell r="F21" t="str">
            <v>AYDIN</v>
          </cell>
          <cell r="G21">
            <v>580</v>
          </cell>
          <cell r="H21">
            <v>637</v>
          </cell>
          <cell r="I21">
            <v>546</v>
          </cell>
          <cell r="J21">
            <v>637</v>
          </cell>
          <cell r="N21">
            <v>637</v>
          </cell>
          <cell r="O21">
            <v>36</v>
          </cell>
        </row>
        <row r="22">
          <cell r="E22" t="str">
            <v>BURAK ÇETİN</v>
          </cell>
          <cell r="F22" t="str">
            <v>AYDIN</v>
          </cell>
          <cell r="G22">
            <v>631</v>
          </cell>
          <cell r="H22">
            <v>528</v>
          </cell>
          <cell r="I22">
            <v>613</v>
          </cell>
          <cell r="J22">
            <v>631</v>
          </cell>
          <cell r="N22">
            <v>631</v>
          </cell>
          <cell r="O22">
            <v>35</v>
          </cell>
        </row>
        <row r="23">
          <cell r="E23" t="str">
            <v>NEDİM EGE ER</v>
          </cell>
          <cell r="F23" t="str">
            <v>AYDIN</v>
          </cell>
          <cell r="G23" t="str">
            <v>X</v>
          </cell>
          <cell r="H23">
            <v>618</v>
          </cell>
          <cell r="I23">
            <v>573</v>
          </cell>
          <cell r="J23">
            <v>618</v>
          </cell>
          <cell r="N23">
            <v>618</v>
          </cell>
          <cell r="O23">
            <v>34</v>
          </cell>
        </row>
        <row r="24">
          <cell r="E24" t="str">
            <v>YUNUSEMRE YEŞİL</v>
          </cell>
          <cell r="F24" t="str">
            <v>BALIKESİR</v>
          </cell>
          <cell r="G24">
            <v>601</v>
          </cell>
          <cell r="H24">
            <v>583</v>
          </cell>
          <cell r="I24">
            <v>590</v>
          </cell>
          <cell r="J24">
            <v>601</v>
          </cell>
          <cell r="N24">
            <v>601</v>
          </cell>
          <cell r="O24">
            <v>33</v>
          </cell>
        </row>
        <row r="25">
          <cell r="E25" t="str">
            <v>BERKAY ERTEM</v>
          </cell>
          <cell r="F25" t="str">
            <v>BALIKESİR</v>
          </cell>
          <cell r="G25">
            <v>535</v>
          </cell>
          <cell r="H25">
            <v>553</v>
          </cell>
          <cell r="I25">
            <v>574</v>
          </cell>
          <cell r="J25">
            <v>574</v>
          </cell>
          <cell r="N25">
            <v>574</v>
          </cell>
          <cell r="O25">
            <v>31</v>
          </cell>
        </row>
        <row r="26">
          <cell r="E26" t="str">
            <v>MUSTAFA KARAASLAN</v>
          </cell>
          <cell r="F26" t="str">
            <v>BALIKESİR</v>
          </cell>
          <cell r="G26" t="str">
            <v>X</v>
          </cell>
          <cell r="H26">
            <v>424</v>
          </cell>
          <cell r="I26">
            <v>410</v>
          </cell>
          <cell r="J26">
            <v>424</v>
          </cell>
          <cell r="N26">
            <v>424</v>
          </cell>
          <cell r="O26">
            <v>21</v>
          </cell>
        </row>
        <row r="27">
          <cell r="E27" t="str">
            <v>MUHAMMET ÇELEBİ</v>
          </cell>
          <cell r="F27" t="str">
            <v/>
          </cell>
          <cell r="G27" t="str">
            <v>X</v>
          </cell>
          <cell r="H27" t="str">
            <v>X</v>
          </cell>
          <cell r="I27" t="str">
            <v>X</v>
          </cell>
          <cell r="J27">
            <v>0</v>
          </cell>
          <cell r="N27" t="str">
            <v>NM</v>
          </cell>
          <cell r="O27">
            <v>0</v>
          </cell>
        </row>
        <row r="28">
          <cell r="E28" t="str">
            <v>Ardacan GENÇ</v>
          </cell>
          <cell r="F28" t="str">
            <v>İZMİR</v>
          </cell>
          <cell r="N28" t="str">
            <v>DNS</v>
          </cell>
          <cell r="O28">
            <v>0</v>
          </cell>
        </row>
        <row r="29">
          <cell r="E29" t="str">
            <v/>
          </cell>
          <cell r="F29" t="str">
            <v/>
          </cell>
          <cell r="J29">
            <v>0</v>
          </cell>
          <cell r="N29">
            <v>0</v>
          </cell>
          <cell r="O29" t="str">
            <v xml:space="preserve">    </v>
          </cell>
        </row>
        <row r="30">
          <cell r="E30" t="str">
            <v>Baş Hakem</v>
          </cell>
          <cell r="F30" t="str">
            <v>Lider</v>
          </cell>
          <cell r="G30" t="str">
            <v>Sekreter</v>
          </cell>
          <cell r="N30" t="str">
            <v>Hakem</v>
          </cell>
        </row>
      </sheetData>
      <sheetData sheetId="14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5">
        <row r="8">
          <cell r="E8" t="str">
            <v>KORAY UYGUN</v>
          </cell>
          <cell r="F8" t="str">
            <v>AYDIN</v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E9" t="str">
            <v/>
          </cell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E11" t="str">
            <v>KORAY UYGUN</v>
          </cell>
          <cell r="F11" t="str">
            <v>AYDIN</v>
          </cell>
          <cell r="G11">
            <v>2442</v>
          </cell>
          <cell r="H11">
            <v>1626</v>
          </cell>
          <cell r="I11" t="str">
            <v>X</v>
          </cell>
          <cell r="J11">
            <v>2442</v>
          </cell>
          <cell r="N11">
            <v>2442</v>
          </cell>
          <cell r="O11">
            <v>48</v>
          </cell>
        </row>
        <row r="12">
          <cell r="E12" t="str">
            <v>BARAN KABAKÇI</v>
          </cell>
          <cell r="F12" t="str">
            <v>İZMİR</v>
          </cell>
          <cell r="G12">
            <v>2408</v>
          </cell>
          <cell r="H12">
            <v>2343</v>
          </cell>
          <cell r="I12" t="str">
            <v>X</v>
          </cell>
          <cell r="J12">
            <v>2408</v>
          </cell>
          <cell r="N12">
            <v>2408</v>
          </cell>
          <cell r="O12">
            <v>48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 t="str">
            <v/>
          </cell>
          <cell r="O20" t="str">
            <v xml:space="preserve">    </v>
          </cell>
        </row>
        <row r="21">
          <cell r="E21" t="str">
            <v>BARAN KABAKÇI</v>
          </cell>
          <cell r="F21" t="str">
            <v>İZMİR</v>
          </cell>
          <cell r="J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E29" t="str">
            <v>Baş Hakem</v>
          </cell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6"/>
      <sheetData sheetId="17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6">
          <cell r="P46" t="str">
            <v>Hakem</v>
          </cell>
          <cell r="Q46" t="str">
            <v>Hakem</v>
          </cell>
          <cell r="S46" t="str">
            <v>Hakem</v>
          </cell>
        </row>
      </sheetData>
      <sheetData sheetId="18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9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20">
        <row r="8">
          <cell r="F8">
            <v>0</v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>
            <v>0</v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>
            <v>0</v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>
            <v>0</v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>
            <v>0</v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>
            <v>0</v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>
            <v>0</v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>
            <v>0</v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>
            <v>0</v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>
            <v>0</v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>
            <v>0</v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21">
        <row r="8">
          <cell r="E8" t="str">
            <v>YAVUZHAN KALYONCU</v>
          </cell>
          <cell r="F8" t="str">
            <v>İZMİR</v>
          </cell>
          <cell r="G8" t="str">
            <v>X</v>
          </cell>
          <cell r="H8">
            <v>4444</v>
          </cell>
          <cell r="I8">
            <v>4421</v>
          </cell>
          <cell r="J8">
            <v>4444</v>
          </cell>
          <cell r="N8">
            <v>4444</v>
          </cell>
          <cell r="O8">
            <v>100</v>
          </cell>
        </row>
        <row r="9">
          <cell r="E9" t="str">
            <v>ENES ÇINAR</v>
          </cell>
          <cell r="F9" t="str">
            <v>İZMİR</v>
          </cell>
          <cell r="G9" t="str">
            <v>X</v>
          </cell>
          <cell r="H9">
            <v>2806</v>
          </cell>
          <cell r="I9">
            <v>2445</v>
          </cell>
          <cell r="J9">
            <v>2806</v>
          </cell>
          <cell r="N9">
            <v>2806</v>
          </cell>
          <cell r="O9">
            <v>84</v>
          </cell>
        </row>
        <row r="10">
          <cell r="E10" t="str">
            <v>İSMET ÇETİN</v>
          </cell>
          <cell r="F10" t="str">
            <v>İZMİR</v>
          </cell>
          <cell r="G10">
            <v>2622</v>
          </cell>
          <cell r="H10">
            <v>2396</v>
          </cell>
          <cell r="I10">
            <v>2522</v>
          </cell>
          <cell r="J10">
            <v>2622</v>
          </cell>
          <cell r="N10">
            <v>2622</v>
          </cell>
          <cell r="O10">
            <v>81</v>
          </cell>
        </row>
        <row r="11">
          <cell r="E11" t="str">
            <v>ADEM SÜRÜCÜ</v>
          </cell>
          <cell r="F11" t="str">
            <v>İZMİR</v>
          </cell>
          <cell r="G11">
            <v>1926</v>
          </cell>
          <cell r="H11">
            <v>2090</v>
          </cell>
          <cell r="I11">
            <v>2271</v>
          </cell>
          <cell r="J11">
            <v>2271</v>
          </cell>
          <cell r="N11">
            <v>2271</v>
          </cell>
          <cell r="O11">
            <v>74</v>
          </cell>
        </row>
        <row r="12">
          <cell r="E12" t="str">
            <v>MEHMET BAŞATA</v>
          </cell>
          <cell r="F12" t="str">
            <v>İZMİR</v>
          </cell>
          <cell r="G12" t="str">
            <v>X</v>
          </cell>
          <cell r="H12">
            <v>1907</v>
          </cell>
          <cell r="I12">
            <v>1986</v>
          </cell>
          <cell r="J12">
            <v>1986</v>
          </cell>
          <cell r="N12">
            <v>1986</v>
          </cell>
          <cell r="O12">
            <v>64</v>
          </cell>
        </row>
        <row r="13">
          <cell r="E13" t="str">
            <v>SEBİH YALÇIN</v>
          </cell>
          <cell r="F13" t="str">
            <v>İZMİR</v>
          </cell>
          <cell r="G13">
            <v>1897</v>
          </cell>
          <cell r="H13">
            <v>1627</v>
          </cell>
          <cell r="I13">
            <v>1897</v>
          </cell>
          <cell r="J13">
            <v>1897</v>
          </cell>
          <cell r="N13">
            <v>1897</v>
          </cell>
          <cell r="O13">
            <v>60</v>
          </cell>
        </row>
        <row r="14">
          <cell r="E14" t="str">
            <v>ALI ENES SERTBAŞ</v>
          </cell>
          <cell r="F14" t="str">
            <v>İZMİR</v>
          </cell>
          <cell r="G14">
            <v>1794</v>
          </cell>
          <cell r="H14">
            <v>1650</v>
          </cell>
          <cell r="I14">
            <v>1611</v>
          </cell>
          <cell r="J14">
            <v>1794</v>
          </cell>
          <cell r="N14">
            <v>1794</v>
          </cell>
          <cell r="O14">
            <v>56</v>
          </cell>
        </row>
        <row r="15">
          <cell r="E15" t="str">
            <v>NEŞET EMİR AKER</v>
          </cell>
          <cell r="F15" t="str">
            <v>İZMİR</v>
          </cell>
          <cell r="G15">
            <v>1377</v>
          </cell>
          <cell r="H15">
            <v>1310</v>
          </cell>
          <cell r="I15">
            <v>1386</v>
          </cell>
          <cell r="J15">
            <v>1386</v>
          </cell>
          <cell r="N15">
            <v>1386</v>
          </cell>
          <cell r="O15">
            <v>40</v>
          </cell>
        </row>
        <row r="16">
          <cell r="E16" t="str">
            <v>EFE KARACA</v>
          </cell>
          <cell r="F16" t="str">
            <v>İZMİR</v>
          </cell>
          <cell r="J16">
            <v>0</v>
          </cell>
          <cell r="N16" t="str">
            <v>DNS</v>
          </cell>
          <cell r="O16" t="str">
            <v xml:space="preserve"> </v>
          </cell>
        </row>
        <row r="17">
          <cell r="E17" t="str">
            <v/>
          </cell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E28" t="str">
            <v>Baş Hakem</v>
          </cell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22"/>
      <sheetData sheetId="23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76"/>
  <sheetViews>
    <sheetView view="pageBreakPreview" topLeftCell="A12" zoomScale="40" zoomScaleNormal="100" zoomScaleSheetLayoutView="40" workbookViewId="0">
      <selection activeCell="A33" sqref="A33:A37"/>
    </sheetView>
  </sheetViews>
  <sheetFormatPr defaultRowHeight="12.75" x14ac:dyDescent="0.2"/>
  <cols>
    <col min="1" max="1" width="9.140625" style="1"/>
    <col min="2" max="2" width="75.7109375" style="1" customWidth="1"/>
    <col min="3" max="3" width="19" style="1" customWidth="1"/>
    <col min="4" max="4" width="13" style="1" customWidth="1"/>
    <col min="5" max="5" width="19" style="1" customWidth="1"/>
    <col min="6" max="6" width="13" style="1" customWidth="1"/>
    <col min="7" max="7" width="19" style="1" customWidth="1"/>
    <col min="8" max="8" width="13" style="1" customWidth="1"/>
    <col min="9" max="9" width="19" style="1" customWidth="1"/>
    <col min="10" max="10" width="13" style="1" customWidth="1"/>
    <col min="11" max="11" width="19" style="1" customWidth="1"/>
    <col min="12" max="12" width="13" style="1" customWidth="1"/>
    <col min="13" max="13" width="19" style="1" customWidth="1"/>
    <col min="14" max="14" width="13" style="1" customWidth="1"/>
    <col min="15" max="15" width="19" style="1" customWidth="1"/>
    <col min="16" max="16" width="13" style="1" customWidth="1"/>
    <col min="17" max="17" width="19" style="1" customWidth="1"/>
    <col min="18" max="18" width="13" style="1" customWidth="1"/>
    <col min="19" max="20" width="16" style="1" customWidth="1"/>
    <col min="21" max="21" width="18.5703125" style="1" customWidth="1"/>
    <col min="22" max="22" width="22.28515625" style="1" bestFit="1" customWidth="1"/>
    <col min="23" max="16384" width="9.140625" style="1"/>
  </cols>
  <sheetData>
    <row r="1" spans="1:21" ht="69" customHeight="1" x14ac:dyDescent="0.2">
      <c r="A1" s="30" t="str">
        <f>('[1]YARIŞMA BİLGİLERİ'!A2)</f>
        <v>Gençlik ve Spor Bakanlığı
Türkiye Atletizm Federasyonu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43.5" customHeight="1" x14ac:dyDescent="0.2">
      <c r="A2" s="29" t="str">
        <f>'[1]YARIŞMA BİLGİLERİ'!F19</f>
        <v>2021-2022 SPORCU EĞİTİM MERKEZİ GRUP BİRİNCİLİĞİ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39" customHeight="1" x14ac:dyDescent="0.2">
      <c r="A3" s="28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50.25" customHeight="1" x14ac:dyDescent="0.2">
      <c r="A4" s="41" t="str">
        <f>'[1]YARIŞMA BİLGİLERİ'!F21</f>
        <v>2011 DOĞUMLU KIZLAR</v>
      </c>
      <c r="B4" s="41"/>
      <c r="C4" s="41"/>
      <c r="D4" s="41"/>
      <c r="E4" s="41"/>
      <c r="F4" s="41"/>
      <c r="G4" s="41"/>
      <c r="H4" s="41"/>
      <c r="I4" s="41"/>
      <c r="J4" s="41"/>
      <c r="K4" s="41" t="s">
        <v>34</v>
      </c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21" ht="32.2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39">
        <f ca="1">NOW()</f>
        <v>44706.786033449076</v>
      </c>
      <c r="N5" s="39"/>
      <c r="O5" s="39"/>
      <c r="P5" s="39"/>
      <c r="Q5" s="39"/>
      <c r="R5" s="39"/>
      <c r="S5" s="39"/>
      <c r="T5" s="39"/>
      <c r="U5" s="39"/>
    </row>
    <row r="6" spans="1:21" ht="69" customHeight="1" x14ac:dyDescent="0.2">
      <c r="A6" s="20" t="s">
        <v>24</v>
      </c>
      <c r="B6" s="19" t="s">
        <v>23</v>
      </c>
      <c r="C6" s="38" t="s">
        <v>33</v>
      </c>
      <c r="D6" s="38"/>
      <c r="E6" s="26" t="s">
        <v>32</v>
      </c>
      <c r="F6" s="25"/>
      <c r="G6" s="26" t="s">
        <v>31</v>
      </c>
      <c r="H6" s="25"/>
      <c r="I6" s="24" t="s">
        <v>30</v>
      </c>
      <c r="J6" s="24"/>
      <c r="K6" s="23" t="s">
        <v>29</v>
      </c>
      <c r="L6" s="22"/>
      <c r="M6" s="23" t="s">
        <v>28</v>
      </c>
      <c r="N6" s="22"/>
      <c r="O6" s="23" t="s">
        <v>27</v>
      </c>
      <c r="P6" s="22"/>
      <c r="Q6" s="37" t="s">
        <v>14</v>
      </c>
      <c r="R6" s="32"/>
      <c r="S6" s="31"/>
      <c r="T6" s="31"/>
      <c r="U6" s="31"/>
    </row>
    <row r="7" spans="1:21" ht="27" customHeight="1" x14ac:dyDescent="0.2">
      <c r="A7" s="20"/>
      <c r="B7" s="19"/>
      <c r="C7" s="18" t="s">
        <v>10</v>
      </c>
      <c r="D7" s="17" t="s">
        <v>9</v>
      </c>
      <c r="E7" s="18" t="s">
        <v>10</v>
      </c>
      <c r="F7" s="17" t="s">
        <v>9</v>
      </c>
      <c r="G7" s="18" t="s">
        <v>10</v>
      </c>
      <c r="H7" s="17" t="s">
        <v>9</v>
      </c>
      <c r="I7" s="18" t="s">
        <v>10</v>
      </c>
      <c r="J7" s="17" t="s">
        <v>9</v>
      </c>
      <c r="K7" s="18" t="s">
        <v>10</v>
      </c>
      <c r="L7" s="17" t="s">
        <v>9</v>
      </c>
      <c r="M7" s="18" t="s">
        <v>10</v>
      </c>
      <c r="N7" s="17" t="s">
        <v>9</v>
      </c>
      <c r="O7" s="18" t="s">
        <v>10</v>
      </c>
      <c r="P7" s="17" t="s">
        <v>9</v>
      </c>
      <c r="Q7" s="37"/>
      <c r="R7" s="32"/>
      <c r="S7" s="31"/>
      <c r="T7" s="31"/>
      <c r="U7" s="31"/>
    </row>
    <row r="8" spans="1:21" ht="66" customHeight="1" x14ac:dyDescent="0.2">
      <c r="A8" s="14">
        <v>1</v>
      </c>
      <c r="B8" s="6"/>
      <c r="C8" s="36" t="str">
        <f>IF(ISERROR(VLOOKUP(B8,'[1]60M.'!$O$8:$S$983,2,0)),"",(VLOOKUP(B8,'[1]60M.'!$O$8:$S$983,2,0)))</f>
        <v/>
      </c>
      <c r="D8" s="35" t="str">
        <f>IF(ISERROR(VLOOKUP(B8,'[1]60M.'!$O$8:$S$1000,5,0)),"",(VLOOKUP(B8,'[1]60M.'!$O$8:$S$1000,5,0)))</f>
        <v/>
      </c>
      <c r="E8" s="11" t="str">
        <f>IF(ISERROR(VLOOKUP(B8,'[1]400m.'!$O$8:$S$973,2,0)),"",(VLOOKUP(B8,'[1]400m.'!$O$8:$S$973,2,0)))</f>
        <v/>
      </c>
      <c r="F8" s="10" t="str">
        <f>IF(ISERROR(VLOOKUP(B8,'[1]400m.'!$O$8:$S$990,5,0)),"",(VLOOKUP(B8,'[1]400m.'!$O$8:$S$990,5,0)))</f>
        <v/>
      </c>
      <c r="G8" s="34" t="str">
        <f>IF(ISERROR(VLOOKUP(B8,'[1]1500m.'!$N$8:$Q$973,2,0)),"",(VLOOKUP(B8,'[1]1500m.'!$N$8:$Q$973,2,0)))</f>
        <v/>
      </c>
      <c r="H8" s="10" t="str">
        <f>IF(ISERROR(VLOOKUP(B8,'[1]1500m.'!$N$8:$Q$973,4,0)),"",(VLOOKUP(B8,'[1]1500m.'!$N$8:$Q$973,4,0)))</f>
        <v/>
      </c>
      <c r="I8" s="12" t="str">
        <f>IF(ISERROR(VLOOKUP(B8,[1]Sırık!$F$8:$BO$990,62,0)),"",(VLOOKUP(B8,[1]Sırık!$F$8:$BO$990,62,0)))</f>
        <v/>
      </c>
      <c r="J8" s="10" t="str">
        <f>IF(ISERROR(VLOOKUP(B8,[1]Sırık!$F$8:$BP$990,63,0)),"",(VLOOKUP(B8,[1]Sırık!$F$8:$BP$990,63,0)))</f>
        <v/>
      </c>
      <c r="K8" s="12" t="str">
        <f>IF(ISERROR(VLOOKUP(B8,[1]Disk!$F$8:$N$975,9,0)),"",(VLOOKUP(B8,[1]Disk!$F$8:$N$975,9,0)))</f>
        <v/>
      </c>
      <c r="L8" s="10" t="str">
        <f>IF(ISERROR(VLOOKUP(B8,[1]Disk!$F$8:$O$975,10,0)),"",(VLOOKUP(B8,[1]Disk!$F$8:$O$975,10,0)))</f>
        <v/>
      </c>
      <c r="M8" s="11" t="str">
        <f>IF(ISERROR(VLOOKUP(B8,'[1]400m.Eng'!$O$8:$S$973,2,0)),"",(VLOOKUP(B8,'[1]400m.Eng'!$O$8:$S$973,2,0)))</f>
        <v/>
      </c>
      <c r="N8" s="10" t="str">
        <f>IF(ISERROR(VLOOKUP(B8,'[1]400m.Eng'!$O$8:$S$990,5,0)),"",(VLOOKUP(B8,'[1]400m.Eng'!$O$8:$S$990,5,0)))</f>
        <v/>
      </c>
      <c r="O8" s="12" t="str">
        <f>IF(ISERROR(VLOOKUP(B8,[1]Fırlatma!$F$8:$N$975,9,0)),"",(VLOOKUP(B8,[1]Fırlatma!$F$8:$N$975,9,0)))</f>
        <v/>
      </c>
      <c r="P8" s="10" t="str">
        <f>IF(ISERROR(VLOOKUP(B8,[1]Fırlatma!$F$8:$O$975,10,0)),"",(VLOOKUP(B8,[1]Fırlatma!$F$8:$O$975,10,0)))</f>
        <v/>
      </c>
      <c r="Q8" s="33">
        <f>SUM(D8,F8,H8,J8,L8,N8,P8)</f>
        <v>0</v>
      </c>
      <c r="R8" s="32"/>
      <c r="S8" s="31"/>
      <c r="T8" s="31"/>
      <c r="U8" s="31"/>
    </row>
    <row r="9" spans="1:21" ht="66" customHeight="1" x14ac:dyDescent="0.2">
      <c r="A9" s="14">
        <v>2</v>
      </c>
      <c r="B9" s="6"/>
      <c r="C9" s="36" t="str">
        <f>IF(ISERROR(VLOOKUP(B9,'[1]60M.'!$O$8:$S$983,2,0)),"",(VLOOKUP(B9,'[1]60M.'!$O$8:$S$983,2,0)))</f>
        <v/>
      </c>
      <c r="D9" s="35" t="str">
        <f>IF(ISERROR(VLOOKUP(B9,'[1]60M.'!$O$8:$S$1000,5,0)),"",(VLOOKUP(B9,'[1]60M.'!$O$8:$S$1000,5,0)))</f>
        <v/>
      </c>
      <c r="E9" s="11" t="str">
        <f>IF(ISERROR(VLOOKUP(B9,'[1]400m.'!$O$8:$S$973,2,0)),"",(VLOOKUP(B9,'[1]400m.'!$O$8:$S$973,2,0)))</f>
        <v/>
      </c>
      <c r="F9" s="10" t="str">
        <f>IF(ISERROR(VLOOKUP(B9,'[1]400m.'!$O$8:$S$990,5,0)),"",(VLOOKUP(B9,'[1]400m.'!$O$8:$S$990,5,0)))</f>
        <v/>
      </c>
      <c r="G9" s="34" t="str">
        <f>IF(ISERROR(VLOOKUP(B9,'[1]1500m.'!$N$8:$Q$973,2,0)),"",(VLOOKUP(B9,'[1]1500m.'!$N$8:$Q$973,2,0)))</f>
        <v/>
      </c>
      <c r="H9" s="10" t="str">
        <f>IF(ISERROR(VLOOKUP(B9,'[1]1500m.'!$N$8:$Q$973,4,0)),"",(VLOOKUP(B9,'[1]1500m.'!$N$8:$Q$973,4,0)))</f>
        <v/>
      </c>
      <c r="I9" s="12" t="str">
        <f>IF(ISERROR(VLOOKUP(B9,[1]Sırık!$F$8:$BO$990,62,0)),"",(VLOOKUP(B9,[1]Sırık!$F$8:$BO$990,62,0)))</f>
        <v/>
      </c>
      <c r="J9" s="10" t="str">
        <f>IF(ISERROR(VLOOKUP(B9,[1]Sırık!$F$8:$BP$990,63,0)),"",(VLOOKUP(B9,[1]Sırık!$F$8:$BP$990,63,0)))</f>
        <v/>
      </c>
      <c r="K9" s="12" t="str">
        <f>IF(ISERROR(VLOOKUP(B9,[1]Disk!$F$8:$N$975,9,0)),"",(VLOOKUP(B9,[1]Disk!$F$8:$N$975,9,0)))</f>
        <v/>
      </c>
      <c r="L9" s="10" t="str">
        <f>IF(ISERROR(VLOOKUP(B9,[1]Disk!$F$8:$O$975,10,0)),"",(VLOOKUP(B9,[1]Disk!$F$8:$O$975,10,0)))</f>
        <v/>
      </c>
      <c r="M9" s="11" t="str">
        <f>IF(ISERROR(VLOOKUP(B9,'[1]400m.Eng'!$O$8:$S$973,2,0)),"",(VLOOKUP(B9,'[1]400m.Eng'!$O$8:$S$973,2,0)))</f>
        <v/>
      </c>
      <c r="N9" s="10" t="str">
        <f>IF(ISERROR(VLOOKUP(B9,'[1]400m.Eng'!$O$8:$S$990,5,0)),"",(VLOOKUP(B9,'[1]400m.Eng'!$O$8:$S$990,5,0)))</f>
        <v/>
      </c>
      <c r="O9" s="12" t="str">
        <f>IF(ISERROR(VLOOKUP(B9,[1]Fırlatma!$F$8:$N$975,9,0)),"",(VLOOKUP(B9,[1]Fırlatma!$F$8:$N$975,9,0)))</f>
        <v/>
      </c>
      <c r="P9" s="10" t="str">
        <f>IF(ISERROR(VLOOKUP(B9,[1]Fırlatma!$F$8:$O$975,10,0)),"",(VLOOKUP(B9,[1]Fırlatma!$F$8:$O$975,10,0)))</f>
        <v/>
      </c>
      <c r="Q9" s="33">
        <f>SUM(D9,F9,H9,J9,L9,N9,P9)</f>
        <v>0</v>
      </c>
      <c r="R9" s="32"/>
      <c r="S9" s="31"/>
      <c r="T9" s="31"/>
      <c r="U9" s="31"/>
    </row>
    <row r="10" spans="1:21" ht="66" customHeight="1" x14ac:dyDescent="0.2">
      <c r="A10" s="14">
        <v>3</v>
      </c>
      <c r="B10" s="6"/>
      <c r="C10" s="36" t="str">
        <f>IF(ISERROR(VLOOKUP(B10,'[1]60M.'!$O$8:$S$983,2,0)),"",(VLOOKUP(B10,'[1]60M.'!$O$8:$S$983,2,0)))</f>
        <v/>
      </c>
      <c r="D10" s="35" t="str">
        <f>IF(ISERROR(VLOOKUP(B10,'[1]60M.'!$O$8:$S$1000,5,0)),"",(VLOOKUP(B10,'[1]60M.'!$O$8:$S$1000,5,0)))</f>
        <v/>
      </c>
      <c r="E10" s="11" t="str">
        <f>IF(ISERROR(VLOOKUP(B10,'[1]400m.'!$O$8:$S$973,2,0)),"",(VLOOKUP(B10,'[1]400m.'!$O$8:$S$973,2,0)))</f>
        <v/>
      </c>
      <c r="F10" s="10" t="str">
        <f>IF(ISERROR(VLOOKUP(B10,'[1]400m.'!$O$8:$S$990,5,0)),"",(VLOOKUP(B10,'[1]400m.'!$O$8:$S$990,5,0)))</f>
        <v/>
      </c>
      <c r="G10" s="34" t="str">
        <f>IF(ISERROR(VLOOKUP(B10,'[1]1500m.'!$N$8:$Q$973,2,0)),"",(VLOOKUP(B10,'[1]1500m.'!$N$8:$Q$973,2,0)))</f>
        <v/>
      </c>
      <c r="H10" s="10" t="str">
        <f>IF(ISERROR(VLOOKUP(B10,'[1]1500m.'!$N$8:$Q$973,4,0)),"",(VLOOKUP(B10,'[1]1500m.'!$N$8:$Q$973,4,0)))</f>
        <v/>
      </c>
      <c r="I10" s="12" t="str">
        <f>IF(ISERROR(VLOOKUP(B10,[1]Sırık!$F$8:$BO$990,62,0)),"",(VLOOKUP(B10,[1]Sırık!$F$8:$BO$990,62,0)))</f>
        <v/>
      </c>
      <c r="J10" s="10" t="str">
        <f>IF(ISERROR(VLOOKUP(B10,[1]Sırık!$F$8:$BP$990,63,0)),"",(VLOOKUP(B10,[1]Sırık!$F$8:$BP$990,63,0)))</f>
        <v/>
      </c>
      <c r="K10" s="12" t="str">
        <f>IF(ISERROR(VLOOKUP(B10,[1]Disk!$F$8:$N$975,9,0)),"",(VLOOKUP(B10,[1]Disk!$F$8:$N$975,9,0)))</f>
        <v/>
      </c>
      <c r="L10" s="10" t="str">
        <f>IF(ISERROR(VLOOKUP(B10,[1]Disk!$F$8:$O$975,10,0)),"",(VLOOKUP(B10,[1]Disk!$F$8:$O$975,10,0)))</f>
        <v/>
      </c>
      <c r="M10" s="11" t="str">
        <f>IF(ISERROR(VLOOKUP(B10,'[1]400m.Eng'!$O$8:$S$973,2,0)),"",(VLOOKUP(B10,'[1]400m.Eng'!$O$8:$S$973,2,0)))</f>
        <v/>
      </c>
      <c r="N10" s="10" t="str">
        <f>IF(ISERROR(VLOOKUP(B10,'[1]400m.Eng'!$O$8:$S$990,5,0)),"",(VLOOKUP(B10,'[1]400m.Eng'!$O$8:$S$990,5,0)))</f>
        <v/>
      </c>
      <c r="O10" s="12" t="str">
        <f>IF(ISERROR(VLOOKUP(B10,[1]Fırlatma!$F$8:$N$975,9,0)),"",(VLOOKUP(B10,[1]Fırlatma!$F$8:$N$975,9,0)))</f>
        <v/>
      </c>
      <c r="P10" s="10" t="str">
        <f>IF(ISERROR(VLOOKUP(B10,[1]Fırlatma!$F$8:$O$975,10,0)),"",(VLOOKUP(B10,[1]Fırlatma!$F$8:$O$975,10,0)))</f>
        <v/>
      </c>
      <c r="Q10" s="33">
        <f>SUM(D10,F10,H10,J10,L10,N10,P10)</f>
        <v>0</v>
      </c>
      <c r="R10" s="32"/>
      <c r="S10" s="31"/>
      <c r="T10" s="31"/>
      <c r="U10" s="31"/>
    </row>
    <row r="11" spans="1:21" ht="62.25" customHeight="1" x14ac:dyDescent="0.2">
      <c r="A11" s="14">
        <v>4</v>
      </c>
      <c r="B11" s="6"/>
      <c r="C11" s="36" t="str">
        <f>IF(ISERROR(VLOOKUP(B11,'[1]60M.'!$O$8:$S$983,2,0)),"",(VLOOKUP(B11,'[1]60M.'!$O$8:$S$983,2,0)))</f>
        <v/>
      </c>
      <c r="D11" s="35" t="str">
        <f>IF(ISERROR(VLOOKUP(B11,'[1]60M.'!$O$8:$S$1000,5,0)),"",(VLOOKUP(B11,'[1]60M.'!$O$8:$S$1000,5,0)))</f>
        <v/>
      </c>
      <c r="E11" s="11" t="str">
        <f>IF(ISERROR(VLOOKUP(B11,'[1]400m.'!$O$8:$S$973,2,0)),"",(VLOOKUP(B11,'[1]400m.'!$O$8:$S$973,2,0)))</f>
        <v/>
      </c>
      <c r="F11" s="10" t="str">
        <f>IF(ISERROR(VLOOKUP(B11,'[1]400m.'!$O$8:$S$990,5,0)),"",(VLOOKUP(B11,'[1]400m.'!$O$8:$S$990,5,0)))</f>
        <v/>
      </c>
      <c r="G11" s="34" t="str">
        <f>IF(ISERROR(VLOOKUP(B11,'[1]1500m.'!$N$8:$Q$973,2,0)),"",(VLOOKUP(B11,'[1]1500m.'!$N$8:$Q$973,2,0)))</f>
        <v/>
      </c>
      <c r="H11" s="10" t="str">
        <f>IF(ISERROR(VLOOKUP(B11,'[1]1500m.'!$N$8:$Q$973,4,0)),"",(VLOOKUP(B11,'[1]1500m.'!$N$8:$Q$973,4,0)))</f>
        <v/>
      </c>
      <c r="I11" s="12" t="str">
        <f>IF(ISERROR(VLOOKUP(B11,[1]Sırık!$F$8:$BO$990,62,0)),"",(VLOOKUP(B11,[1]Sırık!$F$8:$BO$990,62,0)))</f>
        <v/>
      </c>
      <c r="J11" s="10" t="str">
        <f>IF(ISERROR(VLOOKUP(B11,[1]Sırık!$F$8:$BP$990,63,0)),"",(VLOOKUP(B11,[1]Sırık!$F$8:$BP$990,63,0)))</f>
        <v/>
      </c>
      <c r="K11" s="12" t="str">
        <f>IF(ISERROR(VLOOKUP(B11,[1]Disk!$F$8:$N$975,9,0)),"",(VLOOKUP(B11,[1]Disk!$F$8:$N$975,9,0)))</f>
        <v/>
      </c>
      <c r="L11" s="10" t="str">
        <f>IF(ISERROR(VLOOKUP(B11,[1]Disk!$F$8:$O$975,10,0)),"",(VLOOKUP(B11,[1]Disk!$F$8:$O$975,10,0)))</f>
        <v/>
      </c>
      <c r="M11" s="11" t="str">
        <f>IF(ISERROR(VLOOKUP(B11,'[1]400m.Eng'!$O$8:$S$973,2,0)),"",(VLOOKUP(B11,'[1]400m.Eng'!$O$8:$S$973,2,0)))</f>
        <v/>
      </c>
      <c r="N11" s="10" t="str">
        <f>IF(ISERROR(VLOOKUP(B11,'[1]400m.Eng'!$O$8:$S$990,5,0)),"",(VLOOKUP(B11,'[1]400m.Eng'!$O$8:$S$990,5,0)))</f>
        <v/>
      </c>
      <c r="O11" s="12" t="str">
        <f>IF(ISERROR(VLOOKUP(B11,[1]Fırlatma!$F$8:$N$975,9,0)),"",(VLOOKUP(B11,[1]Fırlatma!$F$8:$N$975,9,0)))</f>
        <v/>
      </c>
      <c r="P11" s="10" t="str">
        <f>IF(ISERROR(VLOOKUP(B11,[1]Fırlatma!$F$8:$O$975,10,0)),"",(VLOOKUP(B11,[1]Fırlatma!$F$8:$O$975,10,0)))</f>
        <v/>
      </c>
      <c r="Q11" s="33">
        <f>SUM(D11,F11,H11,J11,L11,N11,P11)</f>
        <v>0</v>
      </c>
      <c r="R11" s="32"/>
      <c r="S11" s="31"/>
      <c r="T11" s="31"/>
      <c r="U11" s="31"/>
    </row>
    <row r="12" spans="1:21" ht="66" customHeight="1" x14ac:dyDescent="0.2">
      <c r="A12" s="14"/>
      <c r="B12" s="6"/>
      <c r="C12" s="36" t="str">
        <f>IF(ISERROR(VLOOKUP(B12,'[1]60M.'!$O$8:$S$983,2,0)),"",(VLOOKUP(B12,'[1]60M.'!$O$8:$S$983,2,0)))</f>
        <v/>
      </c>
      <c r="D12" s="35" t="str">
        <f>IF(ISERROR(VLOOKUP(B12,'[1]60M.'!$O$8:$S$1000,5,0)),"",(VLOOKUP(B12,'[1]60M.'!$O$8:$S$1000,5,0)))</f>
        <v/>
      </c>
      <c r="E12" s="11" t="str">
        <f>IF(ISERROR(VLOOKUP(B12,'[1]400m.'!$O$8:$S$973,2,0)),"",(VLOOKUP(B12,'[1]400m.'!$O$8:$S$973,2,0)))</f>
        <v/>
      </c>
      <c r="F12" s="10" t="str">
        <f>IF(ISERROR(VLOOKUP(B12,'[1]400m.'!$O$8:$S$990,5,0)),"",(VLOOKUP(B12,'[1]400m.'!$O$8:$S$990,5,0)))</f>
        <v/>
      </c>
      <c r="G12" s="34" t="str">
        <f>IF(ISERROR(VLOOKUP(B12,'[1]1500m.'!$N$8:$Q$973,2,0)),"",(VLOOKUP(B12,'[1]1500m.'!$N$8:$Q$973,2,0)))</f>
        <v/>
      </c>
      <c r="H12" s="10" t="str">
        <f>IF(ISERROR(VLOOKUP(B12,'[1]1500m.'!$N$8:$Q$973,4,0)),"",(VLOOKUP(B12,'[1]1500m.'!$N$8:$Q$973,4,0)))</f>
        <v/>
      </c>
      <c r="I12" s="12" t="str">
        <f>IF(ISERROR(VLOOKUP(B12,[1]Sırık!$F$8:$BO$990,62,0)),"",(VLOOKUP(B12,[1]Sırık!$F$8:$BO$990,62,0)))</f>
        <v/>
      </c>
      <c r="J12" s="10" t="str">
        <f>IF(ISERROR(VLOOKUP(B12,[1]Sırık!$F$8:$BP$990,63,0)),"",(VLOOKUP(B12,[1]Sırık!$F$8:$BP$990,63,0)))</f>
        <v/>
      </c>
      <c r="K12" s="12" t="str">
        <f>IF(ISERROR(VLOOKUP(B12,[1]Disk!$F$8:$N$975,9,0)),"",(VLOOKUP(B12,[1]Disk!$F$8:$N$975,9,0)))</f>
        <v/>
      </c>
      <c r="L12" s="10" t="str">
        <f>IF(ISERROR(VLOOKUP(B12,[1]Disk!$F$8:$O$975,10,0)),"",(VLOOKUP(B12,[1]Disk!$F$8:$O$975,10,0)))</f>
        <v/>
      </c>
      <c r="M12" s="11" t="str">
        <f>IF(ISERROR(VLOOKUP(B12,'[1]400m.Eng'!$O$8:$S$973,2,0)),"",(VLOOKUP(B12,'[1]400m.Eng'!$O$8:$S$973,2,0)))</f>
        <v/>
      </c>
      <c r="N12" s="10" t="str">
        <f>IF(ISERROR(VLOOKUP(B12,'[1]400m.Eng'!$O$8:$S$990,5,0)),"",(VLOOKUP(B12,'[1]400m.Eng'!$O$8:$S$990,5,0)))</f>
        <v/>
      </c>
      <c r="O12" s="12" t="str">
        <f>IF(ISERROR(VLOOKUP(B12,[1]Fırlatma!$F$8:$N$975,9,0)),"",(VLOOKUP(B12,[1]Fırlatma!$F$8:$N$975,9,0)))</f>
        <v/>
      </c>
      <c r="P12" s="10" t="str">
        <f>IF(ISERROR(VLOOKUP(B12,[1]Fırlatma!$F$8:$O$975,10,0)),"",(VLOOKUP(B12,[1]Fırlatma!$F$8:$O$975,10,0)))</f>
        <v/>
      </c>
      <c r="Q12" s="33">
        <f>SUM(D12,F12,H12,J12,L12,N12,P12)</f>
        <v>0</v>
      </c>
      <c r="R12" s="32"/>
      <c r="S12" s="31"/>
      <c r="T12" s="31"/>
      <c r="U12" s="31"/>
    </row>
    <row r="13" spans="1:21" ht="66" hidden="1" customHeight="1" x14ac:dyDescent="0.2">
      <c r="A13" s="14"/>
      <c r="B13" s="6"/>
      <c r="C13" s="36" t="str">
        <f>IF(ISERROR(VLOOKUP(B13,'[1]60M.'!$O$8:$S$983,2,0)),"",(VLOOKUP(B13,'[1]60M.'!$O$8:$S$983,2,0)))</f>
        <v/>
      </c>
      <c r="D13" s="35" t="str">
        <f>IF(ISERROR(VLOOKUP(B13,'[1]60M.'!$O$8:$S$1000,5,0)),"",(VLOOKUP(B13,'[1]60M.'!$O$8:$S$1000,5,0)))</f>
        <v/>
      </c>
      <c r="E13" s="11" t="str">
        <f>IF(ISERROR(VLOOKUP(B13,'[1]400m.'!$O$8:$S$973,2,0)),"",(VLOOKUP(B13,'[1]400m.'!$O$8:$S$973,2,0)))</f>
        <v/>
      </c>
      <c r="F13" s="10" t="str">
        <f>IF(ISERROR(VLOOKUP(B13,'[1]400m.'!$O$8:$S$990,5,0)),"",(VLOOKUP(B13,'[1]400m.'!$O$8:$S$990,5,0)))</f>
        <v/>
      </c>
      <c r="G13" s="34" t="str">
        <f>IF(ISERROR(VLOOKUP(B13,'[1]1500m.'!$N$8:$Q$973,2,0)),"",(VLOOKUP(B13,'[1]1500m.'!$N$8:$Q$973,2,0)))</f>
        <v/>
      </c>
      <c r="H13" s="10" t="str">
        <f>IF(ISERROR(VLOOKUP(B13,'[1]1500m.'!$N$8:$Q$973,4,0)),"",(VLOOKUP(B13,'[1]1500m.'!$N$8:$Q$973,4,0)))</f>
        <v/>
      </c>
      <c r="I13" s="12" t="str">
        <f>IF(ISERROR(VLOOKUP(B13,[1]Sırık!$F$8:$BO$990,62,0)),"",(VLOOKUP(B13,[1]Sırık!$F$8:$BO$990,62,0)))</f>
        <v/>
      </c>
      <c r="J13" s="10" t="str">
        <f>IF(ISERROR(VLOOKUP(B13,[1]Sırık!$F$8:$BP$990,63,0)),"",(VLOOKUP(B13,[1]Sırık!$F$8:$BP$990,63,0)))</f>
        <v/>
      </c>
      <c r="K13" s="12" t="str">
        <f>IF(ISERROR(VLOOKUP(B13,[1]Disk!$F$8:$N$975,9,0)),"",(VLOOKUP(B13,[1]Disk!$F$8:$N$975,9,0)))</f>
        <v/>
      </c>
      <c r="L13" s="10" t="str">
        <f>IF(ISERROR(VLOOKUP(B13,[1]Disk!$F$8:$O$975,10,0)),"",(VLOOKUP(B13,[1]Disk!$F$8:$O$975,10,0)))</f>
        <v/>
      </c>
      <c r="M13" s="11" t="str">
        <f>IF(ISERROR(VLOOKUP(B13,'[1]400m.Eng'!$O$8:$S$973,2,0)),"",(VLOOKUP(B13,'[1]400m.Eng'!$O$8:$S$973,2,0)))</f>
        <v/>
      </c>
      <c r="N13" s="10" t="str">
        <f>IF(ISERROR(VLOOKUP(B13,'[1]400m.Eng'!$O$8:$S$990,5,0)),"",(VLOOKUP(B13,'[1]400m.Eng'!$O$8:$S$990,5,0)))</f>
        <v/>
      </c>
      <c r="O13" s="12" t="str">
        <f>IF(ISERROR(VLOOKUP(B13,[1]Fırlatma!$F$8:$N$975,9,0)),"",(VLOOKUP(B13,[1]Fırlatma!$F$8:$N$975,9,0)))</f>
        <v/>
      </c>
      <c r="P13" s="10" t="str">
        <f>IF(ISERROR(VLOOKUP(B13,[1]Fırlatma!$F$8:$O$975,10,0)),"",(VLOOKUP(B13,[1]Fırlatma!$F$8:$O$975,10,0)))</f>
        <v/>
      </c>
      <c r="Q13" s="33">
        <f>SUM(D13,F13,H13,J13,L13,N13,P13)</f>
        <v>0</v>
      </c>
      <c r="R13" s="32"/>
      <c r="S13" s="31"/>
      <c r="T13" s="31"/>
      <c r="U13" s="31"/>
    </row>
    <row r="14" spans="1:21" ht="66" hidden="1" customHeight="1" x14ac:dyDescent="0.2">
      <c r="A14" s="14"/>
      <c r="B14" s="6"/>
      <c r="C14" s="36" t="str">
        <f>IF(ISERROR(VLOOKUP(B14,'[1]60M.'!$O$8:$S$983,2,0)),"",(VLOOKUP(B14,'[1]60M.'!$O$8:$S$983,2,0)))</f>
        <v/>
      </c>
      <c r="D14" s="35" t="str">
        <f>IF(ISERROR(VLOOKUP(B14,'[1]60M.'!$O$8:$S$1000,5,0)),"",(VLOOKUP(B14,'[1]60M.'!$O$8:$S$1000,5,0)))</f>
        <v/>
      </c>
      <c r="E14" s="11" t="str">
        <f>IF(ISERROR(VLOOKUP(B14,'[1]400m.'!$O$8:$S$973,2,0)),"",(VLOOKUP(B14,'[1]400m.'!$O$8:$S$973,2,0)))</f>
        <v/>
      </c>
      <c r="F14" s="10" t="str">
        <f>IF(ISERROR(VLOOKUP(B14,'[1]400m.'!$O$8:$S$990,5,0)),"",(VLOOKUP(B14,'[1]400m.'!$O$8:$S$990,5,0)))</f>
        <v/>
      </c>
      <c r="G14" s="34" t="str">
        <f>IF(ISERROR(VLOOKUP(B14,'[1]1500m.'!$N$8:$Q$973,2,0)),"",(VLOOKUP(B14,'[1]1500m.'!$N$8:$Q$973,2,0)))</f>
        <v/>
      </c>
      <c r="H14" s="10" t="str">
        <f>IF(ISERROR(VLOOKUP(B14,'[1]1500m.'!$N$8:$Q$973,4,0)),"",(VLOOKUP(B14,'[1]1500m.'!$N$8:$Q$973,4,0)))</f>
        <v/>
      </c>
      <c r="I14" s="12" t="str">
        <f>IF(ISERROR(VLOOKUP(B14,[1]Sırık!$F$8:$BO$990,62,0)),"",(VLOOKUP(B14,[1]Sırık!$F$8:$BO$990,62,0)))</f>
        <v/>
      </c>
      <c r="J14" s="10" t="str">
        <f>IF(ISERROR(VLOOKUP(B14,[1]Sırık!$F$8:$BP$990,63,0)),"",(VLOOKUP(B14,[1]Sırık!$F$8:$BP$990,63,0)))</f>
        <v/>
      </c>
      <c r="K14" s="12" t="str">
        <f>IF(ISERROR(VLOOKUP(B14,[1]Disk!$F$8:$N$975,9,0)),"",(VLOOKUP(B14,[1]Disk!$F$8:$N$975,9,0)))</f>
        <v/>
      </c>
      <c r="L14" s="10" t="str">
        <f>IF(ISERROR(VLOOKUP(B14,[1]Disk!$F$8:$O$975,10,0)),"",(VLOOKUP(B14,[1]Disk!$F$8:$O$975,10,0)))</f>
        <v/>
      </c>
      <c r="M14" s="11" t="str">
        <f>IF(ISERROR(VLOOKUP(B14,'[1]400m.Eng'!$O$8:$S$973,2,0)),"",(VLOOKUP(B14,'[1]400m.Eng'!$O$8:$S$973,2,0)))</f>
        <v/>
      </c>
      <c r="N14" s="10" t="str">
        <f>IF(ISERROR(VLOOKUP(B14,'[1]400m.Eng'!$O$8:$S$990,5,0)),"",(VLOOKUP(B14,'[1]400m.Eng'!$O$8:$S$990,5,0)))</f>
        <v/>
      </c>
      <c r="O14" s="12" t="str">
        <f>IF(ISERROR(VLOOKUP(B14,[1]Fırlatma!$F$8:$N$975,9,0)),"",(VLOOKUP(B14,[1]Fırlatma!$F$8:$N$975,9,0)))</f>
        <v/>
      </c>
      <c r="P14" s="10" t="str">
        <f>IF(ISERROR(VLOOKUP(B14,[1]Fırlatma!$F$8:$O$975,10,0)),"",(VLOOKUP(B14,[1]Fırlatma!$F$8:$O$975,10,0)))</f>
        <v/>
      </c>
      <c r="Q14" s="33">
        <f>SUM(D14,F14,H14,J14,L14,N14,P14)</f>
        <v>0</v>
      </c>
      <c r="R14" s="32"/>
      <c r="S14" s="31"/>
      <c r="T14" s="31"/>
      <c r="U14" s="31"/>
    </row>
    <row r="15" spans="1:21" ht="66" hidden="1" customHeight="1" x14ac:dyDescent="0.2">
      <c r="A15" s="14"/>
      <c r="B15" s="6"/>
      <c r="C15" s="36" t="str">
        <f>IF(ISERROR(VLOOKUP(B15,'[1]60M.'!$O$8:$S$983,2,0)),"",(VLOOKUP(B15,'[1]60M.'!$O$8:$S$983,2,0)))</f>
        <v/>
      </c>
      <c r="D15" s="35" t="str">
        <f>IF(ISERROR(VLOOKUP(B15,'[1]60M.'!$O$8:$S$1000,5,0)),"",(VLOOKUP(B15,'[1]60M.'!$O$8:$S$1000,5,0)))</f>
        <v/>
      </c>
      <c r="E15" s="11" t="str">
        <f>IF(ISERROR(VLOOKUP(B15,'[1]400m.'!$O$8:$S$973,2,0)),"",(VLOOKUP(B15,'[1]400m.'!$O$8:$S$973,2,0)))</f>
        <v/>
      </c>
      <c r="F15" s="10" t="str">
        <f>IF(ISERROR(VLOOKUP(B15,'[1]400m.'!$O$8:$S$990,5,0)),"",(VLOOKUP(B15,'[1]400m.'!$O$8:$S$990,5,0)))</f>
        <v/>
      </c>
      <c r="G15" s="34" t="str">
        <f>IF(ISERROR(VLOOKUP(B15,'[1]1500m.'!$N$8:$Q$973,2,0)),"",(VLOOKUP(B15,'[1]1500m.'!$N$8:$Q$973,2,0)))</f>
        <v/>
      </c>
      <c r="H15" s="10" t="str">
        <f>IF(ISERROR(VLOOKUP(B15,'[1]1500m.'!$N$8:$Q$973,4,0)),"",(VLOOKUP(B15,'[1]1500m.'!$N$8:$Q$973,4,0)))</f>
        <v/>
      </c>
      <c r="I15" s="12" t="str">
        <f>IF(ISERROR(VLOOKUP(B15,[1]Sırık!$F$8:$BO$990,62,0)),"",(VLOOKUP(B15,[1]Sırık!$F$8:$BO$990,62,0)))</f>
        <v/>
      </c>
      <c r="J15" s="10" t="str">
        <f>IF(ISERROR(VLOOKUP(B15,[1]Sırık!$F$8:$BP$990,63,0)),"",(VLOOKUP(B15,[1]Sırık!$F$8:$BP$990,63,0)))</f>
        <v/>
      </c>
      <c r="K15" s="12" t="str">
        <f>IF(ISERROR(VLOOKUP(B15,[1]Disk!$F$8:$N$975,9,0)),"",(VLOOKUP(B15,[1]Disk!$F$8:$N$975,9,0)))</f>
        <v/>
      </c>
      <c r="L15" s="10" t="str">
        <f>IF(ISERROR(VLOOKUP(B15,[1]Disk!$F$8:$O$975,10,0)),"",(VLOOKUP(B15,[1]Disk!$F$8:$O$975,10,0)))</f>
        <v/>
      </c>
      <c r="M15" s="11" t="str">
        <f>IF(ISERROR(VLOOKUP(B15,'[1]400m.Eng'!$O$8:$S$973,2,0)),"",(VLOOKUP(B15,'[1]400m.Eng'!$O$8:$S$973,2,0)))</f>
        <v/>
      </c>
      <c r="N15" s="10" t="str">
        <f>IF(ISERROR(VLOOKUP(B15,'[1]400m.Eng'!$O$8:$S$990,5,0)),"",(VLOOKUP(B15,'[1]400m.Eng'!$O$8:$S$990,5,0)))</f>
        <v/>
      </c>
      <c r="O15" s="12" t="str">
        <f>IF(ISERROR(VLOOKUP(B15,[1]Fırlatma!$F$8:$N$975,9,0)),"",(VLOOKUP(B15,[1]Fırlatma!$F$8:$N$975,9,0)))</f>
        <v/>
      </c>
      <c r="P15" s="10" t="str">
        <f>IF(ISERROR(VLOOKUP(B15,[1]Fırlatma!$F$8:$O$975,10,0)),"",(VLOOKUP(B15,[1]Fırlatma!$F$8:$O$975,10,0)))</f>
        <v/>
      </c>
      <c r="Q15" s="33">
        <f>SUM(D15,F15,H15,J15,L15,N15,P15)</f>
        <v>0</v>
      </c>
      <c r="R15" s="32"/>
      <c r="S15" s="31"/>
      <c r="T15" s="31"/>
      <c r="U15" s="31"/>
    </row>
    <row r="16" spans="1:21" ht="66" hidden="1" customHeight="1" x14ac:dyDescent="0.2">
      <c r="A16" s="14"/>
      <c r="B16" s="6"/>
      <c r="C16" s="36" t="str">
        <f>IF(ISERROR(VLOOKUP(B16,'[1]60M.'!$O$8:$S$983,2,0)),"",(VLOOKUP(B16,'[1]60M.'!$O$8:$S$983,2,0)))</f>
        <v/>
      </c>
      <c r="D16" s="35" t="str">
        <f>IF(ISERROR(VLOOKUP(B16,'[1]60M.'!$O$8:$S$1000,5,0)),"",(VLOOKUP(B16,'[1]60M.'!$O$8:$S$1000,5,0)))</f>
        <v/>
      </c>
      <c r="E16" s="11" t="str">
        <f>IF(ISERROR(VLOOKUP(B16,'[1]400m.'!$O$8:$S$973,2,0)),"",(VLOOKUP(B16,'[1]400m.'!$O$8:$S$973,2,0)))</f>
        <v/>
      </c>
      <c r="F16" s="10" t="str">
        <f>IF(ISERROR(VLOOKUP(B16,'[1]400m.'!$O$8:$S$990,5,0)),"",(VLOOKUP(B16,'[1]400m.'!$O$8:$S$990,5,0)))</f>
        <v/>
      </c>
      <c r="G16" s="34" t="str">
        <f>IF(ISERROR(VLOOKUP(B16,'[1]1500m.'!$N$8:$Q$973,2,0)),"",(VLOOKUP(B16,'[1]1500m.'!$N$8:$Q$973,2,0)))</f>
        <v/>
      </c>
      <c r="H16" s="10" t="str">
        <f>IF(ISERROR(VLOOKUP(B16,'[1]1500m.'!$N$8:$Q$973,4,0)),"",(VLOOKUP(B16,'[1]1500m.'!$N$8:$Q$973,4,0)))</f>
        <v/>
      </c>
      <c r="I16" s="12" t="str">
        <f>IF(ISERROR(VLOOKUP(B16,[1]Sırık!$F$8:$BO$990,62,0)),"",(VLOOKUP(B16,[1]Sırık!$F$8:$BO$990,62,0)))</f>
        <v/>
      </c>
      <c r="J16" s="10" t="str">
        <f>IF(ISERROR(VLOOKUP(B16,[1]Sırık!$F$8:$BP$990,63,0)),"",(VLOOKUP(B16,[1]Sırık!$F$8:$BP$990,63,0)))</f>
        <v/>
      </c>
      <c r="K16" s="12" t="str">
        <f>IF(ISERROR(VLOOKUP(B16,[1]Disk!$F$8:$N$975,9,0)),"",(VLOOKUP(B16,[1]Disk!$F$8:$N$975,9,0)))</f>
        <v/>
      </c>
      <c r="L16" s="10" t="str">
        <f>IF(ISERROR(VLOOKUP(B16,[1]Disk!$F$8:$O$975,10,0)),"",(VLOOKUP(B16,[1]Disk!$F$8:$O$975,10,0)))</f>
        <v/>
      </c>
      <c r="M16" s="11" t="str">
        <f>IF(ISERROR(VLOOKUP(B16,'[1]400m.Eng'!$O$8:$S$973,2,0)),"",(VLOOKUP(B16,'[1]400m.Eng'!$O$8:$S$973,2,0)))</f>
        <v/>
      </c>
      <c r="N16" s="10" t="str">
        <f>IF(ISERROR(VLOOKUP(B16,'[1]400m.Eng'!$O$8:$S$990,5,0)),"",(VLOOKUP(B16,'[1]400m.Eng'!$O$8:$S$990,5,0)))</f>
        <v/>
      </c>
      <c r="O16" s="12" t="str">
        <f>IF(ISERROR(VLOOKUP(B16,[1]Fırlatma!$F$8:$N$975,9,0)),"",(VLOOKUP(B16,[1]Fırlatma!$F$8:$N$975,9,0)))</f>
        <v/>
      </c>
      <c r="P16" s="10" t="str">
        <f>IF(ISERROR(VLOOKUP(B16,[1]Fırlatma!$F$8:$O$975,10,0)),"",(VLOOKUP(B16,[1]Fırlatma!$F$8:$O$975,10,0)))</f>
        <v/>
      </c>
      <c r="Q16" s="33">
        <f>SUM(D16,F16,H16,J16,L16,N16,P16)</f>
        <v>0</v>
      </c>
      <c r="R16" s="32"/>
      <c r="S16" s="31"/>
      <c r="T16" s="31"/>
      <c r="U16" s="31"/>
    </row>
    <row r="17" spans="1:22" ht="66" hidden="1" customHeight="1" x14ac:dyDescent="0.2">
      <c r="A17" s="14"/>
      <c r="B17" s="6"/>
      <c r="C17" s="36" t="str">
        <f>IF(ISERROR(VLOOKUP(B17,'[1]60M.'!$O$8:$S$983,2,0)),"",(VLOOKUP(B17,'[1]60M.'!$O$8:$S$983,2,0)))</f>
        <v/>
      </c>
      <c r="D17" s="35" t="str">
        <f>IF(ISERROR(VLOOKUP(B17,'[1]60M.'!$O$8:$S$1000,5,0)),"",(VLOOKUP(B17,'[1]60M.'!$O$8:$S$1000,5,0)))</f>
        <v/>
      </c>
      <c r="E17" s="11" t="str">
        <f>IF(ISERROR(VLOOKUP(B17,'[1]400m.'!$O$8:$S$973,2,0)),"",(VLOOKUP(B17,'[1]400m.'!$O$8:$S$973,2,0)))</f>
        <v/>
      </c>
      <c r="F17" s="10" t="str">
        <f>IF(ISERROR(VLOOKUP(B17,'[1]400m.'!$O$8:$S$990,5,0)),"",(VLOOKUP(B17,'[1]400m.'!$O$8:$S$990,5,0)))</f>
        <v/>
      </c>
      <c r="G17" s="34" t="str">
        <f>IF(ISERROR(VLOOKUP(B17,'[1]1500m.'!$N$8:$Q$973,2,0)),"",(VLOOKUP(B17,'[1]1500m.'!$N$8:$Q$973,2,0)))</f>
        <v/>
      </c>
      <c r="H17" s="10" t="str">
        <f>IF(ISERROR(VLOOKUP(B17,'[1]1500m.'!$N$8:$Q$973,4,0)),"",(VLOOKUP(B17,'[1]1500m.'!$N$8:$Q$973,4,0)))</f>
        <v/>
      </c>
      <c r="I17" s="12" t="str">
        <f>IF(ISERROR(VLOOKUP(B17,[1]Sırık!$F$8:$BO$990,62,0)),"",(VLOOKUP(B17,[1]Sırık!$F$8:$BO$990,62,0)))</f>
        <v/>
      </c>
      <c r="J17" s="10" t="str">
        <f>IF(ISERROR(VLOOKUP(B17,[1]Sırık!$F$8:$BP$990,63,0)),"",(VLOOKUP(B17,[1]Sırık!$F$8:$BP$990,63,0)))</f>
        <v/>
      </c>
      <c r="K17" s="12" t="str">
        <f>IF(ISERROR(VLOOKUP(B17,[1]Disk!$F$8:$N$975,9,0)),"",(VLOOKUP(B17,[1]Disk!$F$8:$N$975,9,0)))</f>
        <v/>
      </c>
      <c r="L17" s="10" t="str">
        <f>IF(ISERROR(VLOOKUP(B17,[1]Disk!$F$8:$O$975,10,0)),"",(VLOOKUP(B17,[1]Disk!$F$8:$O$975,10,0)))</f>
        <v/>
      </c>
      <c r="M17" s="11" t="str">
        <f>IF(ISERROR(VLOOKUP(B17,'[1]400m.Eng'!$O$8:$S$973,2,0)),"",(VLOOKUP(B17,'[1]400m.Eng'!$O$8:$S$973,2,0)))</f>
        <v/>
      </c>
      <c r="N17" s="10" t="str">
        <f>IF(ISERROR(VLOOKUP(B17,'[1]400m.Eng'!$O$8:$S$990,5,0)),"",(VLOOKUP(B17,'[1]400m.Eng'!$O$8:$S$990,5,0)))</f>
        <v/>
      </c>
      <c r="O17" s="12" t="str">
        <f>IF(ISERROR(VLOOKUP(B17,[1]Fırlatma!$F$8:$N$975,9,0)),"",(VLOOKUP(B17,[1]Fırlatma!$F$8:$N$975,9,0)))</f>
        <v/>
      </c>
      <c r="P17" s="10" t="str">
        <f>IF(ISERROR(VLOOKUP(B17,[1]Fırlatma!$F$8:$O$975,10,0)),"",(VLOOKUP(B17,[1]Fırlatma!$F$8:$O$975,10,0)))</f>
        <v/>
      </c>
      <c r="Q17" s="33">
        <f>SUM(D17,F17,H17,J17,L17,N17,P17)</f>
        <v>0</v>
      </c>
      <c r="R17" s="32"/>
      <c r="S17" s="31"/>
      <c r="T17" s="31"/>
      <c r="U17" s="31"/>
    </row>
    <row r="18" spans="1:22" ht="66" hidden="1" customHeight="1" x14ac:dyDescent="0.2">
      <c r="A18" s="14"/>
      <c r="B18" s="6"/>
      <c r="C18" s="36" t="str">
        <f>IF(ISERROR(VLOOKUP(B18,'[1]60M.'!$O$8:$S$983,2,0)),"",(VLOOKUP(B18,'[1]60M.'!$O$8:$S$983,2,0)))</f>
        <v/>
      </c>
      <c r="D18" s="35" t="str">
        <f>IF(ISERROR(VLOOKUP(B18,'[1]60M.'!$O$8:$S$1000,5,0)),"",(VLOOKUP(B18,'[1]60M.'!$O$8:$S$1000,5,0)))</f>
        <v/>
      </c>
      <c r="E18" s="11" t="str">
        <f>IF(ISERROR(VLOOKUP(B18,'[1]400m.'!$O$8:$S$973,2,0)),"",(VLOOKUP(B18,'[1]400m.'!$O$8:$S$973,2,0)))</f>
        <v/>
      </c>
      <c r="F18" s="10" t="str">
        <f>IF(ISERROR(VLOOKUP(B18,'[1]400m.'!$O$8:$S$990,5,0)),"",(VLOOKUP(B18,'[1]400m.'!$O$8:$S$990,5,0)))</f>
        <v/>
      </c>
      <c r="G18" s="34" t="str">
        <f>IF(ISERROR(VLOOKUP(B18,'[1]1500m.'!$N$8:$Q$973,2,0)),"",(VLOOKUP(B18,'[1]1500m.'!$N$8:$Q$973,2,0)))</f>
        <v/>
      </c>
      <c r="H18" s="10" t="str">
        <f>IF(ISERROR(VLOOKUP(B18,'[1]1500m.'!$N$8:$Q$973,4,0)),"",(VLOOKUP(B18,'[1]1500m.'!$N$8:$Q$973,4,0)))</f>
        <v/>
      </c>
      <c r="I18" s="12" t="str">
        <f>IF(ISERROR(VLOOKUP(B18,[1]Sırık!$F$8:$BO$990,62,0)),"",(VLOOKUP(B18,[1]Sırık!$F$8:$BO$990,62,0)))</f>
        <v/>
      </c>
      <c r="J18" s="10" t="str">
        <f>IF(ISERROR(VLOOKUP(B18,[1]Sırık!$F$8:$BP$990,63,0)),"",(VLOOKUP(B18,[1]Sırık!$F$8:$BP$990,63,0)))</f>
        <v/>
      </c>
      <c r="K18" s="12" t="str">
        <f>IF(ISERROR(VLOOKUP(B18,[1]Disk!$F$8:$N$975,9,0)),"",(VLOOKUP(B18,[1]Disk!$F$8:$N$975,9,0)))</f>
        <v/>
      </c>
      <c r="L18" s="10" t="str">
        <f>IF(ISERROR(VLOOKUP(B18,[1]Disk!$F$8:$O$975,10,0)),"",(VLOOKUP(B18,[1]Disk!$F$8:$O$975,10,0)))</f>
        <v/>
      </c>
      <c r="M18" s="11" t="str">
        <f>IF(ISERROR(VLOOKUP(B18,'[1]400m.Eng'!$O$8:$S$973,2,0)),"",(VLOOKUP(B18,'[1]400m.Eng'!$O$8:$S$973,2,0)))</f>
        <v/>
      </c>
      <c r="N18" s="10" t="str">
        <f>IF(ISERROR(VLOOKUP(B18,'[1]400m.Eng'!$O$8:$S$990,5,0)),"",(VLOOKUP(B18,'[1]400m.Eng'!$O$8:$S$990,5,0)))</f>
        <v/>
      </c>
      <c r="O18" s="12" t="str">
        <f>IF(ISERROR(VLOOKUP(B18,[1]Fırlatma!$F$8:$N$975,9,0)),"",(VLOOKUP(B18,[1]Fırlatma!$F$8:$N$975,9,0)))</f>
        <v/>
      </c>
      <c r="P18" s="10" t="str">
        <f>IF(ISERROR(VLOOKUP(B18,[1]Fırlatma!$F$8:$O$975,10,0)),"",(VLOOKUP(B18,[1]Fırlatma!$F$8:$O$975,10,0)))</f>
        <v/>
      </c>
      <c r="Q18" s="33">
        <f>SUM(D18,F18,H18,J18,L18,N18,P18)</f>
        <v>0</v>
      </c>
      <c r="R18" s="32"/>
      <c r="S18" s="31"/>
      <c r="T18" s="31"/>
      <c r="U18" s="31"/>
    </row>
    <row r="19" spans="1:22" ht="66" hidden="1" customHeight="1" x14ac:dyDescent="0.2">
      <c r="A19" s="14"/>
      <c r="B19" s="6"/>
      <c r="C19" s="36" t="str">
        <f>IF(ISERROR(VLOOKUP(B19,'[1]60M.'!$O$8:$S$983,2,0)),"",(VLOOKUP(B19,'[1]60M.'!$O$8:$S$983,2,0)))</f>
        <v/>
      </c>
      <c r="D19" s="35" t="str">
        <f>IF(ISERROR(VLOOKUP(B19,'[1]60M.'!$O$8:$S$1000,5,0)),"",(VLOOKUP(B19,'[1]60M.'!$O$8:$S$1000,5,0)))</f>
        <v/>
      </c>
      <c r="E19" s="11" t="str">
        <f>IF(ISERROR(VLOOKUP(B19,'[1]400m.'!$O$8:$S$973,2,0)),"",(VLOOKUP(B19,'[1]400m.'!$O$8:$S$973,2,0)))</f>
        <v/>
      </c>
      <c r="F19" s="10" t="str">
        <f>IF(ISERROR(VLOOKUP(B19,'[1]400m.'!$O$8:$S$990,5,0)),"",(VLOOKUP(B19,'[1]400m.'!$O$8:$S$990,5,0)))</f>
        <v/>
      </c>
      <c r="G19" s="34" t="str">
        <f>IF(ISERROR(VLOOKUP(B19,'[1]1500m.'!$N$8:$Q$973,2,0)),"",(VLOOKUP(B19,'[1]1500m.'!$N$8:$Q$973,2,0)))</f>
        <v/>
      </c>
      <c r="H19" s="10" t="str">
        <f>IF(ISERROR(VLOOKUP(B19,'[1]1500m.'!$N$8:$Q$973,4,0)),"",(VLOOKUP(B19,'[1]1500m.'!$N$8:$Q$973,4,0)))</f>
        <v/>
      </c>
      <c r="I19" s="12" t="str">
        <f>IF(ISERROR(VLOOKUP(B19,[1]Sırık!$F$8:$BO$990,62,0)),"",(VLOOKUP(B19,[1]Sırık!$F$8:$BO$990,62,0)))</f>
        <v/>
      </c>
      <c r="J19" s="10" t="str">
        <f>IF(ISERROR(VLOOKUP(B19,[1]Sırık!$F$8:$BP$990,63,0)),"",(VLOOKUP(B19,[1]Sırık!$F$8:$BP$990,63,0)))</f>
        <v/>
      </c>
      <c r="K19" s="12" t="str">
        <f>IF(ISERROR(VLOOKUP(B19,[1]Disk!$F$8:$N$975,9,0)),"",(VLOOKUP(B19,[1]Disk!$F$8:$N$975,9,0)))</f>
        <v/>
      </c>
      <c r="L19" s="10" t="str">
        <f>IF(ISERROR(VLOOKUP(B19,[1]Disk!$F$8:$O$975,10,0)),"",(VLOOKUP(B19,[1]Disk!$F$8:$O$975,10,0)))</f>
        <v/>
      </c>
      <c r="M19" s="11" t="str">
        <f>IF(ISERROR(VLOOKUP(B19,'[1]400m.Eng'!$O$8:$S$973,2,0)),"",(VLOOKUP(B19,'[1]400m.Eng'!$O$8:$S$973,2,0)))</f>
        <v/>
      </c>
      <c r="N19" s="10" t="str">
        <f>IF(ISERROR(VLOOKUP(B19,'[1]400m.Eng'!$O$8:$S$990,5,0)),"",(VLOOKUP(B19,'[1]400m.Eng'!$O$8:$S$990,5,0)))</f>
        <v/>
      </c>
      <c r="O19" s="12" t="str">
        <f>IF(ISERROR(VLOOKUP(B19,[1]Fırlatma!$F$8:$N$975,9,0)),"",(VLOOKUP(B19,[1]Fırlatma!$F$8:$N$975,9,0)))</f>
        <v/>
      </c>
      <c r="P19" s="10" t="str">
        <f>IF(ISERROR(VLOOKUP(B19,[1]Fırlatma!$F$8:$O$975,10,0)),"",(VLOOKUP(B19,[1]Fırlatma!$F$8:$O$975,10,0)))</f>
        <v/>
      </c>
      <c r="Q19" s="33">
        <f>SUM(D19,F19,H19,J19,L19,N19,P19)</f>
        <v>0</v>
      </c>
      <c r="R19" s="32"/>
      <c r="S19" s="31"/>
      <c r="T19" s="31"/>
      <c r="U19" s="31"/>
    </row>
    <row r="20" spans="1:22" ht="66" hidden="1" customHeight="1" x14ac:dyDescent="0.2">
      <c r="A20" s="14"/>
      <c r="B20" s="6"/>
      <c r="C20" s="36" t="str">
        <f>IF(ISERROR(VLOOKUP(B20,'[1]60M.'!$O$8:$S$983,2,0)),"",(VLOOKUP(B20,'[1]60M.'!$O$8:$S$983,2,0)))</f>
        <v/>
      </c>
      <c r="D20" s="35" t="str">
        <f>IF(ISERROR(VLOOKUP(B20,'[1]60M.'!$O$8:$S$1000,5,0)),"",(VLOOKUP(B20,'[1]60M.'!$O$8:$S$1000,5,0)))</f>
        <v/>
      </c>
      <c r="E20" s="11" t="str">
        <f>IF(ISERROR(VLOOKUP(B20,'[1]400m.'!$O$8:$S$973,2,0)),"",(VLOOKUP(B20,'[1]400m.'!$O$8:$S$973,2,0)))</f>
        <v/>
      </c>
      <c r="F20" s="10" t="str">
        <f>IF(ISERROR(VLOOKUP(B20,'[1]400m.'!$O$8:$S$990,5,0)),"",(VLOOKUP(B20,'[1]400m.'!$O$8:$S$990,5,0)))</f>
        <v/>
      </c>
      <c r="G20" s="34" t="str">
        <f>IF(ISERROR(VLOOKUP(B20,'[1]1500m.'!$N$8:$Q$973,2,0)),"",(VLOOKUP(B20,'[1]1500m.'!$N$8:$Q$973,2,0)))</f>
        <v/>
      </c>
      <c r="H20" s="10" t="str">
        <f>IF(ISERROR(VLOOKUP(B20,'[1]1500m.'!$N$8:$Q$973,4,0)),"",(VLOOKUP(B20,'[1]1500m.'!$N$8:$Q$973,4,0)))</f>
        <v/>
      </c>
      <c r="I20" s="12" t="str">
        <f>IF(ISERROR(VLOOKUP(B20,[1]Sırık!$F$8:$BO$990,62,0)),"",(VLOOKUP(B20,[1]Sırık!$F$8:$BO$990,62,0)))</f>
        <v/>
      </c>
      <c r="J20" s="10" t="str">
        <f>IF(ISERROR(VLOOKUP(B20,[1]Sırık!$F$8:$BP$990,63,0)),"",(VLOOKUP(B20,[1]Sırık!$F$8:$BP$990,63,0)))</f>
        <v/>
      </c>
      <c r="K20" s="12" t="str">
        <f>IF(ISERROR(VLOOKUP(B20,[1]Disk!$F$8:$N$975,9,0)),"",(VLOOKUP(B20,[1]Disk!$F$8:$N$975,9,0)))</f>
        <v/>
      </c>
      <c r="L20" s="10" t="str">
        <f>IF(ISERROR(VLOOKUP(B20,[1]Disk!$F$8:$O$975,10,0)),"",(VLOOKUP(B20,[1]Disk!$F$8:$O$975,10,0)))</f>
        <v/>
      </c>
      <c r="M20" s="11" t="str">
        <f>IF(ISERROR(VLOOKUP(B20,'[1]400m.Eng'!$O$8:$S$973,2,0)),"",(VLOOKUP(B20,'[1]400m.Eng'!$O$8:$S$973,2,0)))</f>
        <v/>
      </c>
      <c r="N20" s="10" t="str">
        <f>IF(ISERROR(VLOOKUP(B20,'[1]400m.Eng'!$O$8:$S$990,5,0)),"",(VLOOKUP(B20,'[1]400m.Eng'!$O$8:$S$990,5,0)))</f>
        <v/>
      </c>
      <c r="O20" s="12" t="str">
        <f>IF(ISERROR(VLOOKUP(B20,[1]Fırlatma!$F$8:$N$975,9,0)),"",(VLOOKUP(B20,[1]Fırlatma!$F$8:$N$975,9,0)))</f>
        <v/>
      </c>
      <c r="P20" s="10" t="str">
        <f>IF(ISERROR(VLOOKUP(B20,[1]Fırlatma!$F$8:$O$975,10,0)),"",(VLOOKUP(B20,[1]Fırlatma!$F$8:$O$975,10,0)))</f>
        <v/>
      </c>
      <c r="Q20" s="33">
        <f>SUM(D20,F20,H20,J20,L20,N20,P20)</f>
        <v>0</v>
      </c>
      <c r="R20" s="32"/>
      <c r="S20" s="31"/>
      <c r="T20" s="31"/>
      <c r="U20" s="31"/>
    </row>
    <row r="21" spans="1:22" ht="66" hidden="1" customHeight="1" x14ac:dyDescent="0.2">
      <c r="A21" s="14"/>
      <c r="B21" s="6"/>
      <c r="C21" s="36" t="str">
        <f>IF(ISERROR(VLOOKUP(B21,'[1]60M.'!$O$8:$S$983,2,0)),"",(VLOOKUP(B21,'[1]60M.'!$O$8:$S$983,2,0)))</f>
        <v/>
      </c>
      <c r="D21" s="35" t="str">
        <f>IF(ISERROR(VLOOKUP(B21,'[1]60M.'!$O$8:$S$1000,5,0)),"",(VLOOKUP(B21,'[1]60M.'!$O$8:$S$1000,5,0)))</f>
        <v/>
      </c>
      <c r="E21" s="11" t="str">
        <f>IF(ISERROR(VLOOKUP(B21,'[1]400m.'!$O$8:$S$973,2,0)),"",(VLOOKUP(B21,'[1]400m.'!$O$8:$S$973,2,0)))</f>
        <v/>
      </c>
      <c r="F21" s="10" t="str">
        <f>IF(ISERROR(VLOOKUP(B21,'[1]400m.'!$O$8:$S$990,5,0)),"",(VLOOKUP(B21,'[1]400m.'!$O$8:$S$990,5,0)))</f>
        <v/>
      </c>
      <c r="G21" s="34" t="str">
        <f>IF(ISERROR(VLOOKUP(B21,'[1]1500m.'!$N$8:$Q$973,2,0)),"",(VLOOKUP(B21,'[1]1500m.'!$N$8:$Q$973,2,0)))</f>
        <v/>
      </c>
      <c r="H21" s="10" t="str">
        <f>IF(ISERROR(VLOOKUP(B21,'[1]1500m.'!$N$8:$Q$973,4,0)),"",(VLOOKUP(B21,'[1]1500m.'!$N$8:$Q$973,4,0)))</f>
        <v/>
      </c>
      <c r="I21" s="12" t="str">
        <f>IF(ISERROR(VLOOKUP(B21,[1]Sırık!$F$8:$BO$990,62,0)),"",(VLOOKUP(B21,[1]Sırık!$F$8:$BO$990,62,0)))</f>
        <v/>
      </c>
      <c r="J21" s="10" t="str">
        <f>IF(ISERROR(VLOOKUP(B21,[1]Sırık!$F$8:$BP$990,63,0)),"",(VLOOKUP(B21,[1]Sırık!$F$8:$BP$990,63,0)))</f>
        <v/>
      </c>
      <c r="K21" s="12" t="str">
        <f>IF(ISERROR(VLOOKUP(B21,[1]Disk!$F$8:$N$975,9,0)),"",(VLOOKUP(B21,[1]Disk!$F$8:$N$975,9,0)))</f>
        <v/>
      </c>
      <c r="L21" s="10" t="str">
        <f>IF(ISERROR(VLOOKUP(B21,[1]Disk!$F$8:$O$975,10,0)),"",(VLOOKUP(B21,[1]Disk!$F$8:$O$975,10,0)))</f>
        <v/>
      </c>
      <c r="M21" s="11" t="str">
        <f>IF(ISERROR(VLOOKUP(B21,'[1]400m.Eng'!$O$8:$S$973,2,0)),"",(VLOOKUP(B21,'[1]400m.Eng'!$O$8:$S$973,2,0)))</f>
        <v/>
      </c>
      <c r="N21" s="10" t="str">
        <f>IF(ISERROR(VLOOKUP(B21,'[1]400m.Eng'!$O$8:$S$990,5,0)),"",(VLOOKUP(B21,'[1]400m.Eng'!$O$8:$S$990,5,0)))</f>
        <v/>
      </c>
      <c r="O21" s="12" t="str">
        <f>IF(ISERROR(VLOOKUP(B21,[1]Fırlatma!$F$8:$N$975,9,0)),"",(VLOOKUP(B21,[1]Fırlatma!$F$8:$N$975,9,0)))</f>
        <v/>
      </c>
      <c r="P21" s="10" t="str">
        <f>IF(ISERROR(VLOOKUP(B21,[1]Fırlatma!$F$8:$O$975,10,0)),"",(VLOOKUP(B21,[1]Fırlatma!$F$8:$O$975,10,0)))</f>
        <v/>
      </c>
      <c r="Q21" s="33">
        <f>SUM(D21,F21,H21,J21,L21,N21,P21)</f>
        <v>0</v>
      </c>
      <c r="R21" s="32"/>
      <c r="S21" s="31"/>
      <c r="T21" s="31"/>
      <c r="U21" s="31"/>
    </row>
    <row r="22" spans="1:22" ht="66" hidden="1" customHeight="1" x14ac:dyDescent="0.2">
      <c r="A22" s="14"/>
      <c r="B22" s="6"/>
      <c r="C22" s="36" t="str">
        <f>IF(ISERROR(VLOOKUP(B22,'[1]60M.'!$O$8:$S$983,2,0)),"",(VLOOKUP(B22,'[1]60M.'!$O$8:$S$983,2,0)))</f>
        <v/>
      </c>
      <c r="D22" s="35" t="str">
        <f>IF(ISERROR(VLOOKUP(B22,'[1]60M.'!$O$8:$S$1000,5,0)),"",(VLOOKUP(B22,'[1]60M.'!$O$8:$S$1000,5,0)))</f>
        <v/>
      </c>
      <c r="E22" s="11" t="str">
        <f>IF(ISERROR(VLOOKUP(B22,'[1]400m.'!$O$8:$S$973,2,0)),"",(VLOOKUP(B22,'[1]400m.'!$O$8:$S$973,2,0)))</f>
        <v/>
      </c>
      <c r="F22" s="10" t="str">
        <f>IF(ISERROR(VLOOKUP(B22,'[1]400m.'!$O$8:$S$990,5,0)),"",(VLOOKUP(B22,'[1]400m.'!$O$8:$S$990,5,0)))</f>
        <v/>
      </c>
      <c r="G22" s="34" t="str">
        <f>IF(ISERROR(VLOOKUP(B22,'[1]1500m.'!$N$8:$Q$973,2,0)),"",(VLOOKUP(B22,'[1]1500m.'!$N$8:$Q$973,2,0)))</f>
        <v/>
      </c>
      <c r="H22" s="10" t="str">
        <f>IF(ISERROR(VLOOKUP(B22,'[1]1500m.'!$N$8:$Q$973,4,0)),"",(VLOOKUP(B22,'[1]1500m.'!$N$8:$Q$973,4,0)))</f>
        <v/>
      </c>
      <c r="I22" s="12" t="str">
        <f>IF(ISERROR(VLOOKUP(B22,[1]Sırık!$F$8:$BO$990,62,0)),"",(VLOOKUP(B22,[1]Sırık!$F$8:$BO$990,62,0)))</f>
        <v/>
      </c>
      <c r="J22" s="10" t="str">
        <f>IF(ISERROR(VLOOKUP(B22,[1]Sırık!$F$8:$BP$990,63,0)),"",(VLOOKUP(B22,[1]Sırık!$F$8:$BP$990,63,0)))</f>
        <v/>
      </c>
      <c r="K22" s="12" t="str">
        <f>IF(ISERROR(VLOOKUP(B22,[1]Disk!$F$8:$N$975,9,0)),"",(VLOOKUP(B22,[1]Disk!$F$8:$N$975,9,0)))</f>
        <v/>
      </c>
      <c r="L22" s="10" t="str">
        <f>IF(ISERROR(VLOOKUP(B22,[1]Disk!$F$8:$O$975,10,0)),"",(VLOOKUP(B22,[1]Disk!$F$8:$O$975,10,0)))</f>
        <v/>
      </c>
      <c r="M22" s="11" t="str">
        <f>IF(ISERROR(VLOOKUP(B22,'[1]400m.Eng'!$O$8:$S$973,2,0)),"",(VLOOKUP(B22,'[1]400m.Eng'!$O$8:$S$973,2,0)))</f>
        <v/>
      </c>
      <c r="N22" s="10" t="str">
        <f>IF(ISERROR(VLOOKUP(B22,'[1]400m.Eng'!$O$8:$S$990,5,0)),"",(VLOOKUP(B22,'[1]400m.Eng'!$O$8:$S$990,5,0)))</f>
        <v/>
      </c>
      <c r="O22" s="12" t="str">
        <f>IF(ISERROR(VLOOKUP(B22,[1]Fırlatma!$F$8:$N$975,9,0)),"",(VLOOKUP(B22,[1]Fırlatma!$F$8:$N$975,9,0)))</f>
        <v/>
      </c>
      <c r="P22" s="10" t="str">
        <f>IF(ISERROR(VLOOKUP(B22,[1]Fırlatma!$F$8:$O$975,10,0)),"",(VLOOKUP(B22,[1]Fırlatma!$F$8:$O$975,10,0)))</f>
        <v/>
      </c>
      <c r="Q22" s="33">
        <f>SUM(D22,F22,H22,J22,L22,N22,P22)</f>
        <v>0</v>
      </c>
      <c r="R22" s="32"/>
      <c r="S22" s="31"/>
      <c r="T22" s="31"/>
      <c r="U22" s="31"/>
    </row>
    <row r="23" spans="1:22" ht="66" hidden="1" customHeight="1" x14ac:dyDescent="0.2">
      <c r="A23" s="14"/>
      <c r="B23" s="6"/>
      <c r="C23" s="36" t="str">
        <f>IF(ISERROR(VLOOKUP(B23,'[1]60M.'!$O$8:$S$983,2,0)),"",(VLOOKUP(B23,'[1]60M.'!$O$8:$S$983,2,0)))</f>
        <v/>
      </c>
      <c r="D23" s="35" t="str">
        <f>IF(ISERROR(VLOOKUP(B23,'[1]60M.'!$O$8:$S$1000,5,0)),"",(VLOOKUP(B23,'[1]60M.'!$O$8:$S$1000,5,0)))</f>
        <v/>
      </c>
      <c r="E23" s="11" t="str">
        <f>IF(ISERROR(VLOOKUP(B23,'[1]400m.'!$O$8:$S$973,2,0)),"",(VLOOKUP(B23,'[1]400m.'!$O$8:$S$973,2,0)))</f>
        <v/>
      </c>
      <c r="F23" s="10" t="str">
        <f>IF(ISERROR(VLOOKUP(B23,'[1]400m.'!$O$8:$S$990,5,0)),"",(VLOOKUP(B23,'[1]400m.'!$O$8:$S$990,5,0)))</f>
        <v/>
      </c>
      <c r="G23" s="34" t="str">
        <f>IF(ISERROR(VLOOKUP(B23,'[1]1500m.'!$N$8:$Q$973,2,0)),"",(VLOOKUP(B23,'[1]1500m.'!$N$8:$Q$973,2,0)))</f>
        <v/>
      </c>
      <c r="H23" s="10" t="str">
        <f>IF(ISERROR(VLOOKUP(B23,'[1]1500m.'!$N$8:$Q$973,4,0)),"",(VLOOKUP(B23,'[1]1500m.'!$N$8:$Q$973,4,0)))</f>
        <v/>
      </c>
      <c r="I23" s="12" t="str">
        <f>IF(ISERROR(VLOOKUP(B23,[1]Sırık!$F$8:$BO$990,62,0)),"",(VLOOKUP(B23,[1]Sırık!$F$8:$BO$990,62,0)))</f>
        <v/>
      </c>
      <c r="J23" s="10" t="str">
        <f>IF(ISERROR(VLOOKUP(B23,[1]Sırık!$F$8:$BP$990,63,0)),"",(VLOOKUP(B23,[1]Sırık!$F$8:$BP$990,63,0)))</f>
        <v/>
      </c>
      <c r="K23" s="12" t="str">
        <f>IF(ISERROR(VLOOKUP(B23,[1]Disk!$F$8:$N$975,9,0)),"",(VLOOKUP(B23,[1]Disk!$F$8:$N$975,9,0)))</f>
        <v/>
      </c>
      <c r="L23" s="10" t="str">
        <f>IF(ISERROR(VLOOKUP(B23,[1]Disk!$F$8:$O$975,10,0)),"",(VLOOKUP(B23,[1]Disk!$F$8:$O$975,10,0)))</f>
        <v/>
      </c>
      <c r="M23" s="11" t="str">
        <f>IF(ISERROR(VLOOKUP(B23,'[1]400m.Eng'!$O$8:$S$973,2,0)),"",(VLOOKUP(B23,'[1]400m.Eng'!$O$8:$S$973,2,0)))</f>
        <v/>
      </c>
      <c r="N23" s="10" t="str">
        <f>IF(ISERROR(VLOOKUP(B23,'[1]400m.Eng'!$O$8:$S$990,5,0)),"",(VLOOKUP(B23,'[1]400m.Eng'!$O$8:$S$990,5,0)))</f>
        <v/>
      </c>
      <c r="O23" s="12" t="str">
        <f>IF(ISERROR(VLOOKUP(B23,[1]Fırlatma!$F$8:$N$975,9,0)),"",(VLOOKUP(B23,[1]Fırlatma!$F$8:$N$975,9,0)))</f>
        <v/>
      </c>
      <c r="P23" s="10" t="str">
        <f>IF(ISERROR(VLOOKUP(B23,[1]Fırlatma!$F$8:$O$975,10,0)),"",(VLOOKUP(B23,[1]Fırlatma!$F$8:$O$975,10,0)))</f>
        <v/>
      </c>
      <c r="Q23" s="33">
        <f>SUM(D23,F23,H23,J23,L23,N23,P23)</f>
        <v>0</v>
      </c>
      <c r="R23" s="32"/>
      <c r="S23" s="31"/>
      <c r="T23" s="31"/>
      <c r="U23" s="31"/>
    </row>
    <row r="24" spans="1:22" ht="66" customHeight="1" x14ac:dyDescent="0.2">
      <c r="A24" s="14"/>
      <c r="B24" s="6"/>
      <c r="C24" s="36" t="str">
        <f>IF(ISERROR(VLOOKUP(B24,'[1]60M.'!$O$8:$S$983,2,0)),"",(VLOOKUP(B24,'[1]60M.'!$O$8:$S$983,2,0)))</f>
        <v/>
      </c>
      <c r="D24" s="35" t="str">
        <f>IF(ISERROR(VLOOKUP(B24,'[1]60M.'!$O$8:$S$1000,5,0)),"",(VLOOKUP(B24,'[1]60M.'!$O$8:$S$1000,5,0)))</f>
        <v/>
      </c>
      <c r="E24" s="11" t="str">
        <f>IF(ISERROR(VLOOKUP(B24,'[1]400m.'!$O$8:$S$973,2,0)),"",(VLOOKUP(B24,'[1]400m.'!$O$8:$S$973,2,0)))</f>
        <v/>
      </c>
      <c r="F24" s="10" t="str">
        <f>IF(ISERROR(VLOOKUP(B24,'[1]400m.'!$O$8:$S$990,5,0)),"",(VLOOKUP(B24,'[1]400m.'!$O$8:$S$990,5,0)))</f>
        <v/>
      </c>
      <c r="G24" s="34" t="str">
        <f>IF(ISERROR(VLOOKUP(B24,'[1]1500m.'!$N$8:$Q$973,2,0)),"",(VLOOKUP(B24,'[1]1500m.'!$N$8:$Q$973,2,0)))</f>
        <v/>
      </c>
      <c r="H24" s="10" t="str">
        <f>IF(ISERROR(VLOOKUP(B24,'[1]1500m.'!$N$8:$Q$973,4,0)),"",(VLOOKUP(B24,'[1]1500m.'!$N$8:$Q$973,4,0)))</f>
        <v/>
      </c>
      <c r="I24" s="12" t="str">
        <f>IF(ISERROR(VLOOKUP(B24,[1]Sırık!$F$8:$BO$990,62,0)),"",(VLOOKUP(B24,[1]Sırık!$F$8:$BO$990,62,0)))</f>
        <v/>
      </c>
      <c r="J24" s="10" t="str">
        <f>IF(ISERROR(VLOOKUP(B24,[1]Sırık!$F$8:$BP$990,63,0)),"",(VLOOKUP(B24,[1]Sırık!$F$8:$BP$990,63,0)))</f>
        <v/>
      </c>
      <c r="K24" s="12" t="str">
        <f>IF(ISERROR(VLOOKUP(B24,[1]Disk!$F$8:$N$975,9,0)),"",(VLOOKUP(B24,[1]Disk!$F$8:$N$975,9,0)))</f>
        <v/>
      </c>
      <c r="L24" s="10" t="str">
        <f>IF(ISERROR(VLOOKUP(B24,[1]Disk!$F$8:$O$975,10,0)),"",(VLOOKUP(B24,[1]Disk!$F$8:$O$975,10,0)))</f>
        <v/>
      </c>
      <c r="M24" s="11" t="str">
        <f>IF(ISERROR(VLOOKUP(B24,'[1]400m.Eng'!$O$8:$S$973,2,0)),"",(VLOOKUP(B24,'[1]400m.Eng'!$O$8:$S$973,2,0)))</f>
        <v/>
      </c>
      <c r="N24" s="10" t="str">
        <f>IF(ISERROR(VLOOKUP(B24,'[1]400m.Eng'!$O$8:$S$990,5,0)),"",(VLOOKUP(B24,'[1]400m.Eng'!$O$8:$S$990,5,0)))</f>
        <v/>
      </c>
      <c r="O24" s="12" t="str">
        <f>IF(ISERROR(VLOOKUP(B24,[1]Fırlatma!$F$8:$N$975,9,0)),"",(VLOOKUP(B24,[1]Fırlatma!$F$8:$N$975,9,0)))</f>
        <v/>
      </c>
      <c r="P24" s="10" t="str">
        <f>IF(ISERROR(VLOOKUP(B24,[1]Fırlatma!$F$8:$O$975,10,0)),"",(VLOOKUP(B24,[1]Fırlatma!$F$8:$O$975,10,0)))</f>
        <v/>
      </c>
      <c r="Q24" s="33">
        <f>SUM(D24,F24,H24,J24,L24,N24,P24)</f>
        <v>0</v>
      </c>
      <c r="R24" s="32"/>
      <c r="S24" s="31"/>
      <c r="T24" s="31"/>
      <c r="U24" s="31"/>
    </row>
    <row r="25" spans="1:22" ht="82.5" customHeight="1" x14ac:dyDescent="0.2">
      <c r="A25" s="30" t="str">
        <f>('[1]YARIŞMA BİLGİLERİ'!A2)</f>
        <v>Gençlik ve Spor Bakanlığı
Türkiye Atletizm Federasyonu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1:22" ht="43.5" customHeight="1" x14ac:dyDescent="0.2">
      <c r="A26" s="29" t="str">
        <f>'[1]YARIŞMA BİLGİLERİ'!F19</f>
        <v>2021-2022 SPORCU EĞİTİM MERKEZİ GRUP BİRİNCİLİĞİ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spans="1:22" ht="39" customHeight="1" x14ac:dyDescent="0.2">
      <c r="A27" s="28" t="s">
        <v>26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spans="1:22" ht="50.25" customHeight="1" x14ac:dyDescent="0.2">
      <c r="A28" s="27" t="str">
        <f>'[1]YARIŞMA BİLGİLERİ'!F21</f>
        <v>2011 DOĞUMLU KIZLAR</v>
      </c>
      <c r="B28" s="27"/>
      <c r="C28" s="27"/>
      <c r="D28" s="27"/>
      <c r="E28" s="27"/>
      <c r="F28" s="27"/>
      <c r="G28" s="27"/>
      <c r="H28" s="27"/>
      <c r="I28" s="27"/>
      <c r="J28" s="27"/>
      <c r="K28" s="27" t="s">
        <v>25</v>
      </c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2" ht="69" customHeight="1" x14ac:dyDescent="0.2">
      <c r="A29" s="20" t="s">
        <v>24</v>
      </c>
      <c r="B29" s="19" t="s">
        <v>23</v>
      </c>
      <c r="C29" s="26" t="s">
        <v>22</v>
      </c>
      <c r="D29" s="25"/>
      <c r="E29" s="26" t="s">
        <v>21</v>
      </c>
      <c r="F29" s="25"/>
      <c r="G29" s="23" t="s">
        <v>20</v>
      </c>
      <c r="H29" s="22"/>
      <c r="I29" s="23" t="s">
        <v>19</v>
      </c>
      <c r="J29" s="22"/>
      <c r="K29" s="23" t="s">
        <v>18</v>
      </c>
      <c r="L29" s="22"/>
      <c r="M29" s="23" t="s">
        <v>17</v>
      </c>
      <c r="N29" s="22"/>
      <c r="O29" s="24" t="s">
        <v>16</v>
      </c>
      <c r="P29" s="24"/>
      <c r="Q29" s="23" t="s">
        <v>15</v>
      </c>
      <c r="R29" s="22"/>
      <c r="S29" s="16" t="s">
        <v>14</v>
      </c>
      <c r="T29" s="16" t="s">
        <v>13</v>
      </c>
      <c r="U29" s="21" t="s">
        <v>12</v>
      </c>
      <c r="V29" s="21" t="s">
        <v>11</v>
      </c>
    </row>
    <row r="30" spans="1:22" ht="27" customHeight="1" x14ac:dyDescent="0.2">
      <c r="A30" s="20"/>
      <c r="B30" s="19"/>
      <c r="C30" s="18" t="s">
        <v>10</v>
      </c>
      <c r="D30" s="17" t="s">
        <v>9</v>
      </c>
      <c r="E30" s="18" t="s">
        <v>10</v>
      </c>
      <c r="F30" s="17" t="s">
        <v>9</v>
      </c>
      <c r="G30" s="18" t="s">
        <v>10</v>
      </c>
      <c r="H30" s="17" t="s">
        <v>9</v>
      </c>
      <c r="I30" s="18" t="s">
        <v>10</v>
      </c>
      <c r="J30" s="17" t="s">
        <v>9</v>
      </c>
      <c r="K30" s="18" t="s">
        <v>10</v>
      </c>
      <c r="L30" s="17" t="s">
        <v>9</v>
      </c>
      <c r="M30" s="18" t="s">
        <v>10</v>
      </c>
      <c r="N30" s="17" t="s">
        <v>9</v>
      </c>
      <c r="O30" s="18" t="s">
        <v>10</v>
      </c>
      <c r="P30" s="17" t="s">
        <v>9</v>
      </c>
      <c r="Q30" s="18" t="s">
        <v>10</v>
      </c>
      <c r="R30" s="17" t="s">
        <v>9</v>
      </c>
      <c r="S30" s="16"/>
      <c r="T30" s="16"/>
      <c r="U30" s="15"/>
      <c r="V30" s="15"/>
    </row>
    <row r="31" spans="1:22" ht="66" customHeight="1" x14ac:dyDescent="0.2">
      <c r="A31" s="14">
        <v>1</v>
      </c>
      <c r="B31" s="6" t="s">
        <v>8</v>
      </c>
      <c r="C31" s="11">
        <f>IF(ISERROR(VLOOKUP(B31,'[1]60M.'!$N$8:$S$983,3,0)),"",(VLOOKUP(B31,'[1]60M.'!$N$8:$S$983,3,0)))</f>
        <v>930</v>
      </c>
      <c r="D31" s="10">
        <f>IF(ISERROR(VLOOKUP(B31,'[1]60M.'!$N$8:$S$1000,6,0)),"",(VLOOKUP(B31,'[1]60M.'!$N$8:$S$1000,6,0)))</f>
        <v>74</v>
      </c>
      <c r="E31" s="13" t="str">
        <f>IF(ISERROR(VLOOKUP(B31,'[1]80m.'!$O$8:$S$962,2,0)),"",(VLOOKUP(B31,'[1]80m.'!$O$8:$S$962,2,0)))</f>
        <v/>
      </c>
      <c r="F31" s="10" t="str">
        <f>IF(ISERROR(VLOOKUP(B31,'[1]80m.'!$O$8:$S$979,5,0)),"",(VLOOKUP(B31,'[1]80m.'!$O$8:$S$979,5,0)))</f>
        <v/>
      </c>
      <c r="G31" s="11" t="str">
        <f>IF(ISERROR(VLOOKUP(B31,'[1]80m.Eng'!$O$8:$S$973,2,0)),"",(VLOOKUP(B31,'[1]80m.Eng'!$O$8:$S$973,2,0)))</f>
        <v/>
      </c>
      <c r="H31" s="10" t="str">
        <f>IF(ISERROR(VLOOKUP(B31,'[1]80m.Eng'!$O$8:$S$990,5,0)),"",(VLOOKUP(B31,'[1]80m.Eng'!$O$8:$S$990,5,0)))</f>
        <v/>
      </c>
      <c r="I31" s="12" t="str">
        <f>IF(ISERROR(VLOOKUP(B31,[1]Cirit!$F$8:$N$975,9,0)),"",(VLOOKUP(B31,[1]Cirit!$F$8:$N$975,9,0)))</f>
        <v/>
      </c>
      <c r="J31" s="10" t="str">
        <f>IF(ISERROR(VLOOKUP(B31,[1]Cirit!$F$8:$O$975,10,0)),"",(VLOOKUP(B31,[1]Cirit!$F$8:$O$975,10,0)))</f>
        <v/>
      </c>
      <c r="K31" s="12">
        <f>IF(ISERROR(VLOOKUP(B31,[1]Uzun!$E$8:$N$1003,10,0)),"",(VLOOKUP(B31,[1]Uzun!$E$8:$N$1003,10,0)))</f>
        <v>398</v>
      </c>
      <c r="L31" s="10">
        <f>IF(ISERROR(VLOOKUP(B31,[1]Uzun!$E$8:$O$1003,11,0)),"",(VLOOKUP(B31,[1]Uzun!$E$8:$O$1003,11,0)))</f>
        <v>54</v>
      </c>
      <c r="M31" s="12" t="str">
        <f>IF(ISERROR(VLOOKUP(B31,[1]Gülle!$F$8:$N$989,9,0)),"",(VLOOKUP(B31,[1]Gülle!$F$8:$N$989,9,0)))</f>
        <v/>
      </c>
      <c r="N31" s="10" t="str">
        <f>IF(ISERROR(VLOOKUP(B31,[1]Gülle!$F$8:$O$989,10,0)),"",(VLOOKUP(B31,[1]Gülle!$F$8:$O$989,10,0)))</f>
        <v/>
      </c>
      <c r="O31" s="12">
        <f>IF(ISERROR(VLOOKUP(B31,[1]Fırlatma!$E$8:$N$975,10,0)),"",(VLOOKUP(B31,[1]Fırlatma!$E$8:$N$975,10,0)))</f>
        <v>3726</v>
      </c>
      <c r="P31" s="10">
        <f>IF(ISERROR(VLOOKUP(B31,[1]Fırlatma!$E$8:$O$975,11,0)),"",(VLOOKUP(B31,[1]Fırlatma!$E$8:$O$975,11,0)))</f>
        <v>49</v>
      </c>
      <c r="Q31" s="11" t="str">
        <f>IF(ISERROR(VLOOKUP(B31,[1]İsveç!$N$8:$O$973,2,0)),"",(VLOOKUP(B31,[1]İsveç!$N$8:$O$973,2,0)))</f>
        <v/>
      </c>
      <c r="R31" s="10" t="str">
        <f>IF(ISERROR(VLOOKUP(B31,[1]İsveç!$N$8:$Q$973,4,0)),"",(VLOOKUP(B31,[1]İsveç!$N$8:$Q$973,4,0)))</f>
        <v/>
      </c>
      <c r="S31" s="9" t="str">
        <f>IF(ISERROR(VLOOKUP(B31,'2011 (11YAŞ) KIZ'!$B$8:$Q$24,16,0)),"",(VLOOKUP(B31,'2011 (11YAŞ) KIZ'!$B$8:$Q$24,16,0)))</f>
        <v/>
      </c>
      <c r="T31" s="8">
        <f>SUM(D31,F31,H31,J31,L31,N31,P31,R31)</f>
        <v>177</v>
      </c>
      <c r="U31" s="7">
        <v>177</v>
      </c>
      <c r="V31" s="6" t="s">
        <v>1</v>
      </c>
    </row>
    <row r="32" spans="1:22" ht="66" customHeight="1" x14ac:dyDescent="0.2">
      <c r="A32" s="14">
        <v>2</v>
      </c>
      <c r="B32" s="6" t="s">
        <v>7</v>
      </c>
      <c r="C32" s="11">
        <f>IF(ISERROR(VLOOKUP(B32,'[1]60M.'!$N$8:$S$983,3,0)),"",(VLOOKUP(B32,'[1]60M.'!$N$8:$S$983,3,0)))</f>
        <v>900</v>
      </c>
      <c r="D32" s="10">
        <f>IF(ISERROR(VLOOKUP(B32,'[1]60M.'!$N$8:$S$1000,6,0)),"",(VLOOKUP(B32,'[1]60M.'!$N$8:$S$1000,6,0)))</f>
        <v>80</v>
      </c>
      <c r="E32" s="13" t="str">
        <f>IF(ISERROR(VLOOKUP(B32,'[1]80m.'!$N$8:$S$962,3,0)),"",(VLOOKUP(B32,'[1]80m.'!$N$8:$S$962,3,0)))</f>
        <v/>
      </c>
      <c r="F32" s="10" t="str">
        <f>IF(ISERROR(VLOOKUP(B32,'[1]80m.'!$O$8:$S$979,5,0)),"",(VLOOKUP(B32,'[1]80m.'!$O$8:$S$979,5,0)))</f>
        <v/>
      </c>
      <c r="G32" s="11" t="str">
        <f>IF(ISERROR(VLOOKUP(B32,'[1]80m.Eng'!$O$8:$S$973,2,0)),"",(VLOOKUP(B32,'[1]80m.Eng'!$O$8:$S$973,2,0)))</f>
        <v/>
      </c>
      <c r="H32" s="10" t="str">
        <f>IF(ISERROR(VLOOKUP(B32,'[1]80m.Eng'!$O$8:$S$990,5,0)),"",(VLOOKUP(B32,'[1]80m.Eng'!$O$8:$S$990,5,0)))</f>
        <v/>
      </c>
      <c r="I32" s="12" t="str">
        <f>IF(ISERROR(VLOOKUP(B32,[1]Cirit!$F$8:$N$975,9,0)),"",(VLOOKUP(B32,[1]Cirit!$F$8:$N$975,9,0)))</f>
        <v/>
      </c>
      <c r="J32" s="10" t="str">
        <f>IF(ISERROR(VLOOKUP(B32,[1]Cirit!$F$8:$O$975,10,0)),"",(VLOOKUP(B32,[1]Cirit!$F$8:$O$975,10,0)))</f>
        <v/>
      </c>
      <c r="K32" s="12">
        <f>IF(ISERROR(VLOOKUP(B32,[1]Uzun!$E$8:$N$1003,10,0)),"",(VLOOKUP(B32,[1]Uzun!$E$8:$N$1003,10,0)))</f>
        <v>406</v>
      </c>
      <c r="L32" s="10">
        <f>IF(ISERROR(VLOOKUP(B32,[1]Uzun!$E$8:$O$1003,11,0)),"",(VLOOKUP(B32,[1]Uzun!$E$8:$O$1003,11,0)))</f>
        <v>56</v>
      </c>
      <c r="M32" s="12" t="str">
        <f>IF(ISERROR(VLOOKUP(B32,[1]Gülle!$F$8:$N$989,9,0)),"",(VLOOKUP(B32,[1]Gülle!$F$8:$N$989,9,0)))</f>
        <v/>
      </c>
      <c r="N32" s="10" t="str">
        <f>IF(ISERROR(VLOOKUP(B32,[1]Gülle!$F$8:$O$989,10,0)),"",(VLOOKUP(B32,[1]Gülle!$F$8:$O$989,10,0)))</f>
        <v/>
      </c>
      <c r="O32" s="12">
        <f>IF(ISERROR(VLOOKUP(B32,[1]Fırlatma!$E$8:$N$975,10,0)),"",(VLOOKUP(B32,[1]Fırlatma!$E$8:$N$975,10,0)))</f>
        <v>3143</v>
      </c>
      <c r="P32" s="10">
        <f>IF(ISERROR(VLOOKUP(B32,[1]Fırlatma!$E$8:$O$975,11,0)),"",(VLOOKUP(B32,[1]Fırlatma!$E$8:$O$975,11,0)))</f>
        <v>37</v>
      </c>
      <c r="Q32" s="11" t="str">
        <f>IF(ISERROR(VLOOKUP(B32,[1]İsveç!$N$8:$O$973,2,0)),"",(VLOOKUP(B32,[1]İsveç!$N$8:$O$973,2,0)))</f>
        <v/>
      </c>
      <c r="R32" s="10" t="str">
        <f>IF(ISERROR(VLOOKUP(B32,[1]İsveç!$N$8:$Q$973,4,0)),"",(VLOOKUP(B32,[1]İsveç!$N$8:$Q$973,4,0)))</f>
        <v/>
      </c>
      <c r="S32" s="9" t="str">
        <f>IF(ISERROR(VLOOKUP(B32,'2011 (11YAŞ) KIZ'!$B$8:$Q$24,16,0)),"",(VLOOKUP(B32,'2011 (11YAŞ) KIZ'!$B$8:$Q$24,16,0)))</f>
        <v/>
      </c>
      <c r="T32" s="8">
        <f>SUM(D32,F32,H32,J32,L32,N32,P32,R32)</f>
        <v>173</v>
      </c>
      <c r="U32" s="7">
        <v>173</v>
      </c>
      <c r="V32" s="6" t="s">
        <v>1</v>
      </c>
    </row>
    <row r="33" spans="1:22" ht="66" customHeight="1" x14ac:dyDescent="0.2">
      <c r="A33" s="14">
        <v>3</v>
      </c>
      <c r="B33" s="6" t="s">
        <v>6</v>
      </c>
      <c r="C33" s="11">
        <f>IF(ISERROR(VLOOKUP(B33,'[1]60M.'!$N$8:$S$983,3,0)),"",(VLOOKUP(B33,'[1]60M.'!$N$8:$S$983,3,0)))</f>
        <v>902</v>
      </c>
      <c r="D33" s="10">
        <f>IF(ISERROR(VLOOKUP(B33,'[1]60M.'!$N$8:$S$1000,6,0)),"",(VLOOKUP(B33,'[1]60M.'!$N$8:$S$1000,6,0)))</f>
        <v>79</v>
      </c>
      <c r="E33" s="13" t="str">
        <f>IF(ISERROR(VLOOKUP(B33,'[1]80m.'!$O$8:$S$962,2,0)),"",(VLOOKUP(B33,'[1]80m.'!$O$8:$S$962,2,0)))</f>
        <v/>
      </c>
      <c r="F33" s="10" t="str">
        <f>IF(ISERROR(VLOOKUP(B33,'[1]80m.'!$O$8:$S$979,5,0)),"",(VLOOKUP(B33,'[1]80m.'!$O$8:$S$979,5,0)))</f>
        <v/>
      </c>
      <c r="G33" s="11" t="str">
        <f>IF(ISERROR(VLOOKUP(B33,'[1]80m.Eng'!$O$8:$S$973,2,0)),"",(VLOOKUP(B33,'[1]80m.Eng'!$O$8:$S$973,2,0)))</f>
        <v/>
      </c>
      <c r="H33" s="10" t="str">
        <f>IF(ISERROR(VLOOKUP(B33,'[1]80m.Eng'!$O$8:$S$990,5,0)),"",(VLOOKUP(B33,'[1]80m.Eng'!$O$8:$S$990,5,0)))</f>
        <v/>
      </c>
      <c r="I33" s="12" t="str">
        <f>IF(ISERROR(VLOOKUP(B33,[1]Cirit!$F$8:$N$975,9,0)),"",(VLOOKUP(B33,[1]Cirit!$F$8:$N$975,9,0)))</f>
        <v/>
      </c>
      <c r="J33" s="10" t="str">
        <f>IF(ISERROR(VLOOKUP(B33,[1]Cirit!$F$8:$O$975,10,0)),"",(VLOOKUP(B33,[1]Cirit!$F$8:$O$975,10,0)))</f>
        <v/>
      </c>
      <c r="K33" s="12">
        <f>IF(ISERROR(VLOOKUP(B33,[1]Uzun!$E$8:$N$1003,10,0)),"",(VLOOKUP(B33,[1]Uzun!$E$8:$N$1003,10,0)))</f>
        <v>437</v>
      </c>
      <c r="L33" s="10">
        <f>IF(ISERROR(VLOOKUP(B33,[1]Uzun!$E$8:$O$1003,11,0)),"",(VLOOKUP(B33,[1]Uzun!$E$8:$O$1003,11,0)))</f>
        <v>64</v>
      </c>
      <c r="M33" s="12" t="str">
        <f>IF(ISERROR(VLOOKUP(B33,[1]Gülle!$F$8:$N$989,9,0)),"",(VLOOKUP(B33,[1]Gülle!$F$8:$N$989,9,0)))</f>
        <v/>
      </c>
      <c r="N33" s="10" t="str">
        <f>IF(ISERROR(VLOOKUP(B33,[1]Gülle!$F$8:$O$989,10,0)),"",(VLOOKUP(B33,[1]Gülle!$F$8:$O$989,10,0)))</f>
        <v/>
      </c>
      <c r="O33" s="12">
        <f>IF(ISERROR(VLOOKUP(B33,[1]Fırlatma!$E$8:$N$975,10,0)),"",(VLOOKUP(B33,[1]Fırlatma!$E$8:$N$975,10,0)))</f>
        <v>1944</v>
      </c>
      <c r="P33" s="10">
        <f>IF(ISERROR(VLOOKUP(B33,[1]Fırlatma!$E$8:$O$975,11,0)),"",(VLOOKUP(B33,[1]Fırlatma!$E$8:$O$975,11,0)))</f>
        <v>13</v>
      </c>
      <c r="Q33" s="11" t="str">
        <f>IF(ISERROR(VLOOKUP(B33,[1]İsveç!$N$8:$O$973,2,0)),"",(VLOOKUP(B33,[1]İsveç!$N$8:$O$973,2,0)))</f>
        <v/>
      </c>
      <c r="R33" s="10" t="str">
        <f>IF(ISERROR(VLOOKUP(B33,[1]İsveç!$N$8:$Q$973,4,0)),"",(VLOOKUP(B33,[1]İsveç!$N$8:$Q$973,4,0)))</f>
        <v/>
      </c>
      <c r="S33" s="9" t="str">
        <f>IF(ISERROR(VLOOKUP(B33,'2011 (11YAŞ) KIZ'!$B$8:$Q$24,16,0)),"",(VLOOKUP(B33,'2011 (11YAŞ) KIZ'!$B$8:$Q$24,16,0)))</f>
        <v/>
      </c>
      <c r="T33" s="8">
        <f>SUM(D33,F33,H33,J33,L33,N33,P33,R33)</f>
        <v>156</v>
      </c>
      <c r="U33" s="7">
        <v>156</v>
      </c>
      <c r="V33" s="6" t="s">
        <v>1</v>
      </c>
    </row>
    <row r="34" spans="1:22" ht="66" customHeight="1" x14ac:dyDescent="0.2">
      <c r="A34" s="14">
        <v>4</v>
      </c>
      <c r="B34" s="6" t="s">
        <v>5</v>
      </c>
      <c r="C34" s="11" t="str">
        <f>IF(ISERROR(VLOOKUP(B34,'[1]60M.'!$N$8:$S$983,3,0)),"",(VLOOKUP(B34,'[1]60M.'!$N$8:$S$983,3,0)))</f>
        <v/>
      </c>
      <c r="D34" s="10" t="str">
        <f>IF(ISERROR(VLOOKUP(B34,'[1]60M.'!$N$8:$S$1000,6,0)),"",(VLOOKUP(B34,'[1]60M.'!$N$8:$S$1000,6,0)))</f>
        <v/>
      </c>
      <c r="E34" s="13">
        <f>IF(ISERROR(VLOOKUP(B34,'[1]80m.'!$N$8:$S$962,3,0)),"",(VLOOKUP(B34,'[1]80m.'!$N$8:$S$962,3,0)))</f>
        <v>1245</v>
      </c>
      <c r="F34" s="10">
        <f>IF(ISERROR(VLOOKUP(B34,'[1]80m.'!$N$8:$S$979,6,0)),"",(VLOOKUP(B34,'[1]80m.'!$N$8:$S$979,6,0)))</f>
        <v>59</v>
      </c>
      <c r="G34" s="11" t="str">
        <f>IF(ISERROR(VLOOKUP(B34,'[1]80m.Eng'!$O$8:$S$973,2,0)),"",(VLOOKUP(B34,'[1]80m.Eng'!$O$8:$S$973,2,0)))</f>
        <v/>
      </c>
      <c r="H34" s="10" t="str">
        <f>IF(ISERROR(VLOOKUP(B34,'[1]80m.Eng'!$O$8:$S$990,5,0)),"",(VLOOKUP(B34,'[1]80m.Eng'!$O$8:$S$990,5,0)))</f>
        <v/>
      </c>
      <c r="I34" s="12" t="str">
        <f>IF(ISERROR(VLOOKUP(B34,[1]Cirit!$F$8:$N$975,9,0)),"",(VLOOKUP(B34,[1]Cirit!$F$8:$N$975,9,0)))</f>
        <v/>
      </c>
      <c r="J34" s="10" t="str">
        <f>IF(ISERROR(VLOOKUP(B34,[1]Cirit!$F$8:$O$975,10,0)),"",(VLOOKUP(B34,[1]Cirit!$F$8:$O$975,10,0)))</f>
        <v/>
      </c>
      <c r="K34" s="12">
        <f>IF(ISERROR(VLOOKUP(B34,[1]Uzun!$E$8:$N$1003,10,0)),"",(VLOOKUP(B34,[1]Uzun!$E$8:$N$1003,10,0)))</f>
        <v>394</v>
      </c>
      <c r="L34" s="10">
        <f>IF(ISERROR(VLOOKUP(B34,[1]Uzun!$E$8:$O$1003,11,0)),"",(VLOOKUP(B34,[1]Uzun!$E$8:$O$1003,11,0)))</f>
        <v>53</v>
      </c>
      <c r="M34" s="12" t="str">
        <f>IF(ISERROR(VLOOKUP(B34,[1]Gülle!$F$8:$N$989,9,0)),"",(VLOOKUP(B34,[1]Gülle!$F$8:$N$989,9,0)))</f>
        <v/>
      </c>
      <c r="N34" s="10" t="str">
        <f>IF(ISERROR(VLOOKUP(B34,[1]Gülle!$F$8:$O$989,10,0)),"",(VLOOKUP(B34,[1]Gülle!$F$8:$O$989,10,0)))</f>
        <v/>
      </c>
      <c r="O34" s="12">
        <f>IF(ISERROR(VLOOKUP(B34,[1]Fırlatma!$E$8:$N$975,10,0)),"",(VLOOKUP(B34,[1]Fırlatma!$E$8:$N$975,10,0)))</f>
        <v>3093</v>
      </c>
      <c r="P34" s="10">
        <f>IF(ISERROR(VLOOKUP(B34,[1]Fırlatma!$E$8:$O$975,11,0)),"",(VLOOKUP(B34,[1]Fırlatma!$E$8:$O$975,11,0)))</f>
        <v>36</v>
      </c>
      <c r="Q34" s="11" t="str">
        <f>IF(ISERROR(VLOOKUP(B34,[1]İsveç!$N$8:$O$973,2,0)),"",(VLOOKUP(B34,[1]İsveç!$N$8:$O$973,2,0)))</f>
        <v/>
      </c>
      <c r="R34" s="10" t="str">
        <f>IF(ISERROR(VLOOKUP(B34,[1]İsveç!$N$8:$Q$973,4,0)),"",(VLOOKUP(B34,[1]İsveç!$N$8:$Q$973,4,0)))</f>
        <v/>
      </c>
      <c r="S34" s="9" t="str">
        <f>IF(ISERROR(VLOOKUP(B34,'2011 (11YAŞ) KIZ'!$B$8:$Q$24,16,0)),"",(VLOOKUP(B34,'2011 (11YAŞ) KIZ'!$B$8:$Q$24,16,0)))</f>
        <v/>
      </c>
      <c r="T34" s="8">
        <f>SUM(D34,F34,H34,J34,L34,N34,P34,R34)</f>
        <v>148</v>
      </c>
      <c r="U34" s="7">
        <v>148</v>
      </c>
      <c r="V34" s="6" t="s">
        <v>1</v>
      </c>
    </row>
    <row r="35" spans="1:22" ht="66" customHeight="1" x14ac:dyDescent="0.2">
      <c r="A35" s="14">
        <v>5</v>
      </c>
      <c r="B35" s="6" t="s">
        <v>4</v>
      </c>
      <c r="C35" s="11">
        <f>IF(ISERROR(VLOOKUP(B35,'[1]60M.'!$N$8:$S$983,3,0)),"",(VLOOKUP(B35,'[1]60M.'!$N$8:$S$983,3,0)))</f>
        <v>950</v>
      </c>
      <c r="D35" s="10">
        <f>IF(ISERROR(VLOOKUP(B35,'[1]60M.'!$N$8:$S$1000,6,0)),"",(VLOOKUP(B35,'[1]60M.'!$N$8:$S$1000,6,0)))</f>
        <v>70</v>
      </c>
      <c r="E35" s="13" t="str">
        <f>IF(ISERROR(VLOOKUP(B35,'[1]80m.'!$O$8:$S$962,2,0)),"",(VLOOKUP(B35,'[1]80m.'!$O$8:$S$962,2,0)))</f>
        <v/>
      </c>
      <c r="F35" s="10" t="str">
        <f>IF(ISERROR(VLOOKUP(B35,'[1]80m.'!$O$8:$S$979,5,0)),"",(VLOOKUP(B35,'[1]80m.'!$O$8:$S$979,5,0)))</f>
        <v/>
      </c>
      <c r="G35" s="11" t="str">
        <f>IF(ISERROR(VLOOKUP(B35,'[1]80m.Eng'!$O$8:$S$973,2,0)),"",(VLOOKUP(B35,'[1]80m.Eng'!$O$8:$S$973,2,0)))</f>
        <v/>
      </c>
      <c r="H35" s="10" t="str">
        <f>IF(ISERROR(VLOOKUP(B35,'[1]80m.Eng'!$O$8:$S$990,5,0)),"",(VLOOKUP(B35,'[1]80m.Eng'!$O$8:$S$990,5,0)))</f>
        <v/>
      </c>
      <c r="I35" s="12" t="str">
        <f>IF(ISERROR(VLOOKUP(B35,[1]Cirit!$F$8:$N$975,9,0)),"",(VLOOKUP(B35,[1]Cirit!$F$8:$N$975,9,0)))</f>
        <v/>
      </c>
      <c r="J35" s="10" t="str">
        <f>IF(ISERROR(VLOOKUP(B35,[1]Cirit!$F$8:$O$975,10,0)),"",(VLOOKUP(B35,[1]Cirit!$F$8:$O$975,10,0)))</f>
        <v/>
      </c>
      <c r="K35" s="12">
        <f>IF(ISERROR(VLOOKUP(B35,[1]Uzun!$E$8:$N$1003,10,0)),"",(VLOOKUP(B35,[1]Uzun!$E$8:$N$1003,10,0)))</f>
        <v>413</v>
      </c>
      <c r="L35" s="10">
        <f>IF(ISERROR(VLOOKUP(B35,[1]Uzun!$E$8:$O$1003,11,0)),"",(VLOOKUP(B35,[1]Uzun!$E$8:$O$1003,11,0)))</f>
        <v>58</v>
      </c>
      <c r="M35" s="12" t="str">
        <f>IF(ISERROR(VLOOKUP(B35,[1]Gülle!$F$8:$N$989,9,0)),"",(VLOOKUP(B35,[1]Gülle!$F$8:$N$989,9,0)))</f>
        <v/>
      </c>
      <c r="N35" s="10" t="str">
        <f>IF(ISERROR(VLOOKUP(B35,[1]Gülle!$F$8:$O$989,10,0)),"",(VLOOKUP(B35,[1]Gülle!$F$8:$O$989,10,0)))</f>
        <v/>
      </c>
      <c r="O35" s="12">
        <f>IF(ISERROR(VLOOKUP(B35,[1]Fırlatma!$E$8:$N$975,10,0)),"",(VLOOKUP(B35,[1]Fırlatma!$E$8:$N$975,10,0)))</f>
        <v>2230</v>
      </c>
      <c r="P35" s="10">
        <f>IF(ISERROR(VLOOKUP(B35,[1]Fırlatma!$E$8:$O$975,11,0)),"",(VLOOKUP(B35,[1]Fırlatma!$E$8:$O$975,11,0)))</f>
        <v>19</v>
      </c>
      <c r="Q35" s="11" t="str">
        <f>IF(ISERROR(VLOOKUP(B35,[1]İsveç!$N$8:$O$973,2,0)),"",(VLOOKUP(B35,[1]İsveç!$N$8:$O$973,2,0)))</f>
        <v/>
      </c>
      <c r="R35" s="10" t="str">
        <f>IF(ISERROR(VLOOKUP(B35,[1]İsveç!$N$8:$Q$973,4,0)),"",(VLOOKUP(B35,[1]İsveç!$N$8:$Q$973,4,0)))</f>
        <v/>
      </c>
      <c r="S35" s="9" t="str">
        <f>IF(ISERROR(VLOOKUP(B35,'2011 (11YAŞ) KIZ'!$B$8:$Q$24,16,0)),"",(VLOOKUP(B35,'2011 (11YAŞ) KIZ'!$B$8:$Q$24,16,0)))</f>
        <v/>
      </c>
      <c r="T35" s="8">
        <f>SUM(D35,F35,H35,J35,L35,N35,P35,R35)</f>
        <v>147</v>
      </c>
      <c r="U35" s="7">
        <v>147</v>
      </c>
      <c r="V35" s="6" t="s">
        <v>1</v>
      </c>
    </row>
    <row r="36" spans="1:22" ht="66" customHeight="1" x14ac:dyDescent="0.2">
      <c r="A36" s="14">
        <v>6</v>
      </c>
      <c r="B36" s="6" t="s">
        <v>3</v>
      </c>
      <c r="C36" s="11">
        <f>IF(ISERROR(VLOOKUP(B36,'[1]60M.'!$N$8:$S$983,3,0)),"",(VLOOKUP(B36,'[1]60M.'!$N$8:$S$983,3,0)))</f>
        <v>978</v>
      </c>
      <c r="D36" s="10">
        <f>IF(ISERROR(VLOOKUP(B36,'[1]60M.'!$N$8:$S$1000,6,0)),"",(VLOOKUP(B36,'[1]60M.'!$N$8:$S$1000,6,0)))</f>
        <v>64</v>
      </c>
      <c r="E36" s="13" t="str">
        <f>IF(ISERROR(VLOOKUP(B36,'[1]80m.'!$O$8:$S$962,2,0)),"",(VLOOKUP(B36,'[1]80m.'!$O$8:$S$962,2,0)))</f>
        <v/>
      </c>
      <c r="F36" s="10" t="str">
        <f>IF(ISERROR(VLOOKUP(B36,'[1]80m.'!$O$8:$S$979,5,0)),"",(VLOOKUP(B36,'[1]80m.'!$O$8:$S$979,5,0)))</f>
        <v/>
      </c>
      <c r="G36" s="11" t="str">
        <f>IF(ISERROR(VLOOKUP(B36,'[1]80m.Eng'!$O$8:$S$973,2,0)),"",(VLOOKUP(B36,'[1]80m.Eng'!$O$8:$S$973,2,0)))</f>
        <v/>
      </c>
      <c r="H36" s="10" t="str">
        <f>IF(ISERROR(VLOOKUP(B36,'[1]80m.Eng'!$O$8:$S$990,5,0)),"",(VLOOKUP(B36,'[1]80m.Eng'!$O$8:$S$990,5,0)))</f>
        <v/>
      </c>
      <c r="I36" s="12" t="str">
        <f>IF(ISERROR(VLOOKUP(B36,[1]Cirit!$F$8:$N$975,9,0)),"",(VLOOKUP(B36,[1]Cirit!$F$8:$N$975,9,0)))</f>
        <v/>
      </c>
      <c r="J36" s="10" t="str">
        <f>IF(ISERROR(VLOOKUP(B36,[1]Cirit!$F$8:$O$975,10,0)),"",(VLOOKUP(B36,[1]Cirit!$F$8:$O$975,10,0)))</f>
        <v/>
      </c>
      <c r="K36" s="12">
        <f>IF(ISERROR(VLOOKUP(B36,[1]Uzun!$E$8:$N$1003,10,0)),"",(VLOOKUP(B36,[1]Uzun!$E$8:$N$1003,10,0)))</f>
        <v>379</v>
      </c>
      <c r="L36" s="10">
        <f>IF(ISERROR(VLOOKUP(B36,[1]Uzun!$E$8:$O$1003,11,0)),"",(VLOOKUP(B36,[1]Uzun!$E$8:$O$1003,11,0)))</f>
        <v>48</v>
      </c>
      <c r="M36" s="12" t="str">
        <f>IF(ISERROR(VLOOKUP(B36,[1]Gülle!$F$8:$N$989,9,0)),"",(VLOOKUP(B36,[1]Gülle!$F$8:$N$989,9,0)))</f>
        <v/>
      </c>
      <c r="N36" s="10" t="str">
        <f>IF(ISERROR(VLOOKUP(B36,[1]Gülle!$F$8:$O$989,10,0)),"",(VLOOKUP(B36,[1]Gülle!$F$8:$O$989,10,0)))</f>
        <v/>
      </c>
      <c r="O36" s="12">
        <f>IF(ISERROR(VLOOKUP(B36,[1]Fırlatma!$E$8:$N$975,10,0)),"",(VLOOKUP(B36,[1]Fırlatma!$E$8:$N$975,10,0)))</f>
        <v>2605</v>
      </c>
      <c r="P36" s="10">
        <f>IF(ISERROR(VLOOKUP(B36,[1]Fırlatma!$E$8:$O$975,11,0)),"",(VLOOKUP(B36,[1]Fırlatma!$E$8:$O$975,11,0)))</f>
        <v>27</v>
      </c>
      <c r="Q36" s="11" t="str">
        <f>IF(ISERROR(VLOOKUP(B36,[1]İsveç!$N$8:$O$973,2,0)),"",(VLOOKUP(B36,[1]İsveç!$N$8:$O$973,2,0)))</f>
        <v/>
      </c>
      <c r="R36" s="10" t="str">
        <f>IF(ISERROR(VLOOKUP(B36,[1]İsveç!$N$8:$Q$973,4,0)),"",(VLOOKUP(B36,[1]İsveç!$N$8:$Q$973,4,0)))</f>
        <v/>
      </c>
      <c r="S36" s="9" t="str">
        <f>IF(ISERROR(VLOOKUP(B36,'2011 (11YAŞ) KIZ'!$B$8:$Q$24,16,0)),"",(VLOOKUP(B36,'2011 (11YAŞ) KIZ'!$B$8:$Q$24,16,0)))</f>
        <v/>
      </c>
      <c r="T36" s="8">
        <f>SUM(D36,F36,H36,J36,L36,N36,P36,R36)</f>
        <v>139</v>
      </c>
      <c r="U36" s="7">
        <v>139</v>
      </c>
      <c r="V36" s="6" t="s">
        <v>1</v>
      </c>
    </row>
    <row r="37" spans="1:22" ht="66" customHeight="1" x14ac:dyDescent="0.2">
      <c r="A37" s="14">
        <v>7</v>
      </c>
      <c r="B37" s="6" t="s">
        <v>2</v>
      </c>
      <c r="C37" s="11">
        <f>IF(ISERROR(VLOOKUP(B37,'[1]60M.'!$N$8:$S$983,3,0)),"",(VLOOKUP(B37,'[1]60M.'!$N$8:$S$983,3,0)))</f>
        <v>1016</v>
      </c>
      <c r="D37" s="10">
        <f>IF(ISERROR(VLOOKUP(B37,'[1]60M.'!$N$8:$S$1000,6,0)),"",(VLOOKUP(B37,'[1]60M.'!$N$8:$S$1000,6,0)))</f>
        <v>56</v>
      </c>
      <c r="E37" s="13" t="str">
        <f>IF(ISERROR(VLOOKUP(B37,'[1]80m.'!$O$8:$S$962,2,0)),"",(VLOOKUP(B37,'[1]80m.'!$O$8:$S$962,2,0)))</f>
        <v/>
      </c>
      <c r="F37" s="10" t="str">
        <f>IF(ISERROR(VLOOKUP(B37,'[1]80m.'!$O$8:$S$979,5,0)),"",(VLOOKUP(B37,'[1]80m.'!$O$8:$S$979,5,0)))</f>
        <v/>
      </c>
      <c r="G37" s="11" t="str">
        <f>IF(ISERROR(VLOOKUP(B37,'[1]80m.Eng'!$O$8:$S$973,2,0)),"",(VLOOKUP(B37,'[1]80m.Eng'!$O$8:$S$973,2,0)))</f>
        <v/>
      </c>
      <c r="H37" s="10" t="str">
        <f>IF(ISERROR(VLOOKUP(B37,'[1]80m.Eng'!$O$8:$S$990,5,0)),"",(VLOOKUP(B37,'[1]80m.Eng'!$O$8:$S$990,5,0)))</f>
        <v/>
      </c>
      <c r="I37" s="12" t="str">
        <f>IF(ISERROR(VLOOKUP(B37,[1]Cirit!$F$8:$N$975,9,0)),"",(VLOOKUP(B37,[1]Cirit!$F$8:$N$975,9,0)))</f>
        <v/>
      </c>
      <c r="J37" s="10" t="str">
        <f>IF(ISERROR(VLOOKUP(B37,[1]Cirit!$F$8:$O$975,10,0)),"",(VLOOKUP(B37,[1]Cirit!$F$8:$O$975,10,0)))</f>
        <v/>
      </c>
      <c r="K37" s="12">
        <f>IF(ISERROR(VLOOKUP(B37,[1]Uzun!$E$8:$N$1003,10,0)),"",(VLOOKUP(B37,[1]Uzun!$E$8:$N$1003,10,0)))</f>
        <v>369</v>
      </c>
      <c r="L37" s="10">
        <f>IF(ISERROR(VLOOKUP(B37,[1]Uzun!$E$8:$O$1003,11,0)),"",(VLOOKUP(B37,[1]Uzun!$E$8:$O$1003,11,0)))</f>
        <v>45</v>
      </c>
      <c r="M37" s="12" t="str">
        <f>IF(ISERROR(VLOOKUP(B37,[1]Gülle!$F$8:$N$989,9,0)),"",(VLOOKUP(B37,[1]Gülle!$F$8:$N$989,9,0)))</f>
        <v/>
      </c>
      <c r="N37" s="10" t="str">
        <f>IF(ISERROR(VLOOKUP(B37,[1]Gülle!$F$8:$O$989,10,0)),"",(VLOOKUP(B37,[1]Gülle!$F$8:$O$989,10,0)))</f>
        <v/>
      </c>
      <c r="O37" s="12">
        <f>IF(ISERROR(VLOOKUP(B37,[1]Fırlatma!$E$8:$N$975,10,0)),"",(VLOOKUP(B37,[1]Fırlatma!$E$8:$N$975,10,0)))</f>
        <v>2275</v>
      </c>
      <c r="P37" s="10">
        <f>IF(ISERROR(VLOOKUP(B37,[1]Fırlatma!$E$8:$O$975,11,0)),"",(VLOOKUP(B37,[1]Fırlatma!$E$8:$O$975,11,0)))</f>
        <v>20</v>
      </c>
      <c r="Q37" s="11" t="str">
        <f>IF(ISERROR(VLOOKUP(B37,[1]İsveç!$N$8:$O$973,2,0)),"",(VLOOKUP(B37,[1]İsveç!$N$8:$O$973,2,0)))</f>
        <v/>
      </c>
      <c r="R37" s="10" t="str">
        <f>IF(ISERROR(VLOOKUP(B37,[1]İsveç!$N$8:$Q$973,4,0)),"",(VLOOKUP(B37,[1]İsveç!$N$8:$Q$973,4,0)))</f>
        <v/>
      </c>
      <c r="S37" s="9" t="str">
        <f>IF(ISERROR(VLOOKUP(B37,'2011 (11YAŞ) KIZ'!$B$8:$Q$24,16,0)),"",(VLOOKUP(B37,'2011 (11YAŞ) KIZ'!$B$8:$Q$24,16,0)))</f>
        <v/>
      </c>
      <c r="T37" s="8">
        <f>SUM(D37,F37,H37,J37,L37,N37,P37,R37)</f>
        <v>121</v>
      </c>
      <c r="U37" s="7">
        <v>121</v>
      </c>
      <c r="V37" s="6" t="s">
        <v>1</v>
      </c>
    </row>
    <row r="42" spans="1:22" ht="38.25" customHeight="1" x14ac:dyDescent="0.45">
      <c r="C42" s="5">
        <v>1</v>
      </c>
      <c r="D42" s="5">
        <v>2</v>
      </c>
      <c r="E42" s="5">
        <v>3</v>
      </c>
      <c r="F42" s="5">
        <v>4</v>
      </c>
      <c r="G42" s="5">
        <v>5</v>
      </c>
      <c r="H42" s="5">
        <v>6</v>
      </c>
      <c r="I42" s="5">
        <v>7</v>
      </c>
      <c r="J42" s="5">
        <v>8</v>
      </c>
      <c r="K42" s="5">
        <v>9</v>
      </c>
      <c r="L42" s="5">
        <v>10</v>
      </c>
      <c r="M42" s="5">
        <v>11</v>
      </c>
      <c r="N42" s="5">
        <v>12</v>
      </c>
      <c r="O42" s="5">
        <v>13</v>
      </c>
      <c r="P42" s="5">
        <v>14</v>
      </c>
      <c r="Q42" s="5">
        <v>15</v>
      </c>
      <c r="R42" s="5" t="s">
        <v>0</v>
      </c>
    </row>
    <row r="43" spans="1:22" ht="38.25" customHeight="1" x14ac:dyDescent="0.45">
      <c r="A43" s="4">
        <v>1</v>
      </c>
      <c r="B43" s="3">
        <f>B8</f>
        <v>0</v>
      </c>
      <c r="C43" s="2" t="str">
        <f>IF(ISERROR(VLOOKUP(B43,'[1]60M.'!$O$8:$S$1000,5,0)),"",(VLOOKUP(B43,'[1]60M.'!$O$8:$S$1000,5,0)))</f>
        <v/>
      </c>
      <c r="D43" s="2" t="str">
        <f>IF(ISERROR(VLOOKUP(B43,'[1]400m.'!$O$8:$S$990,5,0)),"",(VLOOKUP(B43,'[1]400m.'!$O$8:$S$990,5,0)))</f>
        <v/>
      </c>
      <c r="E43" s="2" t="str">
        <f>IF(ISERROR(VLOOKUP(B43,'[1]1500m.'!$N$8:$Q$973,4,0)),"",(VLOOKUP(B43,'[1]1500m.'!$N$8:$Q$973,4,0)))</f>
        <v/>
      </c>
      <c r="F43" s="2" t="str">
        <f>IF(ISERROR(VLOOKUP(B43,[1]Sırık!$F$8:$BP$990,63,0)),"",(VLOOKUP(B43,[1]Sırık!$F$8:$BP$990,63,0)))</f>
        <v/>
      </c>
      <c r="G43" s="2" t="str">
        <f>IF(ISERROR(VLOOKUP(B43,[1]Disk!$F$8:$O$975,10,0)),"",(VLOOKUP(B43,[1]Disk!$F$8:$O$975,10,0)))</f>
        <v/>
      </c>
      <c r="H43" s="2" t="str">
        <f>IF(ISERROR(VLOOKUP(B43,'[1]400m.Eng'!$O$8:$S$990,5,0)),"",(VLOOKUP(B43,'[1]400m.Eng'!$O$8:$S$990,5,0)))</f>
        <v/>
      </c>
      <c r="I43" s="2" t="str">
        <f>IF(ISERROR(VLOOKUP(B43,[1]Fırlatma!$F$8:$O$975,10,0)),"",(VLOOKUP(B43,[1]Fırlatma!$F$8:$O$975,10,0)))</f>
        <v/>
      </c>
      <c r="J43" s="2" t="str">
        <f>IF(ISERROR(VLOOKUP(B43,'[1]800m.'!$N$8:$Q$973,4,0)),"",(VLOOKUP(B43,'[1]800m.'!$N$8:$Q$973,4,0)))</f>
        <v/>
      </c>
      <c r="K43" s="2" t="str">
        <f>IF(ISERROR(VLOOKUP(B43,'[1]80m.'!$O$8:$S$979,5,0)),"",(VLOOKUP(B43,'[1]80m.'!$O$8:$S$979,5,0)))</f>
        <v/>
      </c>
      <c r="L43" s="2" t="str">
        <f>IF(ISERROR(VLOOKUP(B43,'[1]80m.Eng'!$O$8:$S$990,5,0)),"",(VLOOKUP(B43,'[1]80m.Eng'!$O$8:$S$990,5,0)))</f>
        <v/>
      </c>
      <c r="M43" s="2" t="str">
        <f>IF(ISERROR(VLOOKUP(B43,[1]Cirit!$F$8:$O$975,10,0)),"",(VLOOKUP(B43,[1]Cirit!$F$8:$O$975,10,0)))</f>
        <v/>
      </c>
      <c r="N43" s="2" t="str">
        <f>IF(ISERROR(VLOOKUP(B43,[1]Uzun!$F$8:$O$1003,10,0)),"",(VLOOKUP(B43,[1]Uzun!$F$8:$O$1003,10,0)))</f>
        <v/>
      </c>
      <c r="O43" s="2" t="str">
        <f>IF(ISERROR(VLOOKUP(B43,[1]Gülle!$F$8:$O$989,10,0)),"",(VLOOKUP(B43,[1]Gülle!$F$8:$O$989,10,0)))</f>
        <v/>
      </c>
      <c r="P43" s="2" t="str">
        <f>IF(ISERROR(VLOOKUP(B43,[1]Yüksek!$F$8:$BP$990,63,0)),"",(VLOOKUP(B43,[1]Yüksek!$F$8:$BP$990,63,0)))</f>
        <v/>
      </c>
      <c r="Q43" s="2" t="str">
        <f>IF(ISERROR(VLOOKUP(B43,[1]İsveç!$N$8:$Q$973,4,0)),"",(VLOOKUP(B43,[1]İsveç!$N$8:$Q$973,4,0)))</f>
        <v/>
      </c>
      <c r="R43" s="2">
        <f>R44</f>
        <v>0</v>
      </c>
    </row>
    <row r="44" spans="1:22" ht="38.25" customHeight="1" x14ac:dyDescent="0.45">
      <c r="A44" s="4">
        <v>2</v>
      </c>
      <c r="B44" s="3">
        <f>B8</f>
        <v>0</v>
      </c>
      <c r="C44" s="2" t="str">
        <f>IF(ISERROR(LARGE(C43:Q43,1)),"-",LARGE(C43:Q43,1))</f>
        <v>-</v>
      </c>
      <c r="D44" s="2" t="str">
        <f>IF(ISERROR(LARGE(C43:Q43,2)),"-",LARGE(C43:Q43,2))</f>
        <v>-</v>
      </c>
      <c r="E44" s="2" t="str">
        <f>IF(ISERROR(LARGE(C43:Q43,3)),"-",LARGE(C43:Q43,3))</f>
        <v>-</v>
      </c>
      <c r="F44" s="2" t="str">
        <f>IF(ISERROR(LARGE(C43:Q43,4)),"-",LARGE(C43:Q43,4))</f>
        <v>-</v>
      </c>
      <c r="G44" s="2" t="str">
        <f>IF(ISERROR(LARGE(C43:Q43,5)),"-",LARGE(C43:Q43,5))</f>
        <v>-</v>
      </c>
      <c r="H44" s="2" t="str">
        <f>IF(ISERROR(LARGE(C43:Q43,6)),"-",LARGE(C43:Q43,6))</f>
        <v>-</v>
      </c>
      <c r="I44" s="2" t="str">
        <f>IF(ISERROR(LARGE(C43:Q43,7)),"-",LARGE(C43:Q43,7))</f>
        <v>-</v>
      </c>
      <c r="J44" s="2" t="str">
        <f>IF(ISERROR(LARGE(C43:Q43,8)),"-",LARGE(C43:Q43,8))</f>
        <v>-</v>
      </c>
      <c r="K44" s="2" t="str">
        <f>IF(ISERROR(LARGE(C43:Q43,9)),"-",LARGE(C43:Q43,9))</f>
        <v>-</v>
      </c>
      <c r="L44" s="2" t="str">
        <f>IF(ISERROR(LARGE(C43:Q43,10)),"-",LARGE(C43:Q43,10))</f>
        <v>-</v>
      </c>
      <c r="M44" s="2" t="str">
        <f>IF(ISERROR(LARGE(C43:Q43,11)),"-",LARGE(C43:Q43,11))</f>
        <v>-</v>
      </c>
      <c r="N44" s="2" t="str">
        <f>IF(ISERROR(LARGE(C43:Q43,12)),"-",LARGE(C43:Q43,12))</f>
        <v>-</v>
      </c>
      <c r="O44" s="2" t="str">
        <f>IF(ISERROR(LARGE(C43:Q43,13)),"-",LARGE(C43:Q43,13))</f>
        <v>-</v>
      </c>
      <c r="P44" s="2" t="str">
        <f>IF(ISERROR(LARGE(C43:Q43,14)),"-",LARGE(C43:Q43,14))</f>
        <v>-</v>
      </c>
      <c r="Q44" s="2" t="str">
        <f>IF(ISERROR(LARGE(C43:Q43,15)),"-",LARGE(C43:Q43,15))</f>
        <v>-</v>
      </c>
      <c r="R44" s="2">
        <f>SUM(C44:O44)</f>
        <v>0</v>
      </c>
    </row>
    <row r="45" spans="1:22" ht="38.25" customHeight="1" x14ac:dyDescent="0.45">
      <c r="A45" s="4">
        <v>3</v>
      </c>
      <c r="B45" s="3">
        <f>B9</f>
        <v>0</v>
      </c>
      <c r="C45" s="2" t="str">
        <f>IF(ISERROR(VLOOKUP(B45,'[1]60M.'!$O$8:$S$1000,5,0)),"",(VLOOKUP(B45,'[1]60M.'!$O$8:$S$1000,5,0)))</f>
        <v/>
      </c>
      <c r="D45" s="2" t="str">
        <f>IF(ISERROR(VLOOKUP(B45,'[1]400m.'!$O$8:$S$990,5,0)),"",(VLOOKUP(B45,'[1]400m.'!$O$8:$S$990,5,0)))</f>
        <v/>
      </c>
      <c r="E45" s="2" t="str">
        <f>IF(ISERROR(VLOOKUP(B45,'[1]1500m.'!$N$8:$Q$973,4,0)),"",(VLOOKUP(B45,'[1]1500m.'!$N$8:$Q$973,4,0)))</f>
        <v/>
      </c>
      <c r="F45" s="2" t="str">
        <f>IF(ISERROR(VLOOKUP(B45,[1]Sırık!$F$8:$BP$990,63,0)),"",(VLOOKUP(B45,[1]Sırık!$F$8:$BP$990,63,0)))</f>
        <v/>
      </c>
      <c r="G45" s="2" t="str">
        <f>IF(ISERROR(VLOOKUP(B45,[1]Disk!$F$8:$O$975,10,0)),"",(VLOOKUP(B45,[1]Disk!$F$8:$O$975,10,0)))</f>
        <v/>
      </c>
      <c r="H45" s="2" t="str">
        <f>IF(ISERROR(VLOOKUP(B45,'[1]400m.Eng'!$O$8:$S$990,5,0)),"",(VLOOKUP(B45,'[1]400m.Eng'!$O$8:$S$990,5,0)))</f>
        <v/>
      </c>
      <c r="I45" s="2" t="str">
        <f>IF(ISERROR(VLOOKUP(B45,[1]Fırlatma!$F$8:$O$975,10,0)),"",(VLOOKUP(B45,[1]Fırlatma!$F$8:$O$975,10,0)))</f>
        <v/>
      </c>
      <c r="J45" s="2" t="str">
        <f>IF(ISERROR(VLOOKUP(B45,'[1]800m.'!$N$8:$Q$973,4,0)),"",(VLOOKUP(B45,'[1]800m.'!$N$8:$Q$973,4,0)))</f>
        <v/>
      </c>
      <c r="K45" s="2" t="str">
        <f>IF(ISERROR(VLOOKUP(B45,'[1]80m.'!$O$8:$S$979,5,0)),"",(VLOOKUP(B45,'[1]80m.'!$O$8:$S$979,5,0)))</f>
        <v/>
      </c>
      <c r="L45" s="2" t="str">
        <f>IF(ISERROR(VLOOKUP(B45,'[1]80m.Eng'!$O$8:$S$990,5,0)),"",(VLOOKUP(B45,'[1]80m.Eng'!$O$8:$S$990,5,0)))</f>
        <v/>
      </c>
      <c r="M45" s="2" t="str">
        <f>IF(ISERROR(VLOOKUP(B45,[1]Cirit!$F$8:$O$975,10,0)),"",(VLOOKUP(B45,[1]Cirit!$F$8:$O$975,10,0)))</f>
        <v/>
      </c>
      <c r="N45" s="2" t="str">
        <f>IF(ISERROR(VLOOKUP(B45,[1]Uzun!$F$8:$O$1003,10,0)),"",(VLOOKUP(B45,[1]Uzun!$F$8:$O$1003,10,0)))</f>
        <v/>
      </c>
      <c r="O45" s="2" t="str">
        <f>IF(ISERROR(VLOOKUP(B45,[1]Gülle!$F$8:$O$989,10,0)),"",(VLOOKUP(B45,[1]Gülle!$F$8:$O$989,10,0)))</f>
        <v/>
      </c>
      <c r="P45" s="2" t="str">
        <f>IF(ISERROR(VLOOKUP(B45,[1]Yüksek!$F$8:$BP$990,63,0)),"",(VLOOKUP(B45,[1]Yüksek!$F$8:$BP$990,63,0)))</f>
        <v/>
      </c>
      <c r="Q45" s="2" t="str">
        <f>IF(ISERROR(VLOOKUP(B45,[1]İsveç!$N$8:$Q$973,4,0)),"",(VLOOKUP(B45,[1]İsveç!$N$8:$Q$973,4,0)))</f>
        <v/>
      </c>
      <c r="R45" s="2">
        <f>R46</f>
        <v>0</v>
      </c>
    </row>
    <row r="46" spans="1:22" ht="38.25" customHeight="1" x14ac:dyDescent="0.45">
      <c r="A46" s="4">
        <v>4</v>
      </c>
      <c r="B46" s="3">
        <f>B9</f>
        <v>0</v>
      </c>
      <c r="C46" s="2" t="str">
        <f>IF(ISERROR(LARGE(C45:Q45,1)),"-",LARGE(C45:Q45,1))</f>
        <v>-</v>
      </c>
      <c r="D46" s="2" t="str">
        <f>IF(ISERROR(LARGE(C45:Q45,2)),"-",LARGE(C45:Q45,2))</f>
        <v>-</v>
      </c>
      <c r="E46" s="2" t="str">
        <f>IF(ISERROR(LARGE(C45:Q45,3)),"-",LARGE(C45:Q45,3))</f>
        <v>-</v>
      </c>
      <c r="F46" s="2" t="str">
        <f>IF(ISERROR(LARGE(C45:Q45,4)),"-",LARGE(C45:Q45,4))</f>
        <v>-</v>
      </c>
      <c r="G46" s="2" t="str">
        <f>IF(ISERROR(LARGE(C45:Q45,5)),"-",LARGE(C45:Q45,5))</f>
        <v>-</v>
      </c>
      <c r="H46" s="2" t="str">
        <f>IF(ISERROR(LARGE(C45:Q45,6)),"-",LARGE(C45:Q45,6))</f>
        <v>-</v>
      </c>
      <c r="I46" s="2" t="str">
        <f>IF(ISERROR(LARGE(C45:Q45,7)),"-",LARGE(C45:Q45,7))</f>
        <v>-</v>
      </c>
      <c r="J46" s="2" t="str">
        <f>IF(ISERROR(LARGE(C45:Q45,8)),"-",LARGE(C45:Q45,8))</f>
        <v>-</v>
      </c>
      <c r="K46" s="2" t="str">
        <f>IF(ISERROR(LARGE(C45:Q45,9)),"-",LARGE(C45:Q45,9))</f>
        <v>-</v>
      </c>
      <c r="L46" s="2" t="str">
        <f>IF(ISERROR(LARGE(C45:Q45,10)),"-",LARGE(C45:Q45,10))</f>
        <v>-</v>
      </c>
      <c r="M46" s="2" t="str">
        <f>IF(ISERROR(LARGE(C45:Q45,11)),"-",LARGE(C45:Q45,11))</f>
        <v>-</v>
      </c>
      <c r="N46" s="2" t="str">
        <f>IF(ISERROR(LARGE(C45:Q45,12)),"-",LARGE(C45:Q45,12))</f>
        <v>-</v>
      </c>
      <c r="O46" s="2" t="str">
        <f>IF(ISERROR(LARGE(C45:Q45,13)),"-",LARGE(C45:Q45,13))</f>
        <v>-</v>
      </c>
      <c r="P46" s="2" t="str">
        <f>IF(ISERROR(LARGE(C45:Q45,14)),"-",LARGE(C45:Q45,14))</f>
        <v>-</v>
      </c>
      <c r="Q46" s="2" t="str">
        <f>IF(ISERROR(LARGE(C45:Q45,15)),"-",LARGE(C45:Q45,15))</f>
        <v>-</v>
      </c>
      <c r="R46" s="2">
        <f>SUM(C46:O46)</f>
        <v>0</v>
      </c>
    </row>
    <row r="47" spans="1:22" ht="38.25" customHeight="1" x14ac:dyDescent="0.45">
      <c r="A47" s="4">
        <v>5</v>
      </c>
      <c r="B47" s="3">
        <f>B10</f>
        <v>0</v>
      </c>
      <c r="C47" s="2" t="str">
        <f>IF(ISERROR(VLOOKUP(B47,'[1]60M.'!$O$8:$S$1000,5,0)),"",(VLOOKUP(B47,'[1]60M.'!$O$8:$S$1000,5,0)))</f>
        <v/>
      </c>
      <c r="D47" s="2" t="str">
        <f>IF(ISERROR(VLOOKUP(B47,'[1]400m.'!$O$8:$S$990,5,0)),"",(VLOOKUP(B47,'[1]400m.'!$O$8:$S$990,5,0)))</f>
        <v/>
      </c>
      <c r="E47" s="2" t="str">
        <f>IF(ISERROR(VLOOKUP(B47,'[1]1500m.'!$N$8:$Q$973,4,0)),"",(VLOOKUP(B47,'[1]1500m.'!$N$8:$Q$973,4,0)))</f>
        <v/>
      </c>
      <c r="F47" s="2" t="str">
        <f>IF(ISERROR(VLOOKUP(B47,[1]Sırık!$F$8:$BP$990,63,0)),"",(VLOOKUP(B47,[1]Sırık!$F$8:$BP$990,63,0)))</f>
        <v/>
      </c>
      <c r="G47" s="2" t="str">
        <f>IF(ISERROR(VLOOKUP(B47,[1]Disk!$F$8:$O$975,10,0)),"",(VLOOKUP(B47,[1]Disk!$F$8:$O$975,10,0)))</f>
        <v/>
      </c>
      <c r="H47" s="2" t="str">
        <f>IF(ISERROR(VLOOKUP(B47,'[1]400m.Eng'!$O$8:$S$990,5,0)),"",(VLOOKUP(B47,'[1]400m.Eng'!$O$8:$S$990,5,0)))</f>
        <v/>
      </c>
      <c r="I47" s="2" t="str">
        <f>IF(ISERROR(VLOOKUP(B47,[1]Fırlatma!$F$8:$O$975,10,0)),"",(VLOOKUP(B47,[1]Fırlatma!$F$8:$O$975,10,0)))</f>
        <v/>
      </c>
      <c r="J47" s="2" t="str">
        <f>IF(ISERROR(VLOOKUP(B47,'[1]800m.'!$N$8:$Q$973,4,0)),"",(VLOOKUP(B47,'[1]800m.'!$N$8:$Q$973,4,0)))</f>
        <v/>
      </c>
      <c r="K47" s="2" t="str">
        <f>IF(ISERROR(VLOOKUP(B47,'[1]80m.'!$O$8:$S$979,5,0)),"",(VLOOKUP(B47,'[1]80m.'!$O$8:$S$979,5,0)))</f>
        <v/>
      </c>
      <c r="L47" s="2" t="str">
        <f>IF(ISERROR(VLOOKUP(B47,'[1]80m.Eng'!$O$8:$S$990,5,0)),"",(VLOOKUP(B47,'[1]80m.Eng'!$O$8:$S$990,5,0)))</f>
        <v/>
      </c>
      <c r="M47" s="2" t="str">
        <f>IF(ISERROR(VLOOKUP(B47,[1]Cirit!$F$8:$O$975,10,0)),"",(VLOOKUP(B47,[1]Cirit!$F$8:$O$975,10,0)))</f>
        <v/>
      </c>
      <c r="N47" s="2" t="str">
        <f>IF(ISERROR(VLOOKUP(B47,[1]Uzun!$F$8:$O$1003,10,0)),"",(VLOOKUP(B47,[1]Uzun!$F$8:$O$1003,10,0)))</f>
        <v/>
      </c>
      <c r="O47" s="2" t="str">
        <f>IF(ISERROR(VLOOKUP(B47,[1]Gülle!$F$8:$O$989,10,0)),"",(VLOOKUP(B47,[1]Gülle!$F$8:$O$989,10,0)))</f>
        <v/>
      </c>
      <c r="P47" s="2" t="str">
        <f>IF(ISERROR(VLOOKUP(B47,[1]Yüksek!$F$8:$BP$990,63,0)),"",(VLOOKUP(B47,[1]Yüksek!$F$8:$BP$990,63,0)))</f>
        <v/>
      </c>
      <c r="Q47" s="2" t="str">
        <f>IF(ISERROR(VLOOKUP(B47,[1]İsveç!$N$8:$Q$973,4,0)),"",(VLOOKUP(B47,[1]İsveç!$N$8:$Q$973,4,0)))</f>
        <v/>
      </c>
      <c r="R47" s="2">
        <f>R48</f>
        <v>0</v>
      </c>
    </row>
    <row r="48" spans="1:22" ht="38.25" customHeight="1" x14ac:dyDescent="0.45">
      <c r="A48" s="4">
        <v>6</v>
      </c>
      <c r="B48" s="3">
        <f>B10</f>
        <v>0</v>
      </c>
      <c r="C48" s="2" t="str">
        <f>IF(ISERROR(LARGE(C47:Q47,1)),"-",LARGE(C47:Q47,1))</f>
        <v>-</v>
      </c>
      <c r="D48" s="2" t="str">
        <f>IF(ISERROR(LARGE(C47:Q47,2)),"-",LARGE(C47:Q47,2))</f>
        <v>-</v>
      </c>
      <c r="E48" s="2" t="str">
        <f>IF(ISERROR(LARGE(C47:Q47,3)),"-",LARGE(C47:Q47,3))</f>
        <v>-</v>
      </c>
      <c r="F48" s="2" t="str">
        <f>IF(ISERROR(LARGE(C47:Q47,4)),"-",LARGE(C47:Q47,4))</f>
        <v>-</v>
      </c>
      <c r="G48" s="2" t="str">
        <f>IF(ISERROR(LARGE(C47:Q47,5)),"-",LARGE(C47:Q47,5))</f>
        <v>-</v>
      </c>
      <c r="H48" s="2" t="str">
        <f>IF(ISERROR(LARGE(C47:Q47,6)),"-",LARGE(C47:Q47,6))</f>
        <v>-</v>
      </c>
      <c r="I48" s="2" t="str">
        <f>IF(ISERROR(LARGE(C47:Q47,7)),"-",LARGE(C47:Q47,7))</f>
        <v>-</v>
      </c>
      <c r="J48" s="2" t="str">
        <f>IF(ISERROR(LARGE(C47:Q47,8)),"-",LARGE(C47:Q47,8))</f>
        <v>-</v>
      </c>
      <c r="K48" s="2" t="str">
        <f>IF(ISERROR(LARGE(C47:Q47,9)),"-",LARGE(C47:Q47,9))</f>
        <v>-</v>
      </c>
      <c r="L48" s="2" t="str">
        <f>IF(ISERROR(LARGE(C47:Q47,10)),"-",LARGE(C47:Q47,10))</f>
        <v>-</v>
      </c>
      <c r="M48" s="2" t="str">
        <f>IF(ISERROR(LARGE(C47:Q47,11)),"-",LARGE(C47:Q47,11))</f>
        <v>-</v>
      </c>
      <c r="N48" s="2" t="str">
        <f>IF(ISERROR(LARGE(C47:Q47,12)),"-",LARGE(C47:Q47,12))</f>
        <v>-</v>
      </c>
      <c r="O48" s="2" t="str">
        <f>IF(ISERROR(LARGE(C47:Q47,13)),"-",LARGE(C47:Q47,13))</f>
        <v>-</v>
      </c>
      <c r="P48" s="2" t="str">
        <f>IF(ISERROR(LARGE(C47:Q47,14)),"-",LARGE(C47:Q47,14))</f>
        <v>-</v>
      </c>
      <c r="Q48" s="2" t="str">
        <f>IF(ISERROR(LARGE(C47:Q47,15)),"-",LARGE(C47:Q47,15))</f>
        <v>-</v>
      </c>
      <c r="R48" s="2">
        <f>SUM(C48:O48)</f>
        <v>0</v>
      </c>
    </row>
    <row r="49" spans="1:18" ht="38.25" customHeight="1" x14ac:dyDescent="0.45">
      <c r="A49" s="4">
        <v>7</v>
      </c>
      <c r="B49" s="3">
        <f>B11</f>
        <v>0</v>
      </c>
      <c r="C49" s="2" t="str">
        <f>IF(ISERROR(VLOOKUP(B49,'[1]60M.'!$O$8:$S$1000,5,0)),"",(VLOOKUP(B49,'[1]60M.'!$O$8:$S$1000,5,0)))</f>
        <v/>
      </c>
      <c r="D49" s="2" t="str">
        <f>IF(ISERROR(VLOOKUP(B49,'[1]400m.'!$O$8:$S$990,5,0)),"",(VLOOKUP(B49,'[1]400m.'!$O$8:$S$990,5,0)))</f>
        <v/>
      </c>
      <c r="E49" s="2" t="str">
        <f>IF(ISERROR(VLOOKUP(B49,'[1]1500m.'!$N$8:$Q$973,4,0)),"",(VLOOKUP(B49,'[1]1500m.'!$N$8:$Q$973,4,0)))</f>
        <v/>
      </c>
      <c r="F49" s="2" t="str">
        <f>IF(ISERROR(VLOOKUP(B49,[1]Sırık!$F$8:$BP$990,63,0)),"",(VLOOKUP(B49,[1]Sırık!$F$8:$BP$990,63,0)))</f>
        <v/>
      </c>
      <c r="G49" s="2" t="str">
        <f>IF(ISERROR(VLOOKUP(B49,[1]Disk!$F$8:$O$975,10,0)),"",(VLOOKUP(B49,[1]Disk!$F$8:$O$975,10,0)))</f>
        <v/>
      </c>
      <c r="H49" s="2" t="str">
        <f>IF(ISERROR(VLOOKUP(B49,'[1]400m.Eng'!$O$8:$S$990,5,0)),"",(VLOOKUP(B49,'[1]400m.Eng'!$O$8:$S$990,5,0)))</f>
        <v/>
      </c>
      <c r="I49" s="2" t="str">
        <f>IF(ISERROR(VLOOKUP(B49,[1]Fırlatma!$F$8:$O$975,10,0)),"",(VLOOKUP(B49,[1]Fırlatma!$F$8:$O$975,10,0)))</f>
        <v/>
      </c>
      <c r="J49" s="2" t="str">
        <f>IF(ISERROR(VLOOKUP(B49,'[1]800m.'!$N$8:$Q$973,4,0)),"",(VLOOKUP(B49,'[1]800m.'!$N$8:$Q$973,4,0)))</f>
        <v/>
      </c>
      <c r="K49" s="2" t="str">
        <f>IF(ISERROR(VLOOKUP(B49,'[1]80m.'!$O$8:$S$979,5,0)),"",(VLOOKUP(B49,'[1]80m.'!$O$8:$S$979,5,0)))</f>
        <v/>
      </c>
      <c r="L49" s="2" t="str">
        <f>IF(ISERROR(VLOOKUP(B49,'[1]80m.Eng'!$O$8:$S$990,5,0)),"",(VLOOKUP(B49,'[1]80m.Eng'!$O$8:$S$990,5,0)))</f>
        <v/>
      </c>
      <c r="M49" s="2" t="str">
        <f>IF(ISERROR(VLOOKUP(B49,[1]Cirit!$F$8:$O$975,10,0)),"",(VLOOKUP(B49,[1]Cirit!$F$8:$O$975,10,0)))</f>
        <v/>
      </c>
      <c r="N49" s="2" t="str">
        <f>IF(ISERROR(VLOOKUP(B49,[1]Uzun!$F$8:$O$1003,10,0)),"",(VLOOKUP(B49,[1]Uzun!$F$8:$O$1003,10,0)))</f>
        <v/>
      </c>
      <c r="O49" s="2" t="str">
        <f>IF(ISERROR(VLOOKUP(B49,[1]Gülle!$F$8:$O$989,10,0)),"",(VLOOKUP(B49,[1]Gülle!$F$8:$O$989,10,0)))</f>
        <v/>
      </c>
      <c r="P49" s="2" t="str">
        <f>IF(ISERROR(VLOOKUP(B49,[1]Yüksek!$F$8:$BP$990,63,0)),"",(VLOOKUP(B49,[1]Yüksek!$F$8:$BP$990,63,0)))</f>
        <v/>
      </c>
      <c r="Q49" s="2" t="str">
        <f>IF(ISERROR(VLOOKUP(B49,[1]İsveç!$N$8:$Q$973,4,0)),"",(VLOOKUP(B49,[1]İsveç!$N$8:$Q$973,4,0)))</f>
        <v/>
      </c>
      <c r="R49" s="2">
        <f>R50</f>
        <v>0</v>
      </c>
    </row>
    <row r="50" spans="1:18" ht="38.25" customHeight="1" x14ac:dyDescent="0.45">
      <c r="A50" s="4">
        <v>8</v>
      </c>
      <c r="B50" s="3">
        <f>B11</f>
        <v>0</v>
      </c>
      <c r="C50" s="2" t="str">
        <f>IF(ISERROR(LARGE(C49:Q49,1)),"-",LARGE(C49:Q49,1))</f>
        <v>-</v>
      </c>
      <c r="D50" s="2" t="str">
        <f>IF(ISERROR(LARGE(C49:Q49,2)),"-",LARGE(C49:Q49,2))</f>
        <v>-</v>
      </c>
      <c r="E50" s="2" t="str">
        <f>IF(ISERROR(LARGE(C49:Q49,3)),"-",LARGE(C49:Q49,3))</f>
        <v>-</v>
      </c>
      <c r="F50" s="2" t="str">
        <f>IF(ISERROR(LARGE(C49:Q49,4)),"-",LARGE(C49:Q49,4))</f>
        <v>-</v>
      </c>
      <c r="G50" s="2" t="str">
        <f>IF(ISERROR(LARGE(C49:Q49,5)),"-",LARGE(C49:Q49,5))</f>
        <v>-</v>
      </c>
      <c r="H50" s="2" t="str">
        <f>IF(ISERROR(LARGE(C49:Q49,6)),"-",LARGE(C49:Q49,6))</f>
        <v>-</v>
      </c>
      <c r="I50" s="2" t="str">
        <f>IF(ISERROR(LARGE(C49:Q49,7)),"-",LARGE(C49:Q49,7))</f>
        <v>-</v>
      </c>
      <c r="J50" s="2" t="str">
        <f>IF(ISERROR(LARGE(C49:Q49,8)),"-",LARGE(C49:Q49,8))</f>
        <v>-</v>
      </c>
      <c r="K50" s="2" t="str">
        <f>IF(ISERROR(LARGE(C49:Q49,9)),"-",LARGE(C49:Q49,9))</f>
        <v>-</v>
      </c>
      <c r="L50" s="2" t="str">
        <f>IF(ISERROR(LARGE(C49:Q49,10)),"-",LARGE(C49:Q49,10))</f>
        <v>-</v>
      </c>
      <c r="M50" s="2" t="str">
        <f>IF(ISERROR(LARGE(C49:Q49,11)),"-",LARGE(C49:Q49,11))</f>
        <v>-</v>
      </c>
      <c r="N50" s="2" t="str">
        <f>IF(ISERROR(LARGE(C49:Q49,12)),"-",LARGE(C49:Q49,12))</f>
        <v>-</v>
      </c>
      <c r="O50" s="2" t="str">
        <f>IF(ISERROR(LARGE(C49:Q49,13)),"-",LARGE(C49:Q49,13))</f>
        <v>-</v>
      </c>
      <c r="P50" s="2" t="str">
        <f>IF(ISERROR(LARGE(C49:Q49,14)),"-",LARGE(C49:Q49,14))</f>
        <v>-</v>
      </c>
      <c r="Q50" s="2" t="str">
        <f>IF(ISERROR(LARGE(C49:Q49,15)),"-",LARGE(C49:Q49,15))</f>
        <v>-</v>
      </c>
      <c r="R50" s="2">
        <f>SUM(C50:O50)</f>
        <v>0</v>
      </c>
    </row>
    <row r="51" spans="1:18" ht="38.25" customHeight="1" x14ac:dyDescent="0.45">
      <c r="A51" s="4">
        <v>9</v>
      </c>
      <c r="B51" s="3">
        <f>B12</f>
        <v>0</v>
      </c>
      <c r="C51" s="2" t="str">
        <f>IF(ISERROR(VLOOKUP(B51,'[1]60M.'!$O$8:$S$1000,5,0)),"",(VLOOKUP(B51,'[1]60M.'!$O$8:$S$1000,5,0)))</f>
        <v/>
      </c>
      <c r="D51" s="2" t="str">
        <f>IF(ISERROR(VLOOKUP(B51,'[1]400m.'!$O$8:$S$990,5,0)),"",(VLOOKUP(B51,'[1]400m.'!$O$8:$S$990,5,0)))</f>
        <v/>
      </c>
      <c r="E51" s="2" t="str">
        <f>IF(ISERROR(VLOOKUP(B51,'[1]1500m.'!$N$8:$Q$973,4,0)),"",(VLOOKUP(B51,'[1]1500m.'!$N$8:$Q$973,4,0)))</f>
        <v/>
      </c>
      <c r="F51" s="2" t="str">
        <f>IF(ISERROR(VLOOKUP(B51,[1]Sırık!$F$8:$BP$990,63,0)),"",(VLOOKUP(B51,[1]Sırık!$F$8:$BP$990,63,0)))</f>
        <v/>
      </c>
      <c r="G51" s="2" t="str">
        <f>IF(ISERROR(VLOOKUP(B51,[1]Disk!$F$8:$O$975,10,0)),"",(VLOOKUP(B51,[1]Disk!$F$8:$O$975,10,0)))</f>
        <v/>
      </c>
      <c r="H51" s="2" t="str">
        <f>IF(ISERROR(VLOOKUP(B51,'[1]400m.Eng'!$O$8:$S$990,5,0)),"",(VLOOKUP(B51,'[1]400m.Eng'!$O$8:$S$990,5,0)))</f>
        <v/>
      </c>
      <c r="I51" s="2" t="str">
        <f>IF(ISERROR(VLOOKUP(B51,[1]Fırlatma!$F$8:$O$975,10,0)),"",(VLOOKUP(B51,[1]Fırlatma!$F$8:$O$975,10,0)))</f>
        <v/>
      </c>
      <c r="J51" s="2" t="str">
        <f>IF(ISERROR(VLOOKUP(B51,'[1]800m.'!$N$8:$Q$973,4,0)),"",(VLOOKUP(B51,'[1]800m.'!$N$8:$Q$973,4,0)))</f>
        <v/>
      </c>
      <c r="K51" s="2" t="str">
        <f>IF(ISERROR(VLOOKUP(B51,'[1]80m.'!$O$8:$S$979,5,0)),"",(VLOOKUP(B51,'[1]80m.'!$O$8:$S$979,5,0)))</f>
        <v/>
      </c>
      <c r="L51" s="2" t="str">
        <f>IF(ISERROR(VLOOKUP(B51,'[1]80m.Eng'!$O$8:$S$990,5,0)),"",(VLOOKUP(B51,'[1]80m.Eng'!$O$8:$S$990,5,0)))</f>
        <v/>
      </c>
      <c r="M51" s="2" t="str">
        <f>IF(ISERROR(VLOOKUP(B51,[1]Cirit!$F$8:$O$975,10,0)),"",(VLOOKUP(B51,[1]Cirit!$F$8:$O$975,10,0)))</f>
        <v/>
      </c>
      <c r="N51" s="2" t="str">
        <f>IF(ISERROR(VLOOKUP(B51,[1]Uzun!$F$8:$O$1003,10,0)),"",(VLOOKUP(B51,[1]Uzun!$F$8:$O$1003,10,0)))</f>
        <v/>
      </c>
      <c r="O51" s="2" t="str">
        <f>IF(ISERROR(VLOOKUP(B51,[1]Gülle!$F$8:$O$989,10,0)),"",(VLOOKUP(B51,[1]Gülle!$F$8:$O$989,10,0)))</f>
        <v/>
      </c>
      <c r="P51" s="2" t="str">
        <f>IF(ISERROR(VLOOKUP(B51,[1]Yüksek!$F$8:$BP$990,63,0)),"",(VLOOKUP(B51,[1]Yüksek!$F$8:$BP$990,63,0)))</f>
        <v/>
      </c>
      <c r="Q51" s="2" t="str">
        <f>IF(ISERROR(VLOOKUP(B51,[1]İsveç!$N$8:$Q$973,4,0)),"",(VLOOKUP(B51,[1]İsveç!$N$8:$Q$973,4,0)))</f>
        <v/>
      </c>
      <c r="R51" s="2">
        <f>R52</f>
        <v>0</v>
      </c>
    </row>
    <row r="52" spans="1:18" ht="38.25" customHeight="1" x14ac:dyDescent="0.45">
      <c r="A52" s="4">
        <v>10</v>
      </c>
      <c r="B52" s="3">
        <f>B12</f>
        <v>0</v>
      </c>
      <c r="C52" s="2" t="str">
        <f>IF(ISERROR(LARGE(C51:Q51,1)),"-",LARGE(C51:Q51,1))</f>
        <v>-</v>
      </c>
      <c r="D52" s="2" t="str">
        <f>IF(ISERROR(LARGE(C51:Q51,2)),"-",LARGE(C51:Q51,2))</f>
        <v>-</v>
      </c>
      <c r="E52" s="2" t="str">
        <f>IF(ISERROR(LARGE(C51:Q51,3)),"-",LARGE(C51:Q51,3))</f>
        <v>-</v>
      </c>
      <c r="F52" s="2" t="str">
        <f>IF(ISERROR(LARGE(C51:Q51,4)),"-",LARGE(C51:Q51,4))</f>
        <v>-</v>
      </c>
      <c r="G52" s="2" t="str">
        <f>IF(ISERROR(LARGE(C51:Q51,5)),"-",LARGE(C51:Q51,5))</f>
        <v>-</v>
      </c>
      <c r="H52" s="2" t="str">
        <f>IF(ISERROR(LARGE(C51:Q51,6)),"-",LARGE(C51:Q51,6))</f>
        <v>-</v>
      </c>
      <c r="I52" s="2" t="str">
        <f>IF(ISERROR(LARGE(C51:Q51,7)),"-",LARGE(C51:Q51,7))</f>
        <v>-</v>
      </c>
      <c r="J52" s="2" t="str">
        <f>IF(ISERROR(LARGE(C51:Q51,8)),"-",LARGE(C51:Q51,8))</f>
        <v>-</v>
      </c>
      <c r="K52" s="2" t="str">
        <f>IF(ISERROR(LARGE(C51:Q51,9)),"-",LARGE(C51:Q51,9))</f>
        <v>-</v>
      </c>
      <c r="L52" s="2" t="str">
        <f>IF(ISERROR(LARGE(C51:Q51,10)),"-",LARGE(C51:Q51,10))</f>
        <v>-</v>
      </c>
      <c r="M52" s="2" t="str">
        <f>IF(ISERROR(LARGE(C51:Q51,11)),"-",LARGE(C51:Q51,11))</f>
        <v>-</v>
      </c>
      <c r="N52" s="2" t="str">
        <f>IF(ISERROR(LARGE(C51:Q51,12)),"-",LARGE(C51:Q51,12))</f>
        <v>-</v>
      </c>
      <c r="O52" s="2" t="str">
        <f>IF(ISERROR(LARGE(C51:Q51,13)),"-",LARGE(C51:Q51,13))</f>
        <v>-</v>
      </c>
      <c r="P52" s="2" t="str">
        <f>IF(ISERROR(LARGE(C51:Q51,14)),"-",LARGE(C51:Q51,14))</f>
        <v>-</v>
      </c>
      <c r="Q52" s="2" t="str">
        <f>IF(ISERROR(LARGE(C51:Q51,15)),"-",LARGE(C51:Q51,15))</f>
        <v>-</v>
      </c>
      <c r="R52" s="2">
        <f>SUM(C52:O52)</f>
        <v>0</v>
      </c>
    </row>
    <row r="53" spans="1:18" ht="38.25" customHeight="1" x14ac:dyDescent="0.45">
      <c r="A53" s="4">
        <v>11</v>
      </c>
      <c r="B53" s="3">
        <f>B13</f>
        <v>0</v>
      </c>
      <c r="C53" s="2" t="str">
        <f>IF(ISERROR(VLOOKUP(B53,'[1]60M.'!$O$8:$S$1000,5,0)),"",(VLOOKUP(B13,'[1]60M.'!$O$8:$S$1000,5,0)))</f>
        <v/>
      </c>
      <c r="D53" s="2" t="str">
        <f>IF(ISERROR(VLOOKUP(B53,'[1]400m.'!$O$8:$S$990,5,0)),"",(VLOOKUP(B53,'[1]400m.'!$O$8:$S$990,5,0)))</f>
        <v/>
      </c>
      <c r="E53" s="2" t="str">
        <f>IF(ISERROR(VLOOKUP(B53,'[1]1500m.'!$N$8:$Q$973,4,0)),"",(VLOOKUP(B53,'[1]1500m.'!$N$8:$Q$973,4,0)))</f>
        <v/>
      </c>
      <c r="F53" s="2" t="str">
        <f>IF(ISERROR(VLOOKUP(B53,[1]Sırık!$F$8:$BP$990,63,0)),"",(VLOOKUP(B53,[1]Sırık!$F$8:$BP$990,63,0)))</f>
        <v/>
      </c>
      <c r="G53" s="2" t="str">
        <f>IF(ISERROR(VLOOKUP(B53,[1]Disk!$F$8:$O$975,10,0)),"",(VLOOKUP(B53,[1]Disk!$F$8:$O$975,10,0)))</f>
        <v/>
      </c>
      <c r="H53" s="2" t="str">
        <f>IF(ISERROR(VLOOKUP(B53,'[1]400m.Eng'!$O$8:$S$990,5,0)),"",(VLOOKUP(B53,'[1]400m.Eng'!$O$8:$S$990,5,0)))</f>
        <v/>
      </c>
      <c r="I53" s="2" t="str">
        <f>IF(ISERROR(VLOOKUP(B53,[1]Fırlatma!$F$8:$O$975,10,0)),"",(VLOOKUP(B53,[1]Fırlatma!$F$8:$O$975,10,0)))</f>
        <v/>
      </c>
      <c r="J53" s="2" t="str">
        <f>IF(ISERROR(VLOOKUP(B53,'[1]800m.'!$N$8:$Q$973,4,0)),"",(VLOOKUP(B53,'[1]800m.'!$N$8:$Q$973,4,0)))</f>
        <v/>
      </c>
      <c r="K53" s="2" t="str">
        <f>IF(ISERROR(VLOOKUP(B53,'[1]80m.'!$O$8:$S$979,5,0)),"",(VLOOKUP(B53,'[1]80m.'!$O$8:$S$979,5,0)))</f>
        <v/>
      </c>
      <c r="L53" s="2" t="str">
        <f>IF(ISERROR(VLOOKUP(B53,'[1]80m.Eng'!$O$8:$S$990,5,0)),"",(VLOOKUP(B53,'[1]80m.Eng'!$O$8:$S$990,5,0)))</f>
        <v/>
      </c>
      <c r="M53" s="2" t="str">
        <f>IF(ISERROR(VLOOKUP(B53,[1]Cirit!$F$8:$O$975,10,0)),"",(VLOOKUP(B53,[1]Cirit!$F$8:$O$975,10,0)))</f>
        <v/>
      </c>
      <c r="N53" s="2" t="str">
        <f>IF(ISERROR(VLOOKUP(B53,[1]Uzun!$F$8:$O$1003,10,0)),"",(VLOOKUP(B53,[1]Uzun!$F$8:$O$1003,10,0)))</f>
        <v/>
      </c>
      <c r="O53" s="2" t="str">
        <f>IF(ISERROR(VLOOKUP(B53,[1]Gülle!$F$8:$O$989,10,0)),"",(VLOOKUP(B53,[1]Gülle!$F$8:$O$989,10,0)))</f>
        <v/>
      </c>
      <c r="P53" s="2" t="str">
        <f>IF(ISERROR(VLOOKUP(B53,[1]Yüksek!$F$8:$BP$990,63,0)),"",(VLOOKUP(B53,[1]Yüksek!$F$8:$BP$990,63,0)))</f>
        <v/>
      </c>
      <c r="Q53" s="2" t="str">
        <f>IF(ISERROR(VLOOKUP(B53,[1]İsveç!$N$8:$Q$973,4,0)),"",(VLOOKUP(B53,[1]İsveç!$N$8:$Q$973,4,0)))</f>
        <v/>
      </c>
      <c r="R53" s="2">
        <f>R54</f>
        <v>0</v>
      </c>
    </row>
    <row r="54" spans="1:18" ht="38.25" customHeight="1" x14ac:dyDescent="0.45">
      <c r="A54" s="4">
        <v>12</v>
      </c>
      <c r="B54" s="3">
        <f>B13</f>
        <v>0</v>
      </c>
      <c r="C54" s="2" t="str">
        <f>IF(ISERROR(LARGE(C53:Q53,1)),"-",LARGE(C53:Q53,1))</f>
        <v>-</v>
      </c>
      <c r="D54" s="2" t="str">
        <f>IF(ISERROR(LARGE(C53:Q53,2)),"-",LARGE(C53:Q53,2))</f>
        <v>-</v>
      </c>
      <c r="E54" s="2" t="str">
        <f>IF(ISERROR(LARGE(C53:Q53,3)),"-",LARGE(C53:Q53,3))</f>
        <v>-</v>
      </c>
      <c r="F54" s="2" t="str">
        <f>IF(ISERROR(LARGE(C53:Q53,4)),"-",LARGE(C53:Q53,4))</f>
        <v>-</v>
      </c>
      <c r="G54" s="2" t="str">
        <f>IF(ISERROR(LARGE(C53:Q53,5)),"-",LARGE(C53:Q53,5))</f>
        <v>-</v>
      </c>
      <c r="H54" s="2" t="str">
        <f>IF(ISERROR(LARGE(C53:Q53,6)),"-",LARGE(C53:Q53,6))</f>
        <v>-</v>
      </c>
      <c r="I54" s="2" t="str">
        <f>IF(ISERROR(LARGE(C53:Q53,7)),"-",LARGE(C53:Q53,7))</f>
        <v>-</v>
      </c>
      <c r="J54" s="2" t="str">
        <f>IF(ISERROR(LARGE(C53:Q53,8)),"-",LARGE(C53:Q53,8))</f>
        <v>-</v>
      </c>
      <c r="K54" s="2" t="str">
        <f>IF(ISERROR(LARGE(C53:Q53,9)),"-",LARGE(C53:Q53,9))</f>
        <v>-</v>
      </c>
      <c r="L54" s="2" t="str">
        <f>IF(ISERROR(LARGE(C53:Q53,10)),"-",LARGE(C53:Q53,10))</f>
        <v>-</v>
      </c>
      <c r="M54" s="2" t="str">
        <f>IF(ISERROR(LARGE(C53:Q53,11)),"-",LARGE(C53:Q53,11))</f>
        <v>-</v>
      </c>
      <c r="N54" s="2" t="str">
        <f>IF(ISERROR(LARGE(C53:Q53,12)),"-",LARGE(C53:Q53,12))</f>
        <v>-</v>
      </c>
      <c r="O54" s="2" t="str">
        <f>IF(ISERROR(LARGE(C53:Q53,13)),"-",LARGE(C53:Q53,13))</f>
        <v>-</v>
      </c>
      <c r="P54" s="2" t="str">
        <f>IF(ISERROR(LARGE(C53:Q53,14)),"-",LARGE(C53:Q53,14))</f>
        <v>-</v>
      </c>
      <c r="Q54" s="2" t="str">
        <f>IF(ISERROR(LARGE(C53:Q53,15)),"-",LARGE(C53:Q53,15))</f>
        <v>-</v>
      </c>
      <c r="R54" s="2">
        <f>SUM(C54:O54)</f>
        <v>0</v>
      </c>
    </row>
    <row r="55" spans="1:18" ht="38.25" customHeight="1" x14ac:dyDescent="0.45">
      <c r="A55" s="4">
        <v>13</v>
      </c>
      <c r="B55" s="3">
        <f>B14</f>
        <v>0</v>
      </c>
      <c r="C55" s="2" t="str">
        <f>IF(ISERROR(VLOOKUP(B55,'[1]60M.'!$O$8:$S$1000,5,0)),"",(VLOOKUP(B15,'[1]60M.'!$O$8:$S$1000,5,0)))</f>
        <v/>
      </c>
      <c r="D55" s="2" t="str">
        <f>IF(ISERROR(VLOOKUP(B55,'[1]400m.'!$O$8:$S$990,5,0)),"",(VLOOKUP(B55,'[1]400m.'!$O$8:$S$990,5,0)))</f>
        <v/>
      </c>
      <c r="E55" s="2" t="str">
        <f>IF(ISERROR(VLOOKUP(B55,'[1]1500m.'!$N$8:$Q$973,4,0)),"",(VLOOKUP(B55,'[1]1500m.'!$N$8:$Q$973,4,0)))</f>
        <v/>
      </c>
      <c r="F55" s="2" t="str">
        <f>IF(ISERROR(VLOOKUP(B55,[1]Sırık!$F$8:$BP$990,63,0)),"",(VLOOKUP(B55,[1]Sırık!$F$8:$BP$990,63,0)))</f>
        <v/>
      </c>
      <c r="G55" s="2" t="str">
        <f>IF(ISERROR(VLOOKUP(B55,[1]Disk!$F$8:$O$975,10,0)),"",(VLOOKUP(B55,[1]Disk!$F$8:$O$975,10,0)))</f>
        <v/>
      </c>
      <c r="H55" s="2" t="str">
        <f>IF(ISERROR(VLOOKUP(B55,'[1]400m.Eng'!$O$8:$S$990,5,0)),"",(VLOOKUP(B55,'[1]400m.Eng'!$O$8:$S$990,5,0)))</f>
        <v/>
      </c>
      <c r="I55" s="2" t="str">
        <f>IF(ISERROR(VLOOKUP(B55,[1]Fırlatma!$F$8:$O$975,10,0)),"",(VLOOKUP(B55,[1]Fırlatma!$F$8:$O$975,10,0)))</f>
        <v/>
      </c>
      <c r="J55" s="2" t="str">
        <f>IF(ISERROR(VLOOKUP(B55,'[1]800m.'!$N$8:$Q$973,4,0)),"",(VLOOKUP(B55,'[1]800m.'!$N$8:$Q$973,4,0)))</f>
        <v/>
      </c>
      <c r="K55" s="2" t="str">
        <f>IF(ISERROR(VLOOKUP(B55,'[1]80m.'!$O$8:$S$979,5,0)),"",(VLOOKUP(B55,'[1]80m.'!$O$8:$S$979,5,0)))</f>
        <v/>
      </c>
      <c r="L55" s="2" t="str">
        <f>IF(ISERROR(VLOOKUP(B55,'[1]80m.Eng'!$O$8:$S$990,5,0)),"",(VLOOKUP(B55,'[1]80m.Eng'!$O$8:$S$990,5,0)))</f>
        <v/>
      </c>
      <c r="M55" s="2" t="str">
        <f>IF(ISERROR(VLOOKUP(B55,[1]Cirit!$F$8:$O$975,10,0)),"",(VLOOKUP(B55,[1]Cirit!$F$8:$O$975,10,0)))</f>
        <v/>
      </c>
      <c r="N55" s="2" t="str">
        <f>IF(ISERROR(VLOOKUP(B55,[1]Uzun!$F$8:$O$1003,10,0)),"",(VLOOKUP(B55,[1]Uzun!$F$8:$O$1003,10,0)))</f>
        <v/>
      </c>
      <c r="O55" s="2" t="str">
        <f>IF(ISERROR(VLOOKUP(B55,[1]Gülle!$F$8:$O$989,10,0)),"",(VLOOKUP(B55,[1]Gülle!$F$8:$O$989,10,0)))</f>
        <v/>
      </c>
      <c r="P55" s="2" t="str">
        <f>IF(ISERROR(VLOOKUP(B55,[1]Yüksek!$F$8:$BP$990,63,0)),"",(VLOOKUP(B55,[1]Yüksek!$F$8:$BP$990,63,0)))</f>
        <v/>
      </c>
      <c r="Q55" s="2" t="str">
        <f>IF(ISERROR(VLOOKUP(B55,[1]İsveç!$N$8:$Q$973,4,0)),"",(VLOOKUP(B55,[1]İsveç!$N$8:$Q$973,4,0)))</f>
        <v/>
      </c>
      <c r="R55" s="2">
        <f>R56</f>
        <v>0</v>
      </c>
    </row>
    <row r="56" spans="1:18" ht="38.25" customHeight="1" x14ac:dyDescent="0.45">
      <c r="A56" s="4">
        <v>14</v>
      </c>
      <c r="B56" s="3">
        <f>B14</f>
        <v>0</v>
      </c>
      <c r="C56" s="2" t="str">
        <f>IF(ISERROR(LARGE(C55:Q55,1)),"-",LARGE(C55:Q55,1))</f>
        <v>-</v>
      </c>
      <c r="D56" s="2" t="str">
        <f>IF(ISERROR(LARGE(C55:Q55,2)),"-",LARGE(C55:Q55,2))</f>
        <v>-</v>
      </c>
      <c r="E56" s="2" t="str">
        <f>IF(ISERROR(LARGE(C55:Q55,3)),"-",LARGE(C55:Q55,3))</f>
        <v>-</v>
      </c>
      <c r="F56" s="2" t="str">
        <f>IF(ISERROR(LARGE(C55:Q55,4)),"-",LARGE(C55:Q55,4))</f>
        <v>-</v>
      </c>
      <c r="G56" s="2" t="str">
        <f>IF(ISERROR(LARGE(C55:Q55,5)),"-",LARGE(C55:Q55,5))</f>
        <v>-</v>
      </c>
      <c r="H56" s="2" t="str">
        <f>IF(ISERROR(LARGE(C55:Q55,6)),"-",LARGE(C55:Q55,6))</f>
        <v>-</v>
      </c>
      <c r="I56" s="2" t="str">
        <f>IF(ISERROR(LARGE(C55:Q55,7)),"-",LARGE(C55:Q55,7))</f>
        <v>-</v>
      </c>
      <c r="J56" s="2" t="str">
        <f>IF(ISERROR(LARGE(C55:Q55,8)),"-",LARGE(C55:Q55,8))</f>
        <v>-</v>
      </c>
      <c r="K56" s="2" t="str">
        <f>IF(ISERROR(LARGE(C55:Q55,9)),"-",LARGE(C55:Q55,9))</f>
        <v>-</v>
      </c>
      <c r="L56" s="2" t="str">
        <f>IF(ISERROR(LARGE(C55:Q55,10)),"-",LARGE(C55:Q55,10))</f>
        <v>-</v>
      </c>
      <c r="M56" s="2" t="str">
        <f>IF(ISERROR(LARGE(C55:Q55,11)),"-",LARGE(C55:Q55,11))</f>
        <v>-</v>
      </c>
      <c r="N56" s="2" t="str">
        <f>IF(ISERROR(LARGE(C55:Q55,12)),"-",LARGE(C55:Q55,12))</f>
        <v>-</v>
      </c>
      <c r="O56" s="2" t="str">
        <f>IF(ISERROR(LARGE(C55:Q55,13)),"-",LARGE(C55:Q55,13))</f>
        <v>-</v>
      </c>
      <c r="P56" s="2" t="str">
        <f>IF(ISERROR(LARGE(C55:Q55,14)),"-",LARGE(C55:Q55,14))</f>
        <v>-</v>
      </c>
      <c r="Q56" s="2" t="str">
        <f>IF(ISERROR(LARGE(C55:Q55,15)),"-",LARGE(C55:Q55,15))</f>
        <v>-</v>
      </c>
      <c r="R56" s="2">
        <f>SUM(C56:O56)</f>
        <v>0</v>
      </c>
    </row>
    <row r="57" spans="1:18" ht="38.25" customHeight="1" x14ac:dyDescent="0.45">
      <c r="A57" s="4">
        <v>15</v>
      </c>
      <c r="B57" s="3">
        <f>B15</f>
        <v>0</v>
      </c>
      <c r="C57" s="2" t="str">
        <f>IF(ISERROR(VLOOKUP(B57,'[1]60M.'!$O$8:$S$1000,5,0)),"",(VLOOKUP(B17,'[1]60M.'!$O$8:$S$1000,5,0)))</f>
        <v/>
      </c>
      <c r="D57" s="2" t="str">
        <f>IF(ISERROR(VLOOKUP(B57,'[1]400m.'!$O$8:$S$990,5,0)),"",(VLOOKUP(B57,'[1]400m.'!$O$8:$S$990,5,0)))</f>
        <v/>
      </c>
      <c r="E57" s="2" t="str">
        <f>IF(ISERROR(VLOOKUP(B57,'[1]1500m.'!$N$8:$Q$973,4,0)),"",(VLOOKUP(B57,'[1]1500m.'!$N$8:$Q$973,4,0)))</f>
        <v/>
      </c>
      <c r="F57" s="2" t="str">
        <f>IF(ISERROR(VLOOKUP(B57,[1]Sırık!$F$8:$BP$990,63,0)),"",(VLOOKUP(B57,[1]Sırık!$F$8:$BP$990,63,0)))</f>
        <v/>
      </c>
      <c r="G57" s="2" t="str">
        <f>IF(ISERROR(VLOOKUP(B57,[1]Disk!$F$8:$O$975,10,0)),"",(VLOOKUP(B57,[1]Disk!$F$8:$O$975,10,0)))</f>
        <v/>
      </c>
      <c r="H57" s="2" t="str">
        <f>IF(ISERROR(VLOOKUP(B57,'[1]400m.Eng'!$O$8:$S$990,5,0)),"",(VLOOKUP(B57,'[1]400m.Eng'!$O$8:$S$990,5,0)))</f>
        <v/>
      </c>
      <c r="I57" s="2" t="str">
        <f>IF(ISERROR(VLOOKUP(B57,[1]Fırlatma!$F$8:$O$975,10,0)),"",(VLOOKUP(B57,[1]Fırlatma!$F$8:$O$975,10,0)))</f>
        <v/>
      </c>
      <c r="J57" s="2" t="str">
        <f>IF(ISERROR(VLOOKUP(B57,'[1]800m.'!$N$8:$Q$973,4,0)),"",(VLOOKUP(B57,'[1]800m.'!$N$8:$Q$973,4,0)))</f>
        <v/>
      </c>
      <c r="K57" s="2" t="str">
        <f>IF(ISERROR(VLOOKUP(B57,'[1]80m.'!$O$8:$S$979,5,0)),"",(VLOOKUP(B57,'[1]80m.'!$O$8:$S$979,5,0)))</f>
        <v/>
      </c>
      <c r="L57" s="2" t="str">
        <f>IF(ISERROR(VLOOKUP(B57,'[1]80m.Eng'!$O$8:$S$990,5,0)),"",(VLOOKUP(B57,'[1]80m.Eng'!$O$8:$S$990,5,0)))</f>
        <v/>
      </c>
      <c r="M57" s="2" t="str">
        <f>IF(ISERROR(VLOOKUP(B57,[1]Cirit!$F$8:$O$975,10,0)),"",(VLOOKUP(B57,[1]Cirit!$F$8:$O$975,10,0)))</f>
        <v/>
      </c>
      <c r="N57" s="2" t="str">
        <f>IF(ISERROR(VLOOKUP(B57,[1]Uzun!$F$8:$O$1003,10,0)),"",(VLOOKUP(B57,[1]Uzun!$F$8:$O$1003,10,0)))</f>
        <v/>
      </c>
      <c r="O57" s="2" t="str">
        <f>IF(ISERROR(VLOOKUP(B57,[1]Gülle!$F$8:$O$989,10,0)),"",(VLOOKUP(B57,[1]Gülle!$F$8:$O$989,10,0)))</f>
        <v/>
      </c>
      <c r="P57" s="2" t="str">
        <f>IF(ISERROR(VLOOKUP(B57,[1]Yüksek!$F$8:$BP$990,63,0)),"",(VLOOKUP(B57,[1]Yüksek!$F$8:$BP$990,63,0)))</f>
        <v/>
      </c>
      <c r="Q57" s="2" t="str">
        <f>IF(ISERROR(VLOOKUP(B57,[1]İsveç!$N$8:$Q$973,4,0)),"",(VLOOKUP(B57,[1]İsveç!$N$8:$Q$973,4,0)))</f>
        <v/>
      </c>
      <c r="R57" s="2">
        <f>R58</f>
        <v>0</v>
      </c>
    </row>
    <row r="58" spans="1:18" ht="38.25" customHeight="1" x14ac:dyDescent="0.45">
      <c r="A58" s="4">
        <v>16</v>
      </c>
      <c r="B58" s="3">
        <f>B15</f>
        <v>0</v>
      </c>
      <c r="C58" s="2" t="str">
        <f>IF(ISERROR(LARGE(C57:Q57,1)),"-",LARGE(C57:Q57,1))</f>
        <v>-</v>
      </c>
      <c r="D58" s="2" t="str">
        <f>IF(ISERROR(LARGE(C57:Q57,2)),"-",LARGE(C57:Q57,2))</f>
        <v>-</v>
      </c>
      <c r="E58" s="2" t="str">
        <f>IF(ISERROR(LARGE(C57:Q57,3)),"-",LARGE(C57:Q57,3))</f>
        <v>-</v>
      </c>
      <c r="F58" s="2" t="str">
        <f>IF(ISERROR(LARGE(C57:Q57,4)),"-",LARGE(C57:Q57,4))</f>
        <v>-</v>
      </c>
      <c r="G58" s="2" t="str">
        <f>IF(ISERROR(LARGE(C57:Q57,5)),"-",LARGE(C57:Q57,5))</f>
        <v>-</v>
      </c>
      <c r="H58" s="2" t="str">
        <f>IF(ISERROR(LARGE(C57:Q57,6)),"-",LARGE(C57:Q57,6))</f>
        <v>-</v>
      </c>
      <c r="I58" s="2" t="str">
        <f>IF(ISERROR(LARGE(C57:Q57,7)),"-",LARGE(C57:Q57,7))</f>
        <v>-</v>
      </c>
      <c r="J58" s="2" t="str">
        <f>IF(ISERROR(LARGE(C57:Q57,8)),"-",LARGE(C57:Q57,8))</f>
        <v>-</v>
      </c>
      <c r="K58" s="2" t="str">
        <f>IF(ISERROR(LARGE(C57:Q57,9)),"-",LARGE(C57:Q57,9))</f>
        <v>-</v>
      </c>
      <c r="L58" s="2" t="str">
        <f>IF(ISERROR(LARGE(C57:Q57,10)),"-",LARGE(C57:Q57,10))</f>
        <v>-</v>
      </c>
      <c r="M58" s="2" t="str">
        <f>IF(ISERROR(LARGE(C57:Q57,11)),"-",LARGE(C57:Q57,11))</f>
        <v>-</v>
      </c>
      <c r="N58" s="2" t="str">
        <f>IF(ISERROR(LARGE(C57:Q57,12)),"-",LARGE(C57:Q57,12))</f>
        <v>-</v>
      </c>
      <c r="O58" s="2" t="str">
        <f>IF(ISERROR(LARGE(C57:Q57,13)),"-",LARGE(C57:Q57,13))</f>
        <v>-</v>
      </c>
      <c r="P58" s="2" t="str">
        <f>IF(ISERROR(LARGE(C57:Q57,14)),"-",LARGE(C57:Q57,14))</f>
        <v>-</v>
      </c>
      <c r="Q58" s="2" t="str">
        <f>IF(ISERROR(LARGE(C57:Q57,15)),"-",LARGE(C57:Q57,15))</f>
        <v>-</v>
      </c>
      <c r="R58" s="2">
        <f>SUM(C58:O58)</f>
        <v>0</v>
      </c>
    </row>
    <row r="59" spans="1:18" ht="38.25" customHeight="1" x14ac:dyDescent="0.45">
      <c r="A59" s="4">
        <v>17</v>
      </c>
      <c r="B59" s="3">
        <f>B16</f>
        <v>0</v>
      </c>
      <c r="C59" s="2" t="str">
        <f>IF(ISERROR(VLOOKUP(B59,'[1]60M.'!$O$8:$S$1000,5,0)),"",(VLOOKUP(B19,'[1]60M.'!$O$8:$S$1000,5,0)))</f>
        <v/>
      </c>
      <c r="D59" s="2" t="str">
        <f>IF(ISERROR(VLOOKUP(B59,'[1]400m.'!$O$8:$S$990,5,0)),"",(VLOOKUP(B59,'[1]400m.'!$O$8:$S$990,5,0)))</f>
        <v/>
      </c>
      <c r="E59" s="2" t="str">
        <f>IF(ISERROR(VLOOKUP(B59,'[1]1500m.'!$N$8:$Q$973,4,0)),"",(VLOOKUP(B59,'[1]1500m.'!$N$8:$Q$973,4,0)))</f>
        <v/>
      </c>
      <c r="F59" s="2" t="str">
        <f>IF(ISERROR(VLOOKUP(B59,[1]Sırık!$F$8:$BP$990,63,0)),"",(VLOOKUP(B59,[1]Sırık!$F$8:$BP$990,63,0)))</f>
        <v/>
      </c>
      <c r="G59" s="2" t="str">
        <f>IF(ISERROR(VLOOKUP(B59,[1]Disk!$F$8:$O$975,10,0)),"",(VLOOKUP(B59,[1]Disk!$F$8:$O$975,10,0)))</f>
        <v/>
      </c>
      <c r="H59" s="2" t="str">
        <f>IF(ISERROR(VLOOKUP(B59,'[1]400m.Eng'!$O$8:$S$990,5,0)),"",(VLOOKUP(B59,'[1]400m.Eng'!$O$8:$S$990,5,0)))</f>
        <v/>
      </c>
      <c r="I59" s="2" t="str">
        <f>IF(ISERROR(VLOOKUP(B59,[1]Fırlatma!$F$8:$O$975,10,0)),"",(VLOOKUP(B59,[1]Fırlatma!$F$8:$O$975,10,0)))</f>
        <v/>
      </c>
      <c r="J59" s="2" t="str">
        <f>IF(ISERROR(VLOOKUP(B59,'[1]800m.'!$N$8:$Q$973,4,0)),"",(VLOOKUP(B59,'[1]800m.'!$N$8:$Q$973,4,0)))</f>
        <v/>
      </c>
      <c r="K59" s="2" t="str">
        <f>IF(ISERROR(VLOOKUP(B59,'[1]80m.'!$O$8:$S$979,5,0)),"",(VLOOKUP(B59,'[1]80m.'!$O$8:$S$979,5,0)))</f>
        <v/>
      </c>
      <c r="L59" s="2" t="str">
        <f>IF(ISERROR(VLOOKUP(B59,'[1]80m.Eng'!$O$8:$S$990,5,0)),"",(VLOOKUP(B59,'[1]80m.Eng'!$O$8:$S$990,5,0)))</f>
        <v/>
      </c>
      <c r="M59" s="2" t="str">
        <f>IF(ISERROR(VLOOKUP(B59,[1]Cirit!$F$8:$O$975,10,0)),"",(VLOOKUP(B59,[1]Cirit!$F$8:$O$975,10,0)))</f>
        <v/>
      </c>
      <c r="N59" s="2" t="str">
        <f>IF(ISERROR(VLOOKUP(B59,[1]Uzun!$F$8:$O$1003,10,0)),"",(VLOOKUP(B59,[1]Uzun!$F$8:$O$1003,10,0)))</f>
        <v/>
      </c>
      <c r="O59" s="2" t="str">
        <f>IF(ISERROR(VLOOKUP(B59,[1]Gülle!$F$8:$O$989,10,0)),"",(VLOOKUP(B59,[1]Gülle!$F$8:$O$989,10,0)))</f>
        <v/>
      </c>
      <c r="P59" s="2" t="str">
        <f>IF(ISERROR(VLOOKUP(B59,[1]Yüksek!$F$8:$BP$990,63,0)),"",(VLOOKUP(B59,[1]Yüksek!$F$8:$BP$990,63,0)))</f>
        <v/>
      </c>
      <c r="Q59" s="2" t="str">
        <f>IF(ISERROR(VLOOKUP(B59,[1]İsveç!$N$8:$Q$973,4,0)),"",(VLOOKUP(B59,[1]İsveç!$N$8:$Q$973,4,0)))</f>
        <v/>
      </c>
      <c r="R59" s="2">
        <f>R60</f>
        <v>0</v>
      </c>
    </row>
    <row r="60" spans="1:18" ht="38.25" customHeight="1" x14ac:dyDescent="0.45">
      <c r="A60" s="4">
        <v>18</v>
      </c>
      <c r="B60" s="3">
        <f>B16</f>
        <v>0</v>
      </c>
      <c r="C60" s="2" t="str">
        <f>IF(ISERROR(LARGE(C59:Q59,1)),"-",LARGE(C59:Q59,1))</f>
        <v>-</v>
      </c>
      <c r="D60" s="2" t="str">
        <f>IF(ISERROR(LARGE(C59:Q59,2)),"-",LARGE(C59:Q59,2))</f>
        <v>-</v>
      </c>
      <c r="E60" s="2" t="str">
        <f>IF(ISERROR(LARGE(C59:Q59,3)),"-",LARGE(C59:Q59,3))</f>
        <v>-</v>
      </c>
      <c r="F60" s="2" t="str">
        <f>IF(ISERROR(LARGE(C59:Q59,4)),"-",LARGE(C59:Q59,4))</f>
        <v>-</v>
      </c>
      <c r="G60" s="2" t="str">
        <f>IF(ISERROR(LARGE(C59:Q59,5)),"-",LARGE(C59:Q59,5))</f>
        <v>-</v>
      </c>
      <c r="H60" s="2" t="str">
        <f>IF(ISERROR(LARGE(C59:Q59,6)),"-",LARGE(C59:Q59,6))</f>
        <v>-</v>
      </c>
      <c r="I60" s="2" t="str">
        <f>IF(ISERROR(LARGE(C59:Q59,7)),"-",LARGE(C59:Q59,7))</f>
        <v>-</v>
      </c>
      <c r="J60" s="2" t="str">
        <f>IF(ISERROR(LARGE(C59:Q59,8)),"-",LARGE(C59:Q59,8))</f>
        <v>-</v>
      </c>
      <c r="K60" s="2" t="str">
        <f>IF(ISERROR(LARGE(C59:Q59,9)),"-",LARGE(C59:Q59,9))</f>
        <v>-</v>
      </c>
      <c r="L60" s="2" t="str">
        <f>IF(ISERROR(LARGE(C59:Q59,10)),"-",LARGE(C59:Q59,10))</f>
        <v>-</v>
      </c>
      <c r="M60" s="2" t="str">
        <f>IF(ISERROR(LARGE(C59:Q59,11)),"-",LARGE(C59:Q59,11))</f>
        <v>-</v>
      </c>
      <c r="N60" s="2" t="str">
        <f>IF(ISERROR(LARGE(C59:Q59,12)),"-",LARGE(C59:Q59,12))</f>
        <v>-</v>
      </c>
      <c r="O60" s="2" t="str">
        <f>IF(ISERROR(LARGE(C59:Q59,13)),"-",LARGE(C59:Q59,13))</f>
        <v>-</v>
      </c>
      <c r="P60" s="2" t="str">
        <f>IF(ISERROR(LARGE(C59:Q59,14)),"-",LARGE(C59:Q59,14))</f>
        <v>-</v>
      </c>
      <c r="Q60" s="2" t="str">
        <f>IF(ISERROR(LARGE(C59:Q59,15)),"-",LARGE(C59:Q59,15))</f>
        <v>-</v>
      </c>
      <c r="R60" s="2">
        <f>SUM(C60:O60)</f>
        <v>0</v>
      </c>
    </row>
    <row r="61" spans="1:18" ht="38.25" customHeight="1" x14ac:dyDescent="0.45">
      <c r="A61" s="4">
        <v>19</v>
      </c>
      <c r="B61" s="3">
        <f>B17</f>
        <v>0</v>
      </c>
      <c r="C61" s="2" t="str">
        <f>IF(ISERROR(VLOOKUP(B61,'[1]60M.'!$O$8:$S$1000,5,0)),"",(VLOOKUP(B21,'[1]60M.'!$O$8:$S$1000,5,0)))</f>
        <v/>
      </c>
      <c r="D61" s="2" t="str">
        <f>IF(ISERROR(VLOOKUP(B61,'[1]400m.'!$O$8:$S$990,5,0)),"",(VLOOKUP(B61,'[1]400m.'!$O$8:$S$990,5,0)))</f>
        <v/>
      </c>
      <c r="E61" s="2" t="str">
        <f>IF(ISERROR(VLOOKUP(B61,'[1]1500m.'!$N$8:$Q$973,4,0)),"",(VLOOKUP(B61,'[1]1500m.'!$N$8:$Q$973,4,0)))</f>
        <v/>
      </c>
      <c r="F61" s="2" t="str">
        <f>IF(ISERROR(VLOOKUP(B61,[1]Sırık!$F$8:$BP$990,63,0)),"",(VLOOKUP(B61,[1]Sırık!$F$8:$BP$990,63,0)))</f>
        <v/>
      </c>
      <c r="G61" s="2" t="str">
        <f>IF(ISERROR(VLOOKUP(B61,[1]Disk!$F$8:$O$975,10,0)),"",(VLOOKUP(B61,[1]Disk!$F$8:$O$975,10,0)))</f>
        <v/>
      </c>
      <c r="H61" s="2" t="str">
        <f>IF(ISERROR(VLOOKUP(B61,'[1]400m.Eng'!$O$8:$S$990,5,0)),"",(VLOOKUP(B61,'[1]400m.Eng'!$O$8:$S$990,5,0)))</f>
        <v/>
      </c>
      <c r="I61" s="2" t="str">
        <f>IF(ISERROR(VLOOKUP(B61,[1]Fırlatma!$F$8:$O$975,10,0)),"",(VLOOKUP(B61,[1]Fırlatma!$F$8:$O$975,10,0)))</f>
        <v/>
      </c>
      <c r="J61" s="2" t="str">
        <f>IF(ISERROR(VLOOKUP(B61,'[1]800m.'!$N$8:$Q$973,4,0)),"",(VLOOKUP(B61,'[1]800m.'!$N$8:$Q$973,4,0)))</f>
        <v/>
      </c>
      <c r="K61" s="2" t="str">
        <f>IF(ISERROR(VLOOKUP(B61,'[1]80m.'!$O$8:$S$979,5,0)),"",(VLOOKUP(B61,'[1]80m.'!$O$8:$S$979,5,0)))</f>
        <v/>
      </c>
      <c r="L61" s="2" t="str">
        <f>IF(ISERROR(VLOOKUP(B61,'[1]80m.Eng'!$O$8:$S$990,5,0)),"",(VLOOKUP(B61,'[1]80m.Eng'!$O$8:$S$990,5,0)))</f>
        <v/>
      </c>
      <c r="M61" s="2" t="str">
        <f>IF(ISERROR(VLOOKUP(B61,[1]Cirit!$F$8:$O$975,10,0)),"",(VLOOKUP(B61,[1]Cirit!$F$8:$O$975,10,0)))</f>
        <v/>
      </c>
      <c r="N61" s="2" t="str">
        <f>IF(ISERROR(VLOOKUP(B61,[1]Uzun!$F$8:$O$1003,10,0)),"",(VLOOKUP(B61,[1]Uzun!$F$8:$O$1003,10,0)))</f>
        <v/>
      </c>
      <c r="O61" s="2" t="str">
        <f>IF(ISERROR(VLOOKUP(B61,[1]Gülle!$F$8:$O$989,10,0)),"",(VLOOKUP(B61,[1]Gülle!$F$8:$O$989,10,0)))</f>
        <v/>
      </c>
      <c r="P61" s="2" t="str">
        <f>IF(ISERROR(VLOOKUP(B61,[1]Yüksek!$F$8:$BP$990,63,0)),"",(VLOOKUP(B61,[1]Yüksek!$F$8:$BP$990,63,0)))</f>
        <v/>
      </c>
      <c r="Q61" s="2" t="str">
        <f>IF(ISERROR(VLOOKUP(B61,[1]İsveç!$N$8:$Q$973,4,0)),"",(VLOOKUP(B61,[1]İsveç!$N$8:$Q$973,4,0)))</f>
        <v/>
      </c>
      <c r="R61" s="2">
        <f>R62</f>
        <v>0</v>
      </c>
    </row>
    <row r="62" spans="1:18" ht="38.25" customHeight="1" x14ac:dyDescent="0.45">
      <c r="A62" s="4">
        <v>20</v>
      </c>
      <c r="B62" s="3">
        <f>B17</f>
        <v>0</v>
      </c>
      <c r="C62" s="2" t="str">
        <f>IF(ISERROR(LARGE(C61:Q61,1)),"-",LARGE(C61:Q61,1))</f>
        <v>-</v>
      </c>
      <c r="D62" s="2" t="str">
        <f>IF(ISERROR(LARGE(C61:Q61,2)),"-",LARGE(C61:Q61,2))</f>
        <v>-</v>
      </c>
      <c r="E62" s="2" t="str">
        <f>IF(ISERROR(LARGE(C61:Q61,3)),"-",LARGE(C61:Q61,3))</f>
        <v>-</v>
      </c>
      <c r="F62" s="2" t="str">
        <f>IF(ISERROR(LARGE(C61:Q61,4)),"-",LARGE(C61:Q61,4))</f>
        <v>-</v>
      </c>
      <c r="G62" s="2" t="str">
        <f>IF(ISERROR(LARGE(C61:Q61,5)),"-",LARGE(C61:Q61,5))</f>
        <v>-</v>
      </c>
      <c r="H62" s="2" t="str">
        <f>IF(ISERROR(LARGE(C61:Q61,6)),"-",LARGE(C61:Q61,6))</f>
        <v>-</v>
      </c>
      <c r="I62" s="2" t="str">
        <f>IF(ISERROR(LARGE(C61:Q61,7)),"-",LARGE(C61:Q61,7))</f>
        <v>-</v>
      </c>
      <c r="J62" s="2" t="str">
        <f>IF(ISERROR(LARGE(C61:Q61,8)),"-",LARGE(C61:Q61,8))</f>
        <v>-</v>
      </c>
      <c r="K62" s="2" t="str">
        <f>IF(ISERROR(LARGE(C61:Q61,9)),"-",LARGE(C61:Q61,9))</f>
        <v>-</v>
      </c>
      <c r="L62" s="2" t="str">
        <f>IF(ISERROR(LARGE(C61:Q61,10)),"-",LARGE(C61:Q61,10))</f>
        <v>-</v>
      </c>
      <c r="M62" s="2" t="str">
        <f>IF(ISERROR(LARGE(C61:Q61,11)),"-",LARGE(C61:Q61,11))</f>
        <v>-</v>
      </c>
      <c r="N62" s="2" t="str">
        <f>IF(ISERROR(LARGE(C61:Q61,12)),"-",LARGE(C61:Q61,12))</f>
        <v>-</v>
      </c>
      <c r="O62" s="2" t="str">
        <f>IF(ISERROR(LARGE(C61:Q61,13)),"-",LARGE(C61:Q61,13))</f>
        <v>-</v>
      </c>
      <c r="P62" s="2" t="str">
        <f>IF(ISERROR(LARGE(C61:Q61,14)),"-",LARGE(C61:Q61,14))</f>
        <v>-</v>
      </c>
      <c r="Q62" s="2" t="str">
        <f>IF(ISERROR(LARGE(C61:Q61,15)),"-",LARGE(C61:Q61,15))</f>
        <v>-</v>
      </c>
      <c r="R62" s="2">
        <f>SUM(C62:O62)</f>
        <v>0</v>
      </c>
    </row>
    <row r="63" spans="1:18" ht="38.25" customHeight="1" x14ac:dyDescent="0.45">
      <c r="A63" s="4">
        <v>21</v>
      </c>
      <c r="B63" s="3">
        <f>B18</f>
        <v>0</v>
      </c>
      <c r="C63" s="2" t="str">
        <f>IF(ISERROR(VLOOKUP(B63,'[1]60M.'!$O$8:$S$1000,5,0)),"",(VLOOKUP(B23,'[1]60M.'!$O$8:$S$1000,5,0)))</f>
        <v/>
      </c>
      <c r="D63" s="2" t="str">
        <f>IF(ISERROR(VLOOKUP(B63,'[1]400m.'!$O$8:$S$990,5,0)),"",(VLOOKUP(B63,'[1]400m.'!$O$8:$S$990,5,0)))</f>
        <v/>
      </c>
      <c r="E63" s="2" t="str">
        <f>IF(ISERROR(VLOOKUP(B63,'[1]1500m.'!$N$8:$Q$973,4,0)),"",(VLOOKUP(B63,'[1]1500m.'!$N$8:$Q$973,4,0)))</f>
        <v/>
      </c>
      <c r="F63" s="2" t="str">
        <f>IF(ISERROR(VLOOKUP(B63,[1]Sırık!$F$8:$BP$990,63,0)),"",(VLOOKUP(B63,[1]Sırık!$F$8:$BP$990,63,0)))</f>
        <v/>
      </c>
      <c r="G63" s="2" t="str">
        <f>IF(ISERROR(VLOOKUP(B63,[1]Disk!$F$8:$O$975,10,0)),"",(VLOOKUP(B63,[1]Disk!$F$8:$O$975,10,0)))</f>
        <v/>
      </c>
      <c r="H63" s="2" t="str">
        <f>IF(ISERROR(VLOOKUP(B63,'[1]400m.Eng'!$O$8:$S$990,5,0)),"",(VLOOKUP(B63,'[1]400m.Eng'!$O$8:$S$990,5,0)))</f>
        <v/>
      </c>
      <c r="I63" s="2" t="str">
        <f>IF(ISERROR(VLOOKUP(B63,[1]Fırlatma!$F$8:$O$975,10,0)),"",(VLOOKUP(B63,[1]Fırlatma!$F$8:$O$975,10,0)))</f>
        <v/>
      </c>
      <c r="J63" s="2" t="str">
        <f>IF(ISERROR(VLOOKUP(B63,'[1]800m.'!$N$8:$Q$973,4,0)),"",(VLOOKUP(B63,'[1]800m.'!$N$8:$Q$973,4,0)))</f>
        <v/>
      </c>
      <c r="K63" s="2" t="str">
        <f>IF(ISERROR(VLOOKUP(B63,'[1]80m.'!$O$8:$S$979,5,0)),"",(VLOOKUP(B63,'[1]80m.'!$O$8:$S$979,5,0)))</f>
        <v/>
      </c>
      <c r="L63" s="2" t="str">
        <f>IF(ISERROR(VLOOKUP(B63,'[1]80m.Eng'!$O$8:$S$990,5,0)),"",(VLOOKUP(B63,'[1]80m.Eng'!$O$8:$S$990,5,0)))</f>
        <v/>
      </c>
      <c r="M63" s="2" t="str">
        <f>IF(ISERROR(VLOOKUP(B63,[1]Cirit!$F$8:$O$975,10,0)),"",(VLOOKUP(B63,[1]Cirit!$F$8:$O$975,10,0)))</f>
        <v/>
      </c>
      <c r="N63" s="2" t="str">
        <f>IF(ISERROR(VLOOKUP(B63,[1]Uzun!$F$8:$O$1003,10,0)),"",(VLOOKUP(B63,[1]Uzun!$F$8:$O$1003,10,0)))</f>
        <v/>
      </c>
      <c r="O63" s="2" t="str">
        <f>IF(ISERROR(VLOOKUP(B63,[1]Gülle!$F$8:$O$989,10,0)),"",(VLOOKUP(B63,[1]Gülle!$F$8:$O$989,10,0)))</f>
        <v/>
      </c>
      <c r="P63" s="2" t="str">
        <f>IF(ISERROR(VLOOKUP(B63,[1]Yüksek!$F$8:$BP$990,63,0)),"",(VLOOKUP(B63,[1]Yüksek!$F$8:$BP$990,63,0)))</f>
        <v/>
      </c>
      <c r="Q63" s="2" t="str">
        <f>IF(ISERROR(VLOOKUP(B63,[1]İsveç!$N$8:$Q$973,4,0)),"",(VLOOKUP(B63,[1]İsveç!$N$8:$Q$973,4,0)))</f>
        <v/>
      </c>
      <c r="R63" s="2">
        <f>R64</f>
        <v>0</v>
      </c>
    </row>
    <row r="64" spans="1:18" ht="38.25" customHeight="1" x14ac:dyDescent="0.45">
      <c r="A64" s="4">
        <v>22</v>
      </c>
      <c r="B64" s="3">
        <f>B18</f>
        <v>0</v>
      </c>
      <c r="C64" s="2" t="str">
        <f>IF(ISERROR(LARGE(C63:Q63,1)),"-",LARGE(C63:Q63,1))</f>
        <v>-</v>
      </c>
      <c r="D64" s="2" t="str">
        <f>IF(ISERROR(LARGE(C63:Q63,2)),"-",LARGE(C63:Q63,2))</f>
        <v>-</v>
      </c>
      <c r="E64" s="2" t="str">
        <f>IF(ISERROR(LARGE(C63:Q63,3)),"-",LARGE(C63:Q63,3))</f>
        <v>-</v>
      </c>
      <c r="F64" s="2" t="str">
        <f>IF(ISERROR(LARGE(C63:Q63,4)),"-",LARGE(C63:Q63,4))</f>
        <v>-</v>
      </c>
      <c r="G64" s="2" t="str">
        <f>IF(ISERROR(LARGE(C63:Q63,5)),"-",LARGE(C63:Q63,5))</f>
        <v>-</v>
      </c>
      <c r="H64" s="2" t="str">
        <f>IF(ISERROR(LARGE(C63:Q63,6)),"-",LARGE(C63:Q63,6))</f>
        <v>-</v>
      </c>
      <c r="I64" s="2" t="str">
        <f>IF(ISERROR(LARGE(C63:Q63,7)),"-",LARGE(C63:Q63,7))</f>
        <v>-</v>
      </c>
      <c r="J64" s="2" t="str">
        <f>IF(ISERROR(LARGE(C63:Q63,8)),"-",LARGE(C63:Q63,8))</f>
        <v>-</v>
      </c>
      <c r="K64" s="2" t="str">
        <f>IF(ISERROR(LARGE(C63:Q63,9)),"-",LARGE(C63:Q63,9))</f>
        <v>-</v>
      </c>
      <c r="L64" s="2" t="str">
        <f>IF(ISERROR(LARGE(C63:Q63,10)),"-",LARGE(C63:Q63,10))</f>
        <v>-</v>
      </c>
      <c r="M64" s="2" t="str">
        <f>IF(ISERROR(LARGE(C63:Q63,11)),"-",LARGE(C63:Q63,11))</f>
        <v>-</v>
      </c>
      <c r="N64" s="2" t="str">
        <f>IF(ISERROR(LARGE(C63:Q63,12)),"-",LARGE(C63:Q63,12))</f>
        <v>-</v>
      </c>
      <c r="O64" s="2" t="str">
        <f>IF(ISERROR(LARGE(C63:Q63,13)),"-",LARGE(C63:Q63,13))</f>
        <v>-</v>
      </c>
      <c r="P64" s="2" t="str">
        <f>IF(ISERROR(LARGE(C63:Q63,14)),"-",LARGE(C63:Q63,14))</f>
        <v>-</v>
      </c>
      <c r="Q64" s="2" t="str">
        <f>IF(ISERROR(LARGE(C63:Q63,15)),"-",LARGE(C63:Q63,15))</f>
        <v>-</v>
      </c>
      <c r="R64" s="2">
        <f>SUM(C64:O64)</f>
        <v>0</v>
      </c>
    </row>
    <row r="65" spans="1:18" ht="38.25" customHeight="1" x14ac:dyDescent="0.45">
      <c r="A65" s="4">
        <v>23</v>
      </c>
      <c r="B65" s="3">
        <f>B19</f>
        <v>0</v>
      </c>
      <c r="C65" s="2" t="str">
        <f>IF(ISERROR(VLOOKUP(B65,'[1]60M.'!$O$8:$S$1000,5,0)),"",(VLOOKUP(B25,'[1]60M.'!$O$8:$S$1000,5,0)))</f>
        <v/>
      </c>
      <c r="D65" s="2" t="str">
        <f>IF(ISERROR(VLOOKUP(B65,'[1]400m.'!$O$8:$S$990,5,0)),"",(VLOOKUP(B65,'[1]400m.'!$O$8:$S$990,5,0)))</f>
        <v/>
      </c>
      <c r="E65" s="2" t="str">
        <f>IF(ISERROR(VLOOKUP(B65,'[1]1500m.'!$N$8:$Q$973,4,0)),"",(VLOOKUP(B65,'[1]1500m.'!$N$8:$Q$973,4,0)))</f>
        <v/>
      </c>
      <c r="F65" s="2" t="str">
        <f>IF(ISERROR(VLOOKUP(B65,[1]Sırık!$F$8:$BP$990,63,0)),"",(VLOOKUP(B65,[1]Sırık!$F$8:$BP$990,63,0)))</f>
        <v/>
      </c>
      <c r="G65" s="2" t="str">
        <f>IF(ISERROR(VLOOKUP(B65,[1]Disk!$F$8:$O$975,10,0)),"",(VLOOKUP(B65,[1]Disk!$F$8:$O$975,10,0)))</f>
        <v/>
      </c>
      <c r="H65" s="2" t="str">
        <f>IF(ISERROR(VLOOKUP(B65,'[1]400m.Eng'!$O$8:$S$990,5,0)),"",(VLOOKUP(B65,'[1]400m.Eng'!$O$8:$S$990,5,0)))</f>
        <v/>
      </c>
      <c r="I65" s="2" t="str">
        <f>IF(ISERROR(VLOOKUP(B65,[1]Fırlatma!$F$8:$O$975,10,0)),"",(VLOOKUP(B65,[1]Fırlatma!$F$8:$O$975,10,0)))</f>
        <v/>
      </c>
      <c r="J65" s="2" t="str">
        <f>IF(ISERROR(VLOOKUP(B65,'[1]800m.'!$N$8:$Q$973,4,0)),"",(VLOOKUP(B65,'[1]800m.'!$N$8:$Q$973,4,0)))</f>
        <v/>
      </c>
      <c r="K65" s="2" t="str">
        <f>IF(ISERROR(VLOOKUP(B65,'[1]80m.'!$O$8:$S$979,5,0)),"",(VLOOKUP(B65,'[1]80m.'!$O$8:$S$979,5,0)))</f>
        <v/>
      </c>
      <c r="L65" s="2" t="str">
        <f>IF(ISERROR(VLOOKUP(B65,'[1]80m.Eng'!$O$8:$S$990,5,0)),"",(VLOOKUP(B65,'[1]80m.Eng'!$O$8:$S$990,5,0)))</f>
        <v/>
      </c>
      <c r="M65" s="2" t="str">
        <f>IF(ISERROR(VLOOKUP(B65,[1]Cirit!$F$8:$O$975,10,0)),"",(VLOOKUP(B65,[1]Cirit!$F$8:$O$975,10,0)))</f>
        <v/>
      </c>
      <c r="N65" s="2" t="str">
        <f>IF(ISERROR(VLOOKUP(B65,[1]Uzun!$F$8:$O$1003,10,0)),"",(VLOOKUP(B65,[1]Uzun!$F$8:$O$1003,10,0)))</f>
        <v/>
      </c>
      <c r="O65" s="2" t="str">
        <f>IF(ISERROR(VLOOKUP(B65,[1]Gülle!$F$8:$O$989,10,0)),"",(VLOOKUP(B65,[1]Gülle!$F$8:$O$989,10,0)))</f>
        <v/>
      </c>
      <c r="P65" s="2" t="str">
        <f>IF(ISERROR(VLOOKUP(B65,[1]Yüksek!$F$8:$BP$990,63,0)),"",(VLOOKUP(B65,[1]Yüksek!$F$8:$BP$990,63,0)))</f>
        <v/>
      </c>
      <c r="Q65" s="2" t="str">
        <f>IF(ISERROR(VLOOKUP(B65,[1]İsveç!$N$8:$Q$973,4,0)),"",(VLOOKUP(B65,[1]İsveç!$N$8:$Q$973,4,0)))</f>
        <v/>
      </c>
      <c r="R65" s="2">
        <f>R66</f>
        <v>0</v>
      </c>
    </row>
    <row r="66" spans="1:18" ht="38.25" customHeight="1" x14ac:dyDescent="0.45">
      <c r="A66" s="4">
        <v>24</v>
      </c>
      <c r="B66" s="3">
        <f>B19</f>
        <v>0</v>
      </c>
      <c r="C66" s="2" t="str">
        <f>IF(ISERROR(LARGE(C65:Q65,1)),"-",LARGE(C65:Q65,1))</f>
        <v>-</v>
      </c>
      <c r="D66" s="2" t="str">
        <f>IF(ISERROR(LARGE(C65:Q65,2)),"-",LARGE(C65:Q65,2))</f>
        <v>-</v>
      </c>
      <c r="E66" s="2" t="str">
        <f>IF(ISERROR(LARGE(C65:Q65,3)),"-",LARGE(C65:Q65,3))</f>
        <v>-</v>
      </c>
      <c r="F66" s="2" t="str">
        <f>IF(ISERROR(LARGE(C65:Q65,4)),"-",LARGE(C65:Q65,4))</f>
        <v>-</v>
      </c>
      <c r="G66" s="2" t="str">
        <f>IF(ISERROR(LARGE(C65:Q65,5)),"-",LARGE(C65:Q65,5))</f>
        <v>-</v>
      </c>
      <c r="H66" s="2" t="str">
        <f>IF(ISERROR(LARGE(C65:Q65,6)),"-",LARGE(C65:Q65,6))</f>
        <v>-</v>
      </c>
      <c r="I66" s="2" t="str">
        <f>IF(ISERROR(LARGE(C65:Q65,7)),"-",LARGE(C65:Q65,7))</f>
        <v>-</v>
      </c>
      <c r="J66" s="2" t="str">
        <f>IF(ISERROR(LARGE(C65:Q65,8)),"-",LARGE(C65:Q65,8))</f>
        <v>-</v>
      </c>
      <c r="K66" s="2" t="str">
        <f>IF(ISERROR(LARGE(C65:Q65,9)),"-",LARGE(C65:Q65,9))</f>
        <v>-</v>
      </c>
      <c r="L66" s="2" t="str">
        <f>IF(ISERROR(LARGE(C65:Q65,10)),"-",LARGE(C65:Q65,10))</f>
        <v>-</v>
      </c>
      <c r="M66" s="2" t="str">
        <f>IF(ISERROR(LARGE(C65:Q65,11)),"-",LARGE(C65:Q65,11))</f>
        <v>-</v>
      </c>
      <c r="N66" s="2" t="str">
        <f>IF(ISERROR(LARGE(C65:Q65,12)),"-",LARGE(C65:Q65,12))</f>
        <v>-</v>
      </c>
      <c r="O66" s="2" t="str">
        <f>IF(ISERROR(LARGE(C65:Q65,13)),"-",LARGE(C65:Q65,13))</f>
        <v>-</v>
      </c>
      <c r="P66" s="2" t="str">
        <f>IF(ISERROR(LARGE(C65:Q65,14)),"-",LARGE(C65:Q65,14))</f>
        <v>-</v>
      </c>
      <c r="Q66" s="2" t="str">
        <f>IF(ISERROR(LARGE(C65:Q65,15)),"-",LARGE(C65:Q65,15))</f>
        <v>-</v>
      </c>
      <c r="R66" s="2">
        <f>SUM(C66:O66)</f>
        <v>0</v>
      </c>
    </row>
    <row r="67" spans="1:18" ht="38.25" customHeight="1" x14ac:dyDescent="0.45">
      <c r="A67" s="4">
        <v>25</v>
      </c>
      <c r="B67" s="3">
        <f>B20</f>
        <v>0</v>
      </c>
      <c r="C67" s="2" t="str">
        <f>IF(ISERROR(VLOOKUP(B67,'[1]60M.'!$O$8:$S$1000,5,0)),"",(VLOOKUP(B27,'[1]60M.'!$O$8:$S$1000,5,0)))</f>
        <v/>
      </c>
      <c r="D67" s="2" t="str">
        <f>IF(ISERROR(VLOOKUP(B67,'[1]400m.'!$O$8:$S$990,5,0)),"",(VLOOKUP(B67,'[1]400m.'!$O$8:$S$990,5,0)))</f>
        <v/>
      </c>
      <c r="E67" s="2" t="str">
        <f>IF(ISERROR(VLOOKUP(B67,'[1]1500m.'!$N$8:$Q$973,4,0)),"",(VLOOKUP(B67,'[1]1500m.'!$N$8:$Q$973,4,0)))</f>
        <v/>
      </c>
      <c r="F67" s="2" t="str">
        <f>IF(ISERROR(VLOOKUP(B67,[1]Sırık!$F$8:$BP$990,63,0)),"",(VLOOKUP(B67,[1]Sırık!$F$8:$BP$990,63,0)))</f>
        <v/>
      </c>
      <c r="G67" s="2" t="str">
        <f>IF(ISERROR(VLOOKUP(B67,[1]Disk!$F$8:$O$975,10,0)),"",(VLOOKUP(B67,[1]Disk!$F$8:$O$975,10,0)))</f>
        <v/>
      </c>
      <c r="H67" s="2" t="str">
        <f>IF(ISERROR(VLOOKUP(B67,'[1]400m.Eng'!$O$8:$S$990,5,0)),"",(VLOOKUP(B67,'[1]400m.Eng'!$O$8:$S$990,5,0)))</f>
        <v/>
      </c>
      <c r="I67" s="2" t="str">
        <f>IF(ISERROR(VLOOKUP(B67,[1]Fırlatma!$F$8:$O$975,10,0)),"",(VLOOKUP(B67,[1]Fırlatma!$F$8:$O$975,10,0)))</f>
        <v/>
      </c>
      <c r="J67" s="2" t="str">
        <f>IF(ISERROR(VLOOKUP(B67,'[1]800m.'!$N$8:$Q$973,4,0)),"",(VLOOKUP(B67,'[1]800m.'!$N$8:$Q$973,4,0)))</f>
        <v/>
      </c>
      <c r="K67" s="2" t="str">
        <f>IF(ISERROR(VLOOKUP(B67,'[1]80m.'!$O$8:$S$979,5,0)),"",(VLOOKUP(B67,'[1]80m.'!$O$8:$S$979,5,0)))</f>
        <v/>
      </c>
      <c r="L67" s="2" t="str">
        <f>IF(ISERROR(VLOOKUP(B67,'[1]80m.Eng'!$O$8:$S$990,5,0)),"",(VLOOKUP(B67,'[1]80m.Eng'!$O$8:$S$990,5,0)))</f>
        <v/>
      </c>
      <c r="M67" s="2" t="str">
        <f>IF(ISERROR(VLOOKUP(B67,[1]Cirit!$F$8:$O$975,10,0)),"",(VLOOKUP(B67,[1]Cirit!$F$8:$O$975,10,0)))</f>
        <v/>
      </c>
      <c r="N67" s="2" t="str">
        <f>IF(ISERROR(VLOOKUP(B67,[1]Uzun!$F$8:$O$1003,10,0)),"",(VLOOKUP(B67,[1]Uzun!$F$8:$O$1003,10,0)))</f>
        <v/>
      </c>
      <c r="O67" s="2" t="str">
        <f>IF(ISERROR(VLOOKUP(B67,[1]Gülle!$F$8:$O$989,10,0)),"",(VLOOKUP(B67,[1]Gülle!$F$8:$O$989,10,0)))</f>
        <v/>
      </c>
      <c r="P67" s="2" t="str">
        <f>IF(ISERROR(VLOOKUP(B67,[1]Yüksek!$F$8:$BP$990,63,0)),"",(VLOOKUP(B67,[1]Yüksek!$F$8:$BP$990,63,0)))</f>
        <v/>
      </c>
      <c r="Q67" s="2" t="str">
        <f>IF(ISERROR(VLOOKUP(B67,[1]İsveç!$N$8:$Q$973,4,0)),"",(VLOOKUP(B67,[1]İsveç!$N$8:$Q$973,4,0)))</f>
        <v/>
      </c>
      <c r="R67" s="2">
        <f>R68</f>
        <v>0</v>
      </c>
    </row>
    <row r="68" spans="1:18" ht="38.25" customHeight="1" x14ac:dyDescent="0.45">
      <c r="A68" s="4">
        <v>26</v>
      </c>
      <c r="B68" s="3">
        <f>B20</f>
        <v>0</v>
      </c>
      <c r="C68" s="2" t="str">
        <f>IF(ISERROR(LARGE(C67:Q67,1)),"-",LARGE(C67:Q67,1))</f>
        <v>-</v>
      </c>
      <c r="D68" s="2" t="str">
        <f>IF(ISERROR(LARGE(C67:Q67,2)),"-",LARGE(C67:Q67,2))</f>
        <v>-</v>
      </c>
      <c r="E68" s="2" t="str">
        <f>IF(ISERROR(LARGE(C67:Q67,3)),"-",LARGE(C67:Q67,3))</f>
        <v>-</v>
      </c>
      <c r="F68" s="2" t="str">
        <f>IF(ISERROR(LARGE(C67:Q67,4)),"-",LARGE(C67:Q67,4))</f>
        <v>-</v>
      </c>
      <c r="G68" s="2" t="str">
        <f>IF(ISERROR(LARGE(C67:Q67,5)),"-",LARGE(C67:Q67,5))</f>
        <v>-</v>
      </c>
      <c r="H68" s="2" t="str">
        <f>IF(ISERROR(LARGE(C67:Q67,6)),"-",LARGE(C67:Q67,6))</f>
        <v>-</v>
      </c>
      <c r="I68" s="2" t="str">
        <f>IF(ISERROR(LARGE(C67:Q67,7)),"-",LARGE(C67:Q67,7))</f>
        <v>-</v>
      </c>
      <c r="J68" s="2" t="str">
        <f>IF(ISERROR(LARGE(C67:Q67,8)),"-",LARGE(C67:Q67,8))</f>
        <v>-</v>
      </c>
      <c r="K68" s="2" t="str">
        <f>IF(ISERROR(LARGE(C67:Q67,9)),"-",LARGE(C67:Q67,9))</f>
        <v>-</v>
      </c>
      <c r="L68" s="2" t="str">
        <f>IF(ISERROR(LARGE(C67:Q67,10)),"-",LARGE(C67:Q67,10))</f>
        <v>-</v>
      </c>
      <c r="M68" s="2" t="str">
        <f>IF(ISERROR(LARGE(C67:Q67,11)),"-",LARGE(C67:Q67,11))</f>
        <v>-</v>
      </c>
      <c r="N68" s="2" t="str">
        <f>IF(ISERROR(LARGE(C67:Q67,12)),"-",LARGE(C67:Q67,12))</f>
        <v>-</v>
      </c>
      <c r="O68" s="2" t="str">
        <f>IF(ISERROR(LARGE(C67:Q67,13)),"-",LARGE(C67:Q67,13))</f>
        <v>-</v>
      </c>
      <c r="P68" s="2" t="str">
        <f>IF(ISERROR(LARGE(C67:Q67,14)),"-",LARGE(C67:Q67,14))</f>
        <v>-</v>
      </c>
      <c r="Q68" s="2" t="str">
        <f>IF(ISERROR(LARGE(C67:Q67,15)),"-",LARGE(C67:Q67,15))</f>
        <v>-</v>
      </c>
      <c r="R68" s="2">
        <f>SUM(C68:O68)</f>
        <v>0</v>
      </c>
    </row>
    <row r="69" spans="1:18" ht="38.25" customHeight="1" x14ac:dyDescent="0.45">
      <c r="A69" s="4">
        <v>27</v>
      </c>
      <c r="B69" s="3">
        <f>B21</f>
        <v>0</v>
      </c>
      <c r="C69" s="2" t="str">
        <f>IF(ISERROR(VLOOKUP(B69,'[1]60M.'!$O$8:$S$1000,5,0)),"",(VLOOKUP(B29,'[1]60M.'!$O$8:$S$1000,5,0)))</f>
        <v/>
      </c>
      <c r="D69" s="2" t="str">
        <f>IF(ISERROR(VLOOKUP(B69,'[1]400m.'!$O$8:$S$990,5,0)),"",(VLOOKUP(B69,'[1]400m.'!$O$8:$S$990,5,0)))</f>
        <v/>
      </c>
      <c r="E69" s="2" t="str">
        <f>IF(ISERROR(VLOOKUP(B69,'[1]1500m.'!$N$8:$Q$973,4,0)),"",(VLOOKUP(B69,'[1]1500m.'!$N$8:$Q$973,4,0)))</f>
        <v/>
      </c>
      <c r="F69" s="2" t="str">
        <f>IF(ISERROR(VLOOKUP(B69,[1]Sırık!$F$8:$BP$990,63,0)),"",(VLOOKUP(B69,[1]Sırık!$F$8:$BP$990,63,0)))</f>
        <v/>
      </c>
      <c r="G69" s="2" t="str">
        <f>IF(ISERROR(VLOOKUP(B69,[1]Disk!$F$8:$O$975,10,0)),"",(VLOOKUP(B69,[1]Disk!$F$8:$O$975,10,0)))</f>
        <v/>
      </c>
      <c r="H69" s="2" t="str">
        <f>IF(ISERROR(VLOOKUP(B69,'[1]400m.Eng'!$O$8:$S$990,5,0)),"",(VLOOKUP(B69,'[1]400m.Eng'!$O$8:$S$990,5,0)))</f>
        <v/>
      </c>
      <c r="I69" s="2" t="str">
        <f>IF(ISERROR(VLOOKUP(B69,[1]Fırlatma!$F$8:$O$975,10,0)),"",(VLOOKUP(B69,[1]Fırlatma!$F$8:$O$975,10,0)))</f>
        <v/>
      </c>
      <c r="J69" s="2" t="str">
        <f>IF(ISERROR(VLOOKUP(B69,'[1]800m.'!$N$8:$Q$973,4,0)),"",(VLOOKUP(B69,'[1]800m.'!$N$8:$Q$973,4,0)))</f>
        <v/>
      </c>
      <c r="K69" s="2" t="str">
        <f>IF(ISERROR(VLOOKUP(B69,'[1]80m.'!$O$8:$S$979,5,0)),"",(VLOOKUP(B69,'[1]80m.'!$O$8:$S$979,5,0)))</f>
        <v/>
      </c>
      <c r="L69" s="2" t="str">
        <f>IF(ISERROR(VLOOKUP(B69,'[1]80m.Eng'!$O$8:$S$990,5,0)),"",(VLOOKUP(B69,'[1]80m.Eng'!$O$8:$S$990,5,0)))</f>
        <v/>
      </c>
      <c r="M69" s="2" t="str">
        <f>IF(ISERROR(VLOOKUP(B69,[1]Cirit!$F$8:$O$975,10,0)),"",(VLOOKUP(B69,[1]Cirit!$F$8:$O$975,10,0)))</f>
        <v/>
      </c>
      <c r="N69" s="2" t="str">
        <f>IF(ISERROR(VLOOKUP(B69,[1]Uzun!$F$8:$O$1003,10,0)),"",(VLOOKUP(B69,[1]Uzun!$F$8:$O$1003,10,0)))</f>
        <v/>
      </c>
      <c r="O69" s="2" t="str">
        <f>IF(ISERROR(VLOOKUP(B69,[1]Gülle!$F$8:$O$989,10,0)),"",(VLOOKUP(B69,[1]Gülle!$F$8:$O$989,10,0)))</f>
        <v/>
      </c>
      <c r="P69" s="2" t="str">
        <f>IF(ISERROR(VLOOKUP(B69,[1]Yüksek!$F$8:$BP$990,63,0)),"",(VLOOKUP(B69,[1]Yüksek!$F$8:$BP$990,63,0)))</f>
        <v/>
      </c>
      <c r="Q69" s="2" t="str">
        <f>IF(ISERROR(VLOOKUP(B69,[1]İsveç!$N$8:$Q$973,4,0)),"",(VLOOKUP(B69,[1]İsveç!$N$8:$Q$973,4,0)))</f>
        <v/>
      </c>
      <c r="R69" s="2">
        <f>R70</f>
        <v>0</v>
      </c>
    </row>
    <row r="70" spans="1:18" ht="38.25" customHeight="1" x14ac:dyDescent="0.45">
      <c r="A70" s="4">
        <v>28</v>
      </c>
      <c r="B70" s="3">
        <f>B21</f>
        <v>0</v>
      </c>
      <c r="C70" s="2" t="str">
        <f>IF(ISERROR(LARGE(C69:Q69,1)),"-",LARGE(C69:Q69,1))</f>
        <v>-</v>
      </c>
      <c r="D70" s="2" t="str">
        <f>IF(ISERROR(LARGE(C69:Q69,2)),"-",LARGE(C69:Q69,2))</f>
        <v>-</v>
      </c>
      <c r="E70" s="2" t="str">
        <f>IF(ISERROR(LARGE(C69:Q69,3)),"-",LARGE(C69:Q69,3))</f>
        <v>-</v>
      </c>
      <c r="F70" s="2" t="str">
        <f>IF(ISERROR(LARGE(C69:Q69,4)),"-",LARGE(C69:Q69,4))</f>
        <v>-</v>
      </c>
      <c r="G70" s="2" t="str">
        <f>IF(ISERROR(LARGE(C69:Q69,5)),"-",LARGE(C69:Q69,5))</f>
        <v>-</v>
      </c>
      <c r="H70" s="2" t="str">
        <f>IF(ISERROR(LARGE(C69:Q69,6)),"-",LARGE(C69:Q69,6))</f>
        <v>-</v>
      </c>
      <c r="I70" s="2" t="str">
        <f>IF(ISERROR(LARGE(C69:Q69,7)),"-",LARGE(C69:Q69,7))</f>
        <v>-</v>
      </c>
      <c r="J70" s="2" t="str">
        <f>IF(ISERROR(LARGE(C69:Q69,8)),"-",LARGE(C69:Q69,8))</f>
        <v>-</v>
      </c>
      <c r="K70" s="2" t="str">
        <f>IF(ISERROR(LARGE(C69:Q69,9)),"-",LARGE(C69:Q69,9))</f>
        <v>-</v>
      </c>
      <c r="L70" s="2" t="str">
        <f>IF(ISERROR(LARGE(C69:Q69,10)),"-",LARGE(C69:Q69,10))</f>
        <v>-</v>
      </c>
      <c r="M70" s="2" t="str">
        <f>IF(ISERROR(LARGE(C69:Q69,11)),"-",LARGE(C69:Q69,11))</f>
        <v>-</v>
      </c>
      <c r="N70" s="2" t="str">
        <f>IF(ISERROR(LARGE(C69:Q69,12)),"-",LARGE(C69:Q69,12))</f>
        <v>-</v>
      </c>
      <c r="O70" s="2" t="str">
        <f>IF(ISERROR(LARGE(C69:Q69,13)),"-",LARGE(C69:Q69,13))</f>
        <v>-</v>
      </c>
      <c r="P70" s="2" t="str">
        <f>IF(ISERROR(LARGE(C69:Q69,14)),"-",LARGE(C69:Q69,14))</f>
        <v>-</v>
      </c>
      <c r="Q70" s="2" t="str">
        <f>IF(ISERROR(LARGE(C69:Q69,15)),"-",LARGE(C69:Q69,15))</f>
        <v>-</v>
      </c>
      <c r="R70" s="2">
        <f>SUM(C70:O70)</f>
        <v>0</v>
      </c>
    </row>
    <row r="71" spans="1:18" ht="38.25" customHeight="1" x14ac:dyDescent="0.45">
      <c r="A71" s="4">
        <v>29</v>
      </c>
      <c r="B71" s="3">
        <f>B22</f>
        <v>0</v>
      </c>
      <c r="C71" s="2" t="str">
        <f>IF(ISERROR(VLOOKUP(B71,'[1]60M.'!$O$8:$S$1000,5,0)),"",(VLOOKUP(B31,'[1]60M.'!$O$8:$S$1000,5,0)))</f>
        <v/>
      </c>
      <c r="D71" s="2" t="str">
        <f>IF(ISERROR(VLOOKUP(B71,'[1]400m.'!$O$8:$S$990,5,0)),"",(VLOOKUP(B71,'[1]400m.'!$O$8:$S$990,5,0)))</f>
        <v/>
      </c>
      <c r="E71" s="2" t="str">
        <f>IF(ISERROR(VLOOKUP(B71,'[1]1500m.'!$N$8:$Q$973,4,0)),"",(VLOOKUP(B71,'[1]1500m.'!$N$8:$Q$973,4,0)))</f>
        <v/>
      </c>
      <c r="F71" s="2" t="str">
        <f>IF(ISERROR(VLOOKUP(B71,[1]Sırık!$F$8:$BP$990,63,0)),"",(VLOOKUP(B71,[1]Sırık!$F$8:$BP$990,63,0)))</f>
        <v/>
      </c>
      <c r="G71" s="2" t="str">
        <f>IF(ISERROR(VLOOKUP(B71,[1]Disk!$F$8:$O$975,10,0)),"",(VLOOKUP(B71,[1]Disk!$F$8:$O$975,10,0)))</f>
        <v/>
      </c>
      <c r="H71" s="2" t="str">
        <f>IF(ISERROR(VLOOKUP(B71,'[1]400m.Eng'!$O$8:$S$990,5,0)),"",(VLOOKUP(B71,'[1]400m.Eng'!$O$8:$S$990,5,0)))</f>
        <v/>
      </c>
      <c r="I71" s="2" t="str">
        <f>IF(ISERROR(VLOOKUP(B71,[1]Fırlatma!$F$8:$O$975,10,0)),"",(VLOOKUP(B71,[1]Fırlatma!$F$8:$O$975,10,0)))</f>
        <v/>
      </c>
      <c r="J71" s="2" t="str">
        <f>IF(ISERROR(VLOOKUP(B71,'[1]800m.'!$N$8:$Q$973,4,0)),"",(VLOOKUP(B71,'[1]800m.'!$N$8:$Q$973,4,0)))</f>
        <v/>
      </c>
      <c r="K71" s="2" t="str">
        <f>IF(ISERROR(VLOOKUP(B71,'[1]80m.'!$O$8:$S$979,5,0)),"",(VLOOKUP(B71,'[1]80m.'!$O$8:$S$979,5,0)))</f>
        <v/>
      </c>
      <c r="L71" s="2" t="str">
        <f>IF(ISERROR(VLOOKUP(B71,'[1]80m.Eng'!$O$8:$S$990,5,0)),"",(VLOOKUP(B71,'[1]80m.Eng'!$O$8:$S$990,5,0)))</f>
        <v/>
      </c>
      <c r="M71" s="2" t="str">
        <f>IF(ISERROR(VLOOKUP(B71,[1]Cirit!$F$8:$O$975,10,0)),"",(VLOOKUP(B71,[1]Cirit!$F$8:$O$975,10,0)))</f>
        <v/>
      </c>
      <c r="N71" s="2" t="str">
        <f>IF(ISERROR(VLOOKUP(B71,[1]Uzun!$F$8:$O$1003,10,0)),"",(VLOOKUP(B71,[1]Uzun!$F$8:$O$1003,10,0)))</f>
        <v/>
      </c>
      <c r="O71" s="2" t="str">
        <f>IF(ISERROR(VLOOKUP(B71,[1]Gülle!$F$8:$O$989,10,0)),"",(VLOOKUP(B71,[1]Gülle!$F$8:$O$989,10,0)))</f>
        <v/>
      </c>
      <c r="P71" s="2" t="str">
        <f>IF(ISERROR(VLOOKUP(B71,[1]Yüksek!$F$8:$BP$990,63,0)),"",(VLOOKUP(B71,[1]Yüksek!$F$8:$BP$990,63,0)))</f>
        <v/>
      </c>
      <c r="Q71" s="2" t="str">
        <f>IF(ISERROR(VLOOKUP(B71,[1]İsveç!$N$8:$Q$973,4,0)),"",(VLOOKUP(B71,[1]İsveç!$N$8:$Q$973,4,0)))</f>
        <v/>
      </c>
      <c r="R71" s="2">
        <f>R72</f>
        <v>0</v>
      </c>
    </row>
    <row r="72" spans="1:18" ht="38.25" customHeight="1" x14ac:dyDescent="0.45">
      <c r="A72" s="4">
        <v>30</v>
      </c>
      <c r="B72" s="3">
        <f>B22</f>
        <v>0</v>
      </c>
      <c r="C72" s="2" t="str">
        <f>IF(ISERROR(LARGE(C71:Q71,1)),"-",LARGE(C71:Q71,1))</f>
        <v>-</v>
      </c>
      <c r="D72" s="2" t="str">
        <f>IF(ISERROR(LARGE(C71:Q71,2)),"-",LARGE(C71:Q71,2))</f>
        <v>-</v>
      </c>
      <c r="E72" s="2" t="str">
        <f>IF(ISERROR(LARGE(C71:Q71,3)),"-",LARGE(C71:Q71,3))</f>
        <v>-</v>
      </c>
      <c r="F72" s="2" t="str">
        <f>IF(ISERROR(LARGE(C71:Q71,4)),"-",LARGE(C71:Q71,4))</f>
        <v>-</v>
      </c>
      <c r="G72" s="2" t="str">
        <f>IF(ISERROR(LARGE(C71:Q71,5)),"-",LARGE(C71:Q71,5))</f>
        <v>-</v>
      </c>
      <c r="H72" s="2" t="str">
        <f>IF(ISERROR(LARGE(C71:Q71,6)),"-",LARGE(C71:Q71,6))</f>
        <v>-</v>
      </c>
      <c r="I72" s="2" t="str">
        <f>IF(ISERROR(LARGE(C71:Q71,7)),"-",LARGE(C71:Q71,7))</f>
        <v>-</v>
      </c>
      <c r="J72" s="2" t="str">
        <f>IF(ISERROR(LARGE(C71:Q71,8)),"-",LARGE(C71:Q71,8))</f>
        <v>-</v>
      </c>
      <c r="K72" s="2" t="str">
        <f>IF(ISERROR(LARGE(C71:Q71,9)),"-",LARGE(C71:Q71,9))</f>
        <v>-</v>
      </c>
      <c r="L72" s="2" t="str">
        <f>IF(ISERROR(LARGE(C71:Q71,10)),"-",LARGE(C71:Q71,10))</f>
        <v>-</v>
      </c>
      <c r="M72" s="2" t="str">
        <f>IF(ISERROR(LARGE(C71:Q71,11)),"-",LARGE(C71:Q71,11))</f>
        <v>-</v>
      </c>
      <c r="N72" s="2" t="str">
        <f>IF(ISERROR(LARGE(C71:Q71,12)),"-",LARGE(C71:Q71,12))</f>
        <v>-</v>
      </c>
      <c r="O72" s="2" t="str">
        <f>IF(ISERROR(LARGE(C71:Q71,13)),"-",LARGE(C71:Q71,13))</f>
        <v>-</v>
      </c>
      <c r="P72" s="2" t="str">
        <f>IF(ISERROR(LARGE(C71:Q71,14)),"-",LARGE(C71:Q71,14))</f>
        <v>-</v>
      </c>
      <c r="Q72" s="2" t="str">
        <f>IF(ISERROR(LARGE(C71:Q71,15)),"-",LARGE(C71:Q71,15))</f>
        <v>-</v>
      </c>
      <c r="R72" s="2">
        <f>SUM(C72:O72)</f>
        <v>0</v>
      </c>
    </row>
    <row r="73" spans="1:18" ht="38.25" customHeight="1" x14ac:dyDescent="0.45">
      <c r="A73" s="4">
        <v>31</v>
      </c>
      <c r="B73" s="3">
        <f>B23</f>
        <v>0</v>
      </c>
      <c r="C73" s="2" t="str">
        <f>IF(ISERROR(VLOOKUP(B73,'[1]60M.'!$O$8:$S$1000,5,0)),"",(VLOOKUP(B33,'[1]60M.'!$O$8:$S$1000,5,0)))</f>
        <v/>
      </c>
      <c r="D73" s="2" t="str">
        <f>IF(ISERROR(VLOOKUP(B73,'[1]400m.'!$O$8:$S$990,5,0)),"",(VLOOKUP(B73,'[1]400m.'!$O$8:$S$990,5,0)))</f>
        <v/>
      </c>
      <c r="E73" s="2" t="str">
        <f>IF(ISERROR(VLOOKUP(B73,'[1]1500m.'!$N$8:$Q$973,4,0)),"",(VLOOKUP(B73,'[1]1500m.'!$N$8:$Q$973,4,0)))</f>
        <v/>
      </c>
      <c r="F73" s="2" t="str">
        <f>IF(ISERROR(VLOOKUP(B73,[1]Sırık!$F$8:$BP$990,63,0)),"",(VLOOKUP(B73,[1]Sırık!$F$8:$BP$990,63,0)))</f>
        <v/>
      </c>
      <c r="G73" s="2" t="str">
        <f>IF(ISERROR(VLOOKUP(B73,[1]Disk!$F$8:$O$975,10,0)),"",(VLOOKUP(B73,[1]Disk!$F$8:$O$975,10,0)))</f>
        <v/>
      </c>
      <c r="H73" s="2" t="str">
        <f>IF(ISERROR(VLOOKUP(B73,'[1]400m.Eng'!$O$8:$S$990,5,0)),"",(VLOOKUP(B73,'[1]400m.Eng'!$O$8:$S$990,5,0)))</f>
        <v/>
      </c>
      <c r="I73" s="2" t="str">
        <f>IF(ISERROR(VLOOKUP(B73,[1]Fırlatma!$F$8:$O$975,10,0)),"",(VLOOKUP(B73,[1]Fırlatma!$F$8:$O$975,10,0)))</f>
        <v/>
      </c>
      <c r="J73" s="2" t="str">
        <f>IF(ISERROR(VLOOKUP(B73,'[1]800m.'!$N$8:$Q$973,4,0)),"",(VLOOKUP(B73,'[1]800m.'!$N$8:$Q$973,4,0)))</f>
        <v/>
      </c>
      <c r="K73" s="2" t="str">
        <f>IF(ISERROR(VLOOKUP(B73,'[1]80m.'!$O$8:$S$979,5,0)),"",(VLOOKUP(B73,'[1]80m.'!$O$8:$S$979,5,0)))</f>
        <v/>
      </c>
      <c r="L73" s="2" t="str">
        <f>IF(ISERROR(VLOOKUP(B73,'[1]80m.Eng'!$O$8:$S$990,5,0)),"",(VLOOKUP(B73,'[1]80m.Eng'!$O$8:$S$990,5,0)))</f>
        <v/>
      </c>
      <c r="M73" s="2" t="str">
        <f>IF(ISERROR(VLOOKUP(B73,[1]Cirit!$F$8:$O$975,10,0)),"",(VLOOKUP(B73,[1]Cirit!$F$8:$O$975,10,0)))</f>
        <v/>
      </c>
      <c r="N73" s="2" t="str">
        <f>IF(ISERROR(VLOOKUP(B73,[1]Uzun!$F$8:$O$1003,10,0)),"",(VLOOKUP(B73,[1]Uzun!$F$8:$O$1003,10,0)))</f>
        <v/>
      </c>
      <c r="O73" s="2" t="str">
        <f>IF(ISERROR(VLOOKUP(B73,[1]Gülle!$F$8:$O$989,10,0)),"",(VLOOKUP(B73,[1]Gülle!$F$8:$O$989,10,0)))</f>
        <v/>
      </c>
      <c r="P73" s="2" t="str">
        <f>IF(ISERROR(VLOOKUP(B73,[1]Yüksek!$F$8:$BP$990,63,0)),"",(VLOOKUP(B73,[1]Yüksek!$F$8:$BP$990,63,0)))</f>
        <v/>
      </c>
      <c r="Q73" s="2" t="str">
        <f>IF(ISERROR(VLOOKUP(B73,[1]İsveç!$N$8:$Q$973,4,0)),"",(VLOOKUP(B73,[1]İsveç!$N$8:$Q$973,4,0)))</f>
        <v/>
      </c>
      <c r="R73" s="2">
        <f>R74</f>
        <v>0</v>
      </c>
    </row>
    <row r="74" spans="1:18" ht="38.25" customHeight="1" x14ac:dyDescent="0.45">
      <c r="A74" s="4">
        <v>32</v>
      </c>
      <c r="B74" s="3">
        <f>B23</f>
        <v>0</v>
      </c>
      <c r="C74" s="2" t="str">
        <f>IF(ISERROR(LARGE(C73:Q73,1)),"-",LARGE(C73:Q73,1))</f>
        <v>-</v>
      </c>
      <c r="D74" s="2" t="str">
        <f>IF(ISERROR(LARGE(C73:Q73,2)),"-",LARGE(C73:Q73,2))</f>
        <v>-</v>
      </c>
      <c r="E74" s="2" t="str">
        <f>IF(ISERROR(LARGE(C73:Q73,3)),"-",LARGE(C73:Q73,3))</f>
        <v>-</v>
      </c>
      <c r="F74" s="2" t="str">
        <f>IF(ISERROR(LARGE(C73:Q73,4)),"-",LARGE(C73:Q73,4))</f>
        <v>-</v>
      </c>
      <c r="G74" s="2" t="str">
        <f>IF(ISERROR(LARGE(C73:Q73,5)),"-",LARGE(C73:Q73,5))</f>
        <v>-</v>
      </c>
      <c r="H74" s="2" t="str">
        <f>IF(ISERROR(LARGE(C73:Q73,6)),"-",LARGE(C73:Q73,6))</f>
        <v>-</v>
      </c>
      <c r="I74" s="2" t="str">
        <f>IF(ISERROR(LARGE(C73:Q73,7)),"-",LARGE(C73:Q73,7))</f>
        <v>-</v>
      </c>
      <c r="J74" s="2" t="str">
        <f>IF(ISERROR(LARGE(C73:Q73,8)),"-",LARGE(C73:Q73,8))</f>
        <v>-</v>
      </c>
      <c r="K74" s="2" t="str">
        <f>IF(ISERROR(LARGE(C73:Q73,9)),"-",LARGE(C73:Q73,9))</f>
        <v>-</v>
      </c>
      <c r="L74" s="2" t="str">
        <f>IF(ISERROR(LARGE(C73:Q73,10)),"-",LARGE(C73:Q73,10))</f>
        <v>-</v>
      </c>
      <c r="M74" s="2" t="str">
        <f>IF(ISERROR(LARGE(C73:Q73,11)),"-",LARGE(C73:Q73,11))</f>
        <v>-</v>
      </c>
      <c r="N74" s="2" t="str">
        <f>IF(ISERROR(LARGE(C73:Q73,12)),"-",LARGE(C73:Q73,12))</f>
        <v>-</v>
      </c>
      <c r="O74" s="2" t="str">
        <f>IF(ISERROR(LARGE(C73:Q73,13)),"-",LARGE(C73:Q73,13))</f>
        <v>-</v>
      </c>
      <c r="P74" s="2" t="str">
        <f>IF(ISERROR(LARGE(C73:Q73,14)),"-",LARGE(C73:Q73,14))</f>
        <v>-</v>
      </c>
      <c r="Q74" s="2" t="str">
        <f>IF(ISERROR(LARGE(C73:Q73,15)),"-",LARGE(C73:Q73,15))</f>
        <v>-</v>
      </c>
      <c r="R74" s="2">
        <f>SUM(C74:O74)</f>
        <v>0</v>
      </c>
    </row>
    <row r="75" spans="1:18" ht="38.25" customHeight="1" x14ac:dyDescent="0.45">
      <c r="A75" s="4">
        <v>33</v>
      </c>
      <c r="B75" s="3">
        <f>B24</f>
        <v>0</v>
      </c>
      <c r="C75" s="2" t="str">
        <f>IF(ISERROR(VLOOKUP(B75,'[1]60M.'!$O$8:$S$1000,5,0)),"",(VLOOKUP(B34,'[1]60M.'!$O$8:$S$1000,5,0)))</f>
        <v/>
      </c>
      <c r="D75" s="2" t="str">
        <f>IF(ISERROR(VLOOKUP(B75,'[1]400m.'!$O$8:$S$990,5,0)),"",(VLOOKUP(B75,'[1]400m.'!$O$8:$S$990,5,0)))</f>
        <v/>
      </c>
      <c r="E75" s="2" t="str">
        <f>IF(ISERROR(VLOOKUP(B75,'[1]1500m.'!$N$8:$Q$973,4,0)),"",(VLOOKUP(B75,'[1]1500m.'!$N$8:$Q$973,4,0)))</f>
        <v/>
      </c>
      <c r="F75" s="2" t="str">
        <f>IF(ISERROR(VLOOKUP(B75,[1]Sırık!$F$8:$BP$990,63,0)),"",(VLOOKUP(B75,[1]Sırık!$F$8:$BP$990,63,0)))</f>
        <v/>
      </c>
      <c r="G75" s="2" t="str">
        <f>IF(ISERROR(VLOOKUP(B75,[1]Disk!$F$8:$O$975,10,0)),"",(VLOOKUP(B75,[1]Disk!$F$8:$O$975,10,0)))</f>
        <v/>
      </c>
      <c r="H75" s="2" t="str">
        <f>IF(ISERROR(VLOOKUP(B75,'[1]400m.Eng'!$O$8:$S$990,5,0)),"",(VLOOKUP(B75,'[1]400m.Eng'!$O$8:$S$990,5,0)))</f>
        <v/>
      </c>
      <c r="I75" s="2" t="str">
        <f>IF(ISERROR(VLOOKUP(B75,[1]Fırlatma!$F$8:$O$975,10,0)),"",(VLOOKUP(B75,[1]Fırlatma!$F$8:$O$975,10,0)))</f>
        <v/>
      </c>
      <c r="J75" s="2" t="str">
        <f>IF(ISERROR(VLOOKUP(B75,'[1]800m.'!$N$8:$Q$973,4,0)),"",(VLOOKUP(B75,'[1]800m.'!$N$8:$Q$973,4,0)))</f>
        <v/>
      </c>
      <c r="K75" s="2" t="str">
        <f>IF(ISERROR(VLOOKUP(B75,'[1]80m.'!$O$8:$S$979,5,0)),"",(VLOOKUP(B75,'[1]80m.'!$O$8:$S$979,5,0)))</f>
        <v/>
      </c>
      <c r="L75" s="2" t="str">
        <f>IF(ISERROR(VLOOKUP(B75,'[1]80m.Eng'!$O$8:$S$990,5,0)),"",(VLOOKUP(B75,'[1]80m.Eng'!$O$8:$S$990,5,0)))</f>
        <v/>
      </c>
      <c r="M75" s="2" t="str">
        <f>IF(ISERROR(VLOOKUP(B75,[1]Cirit!$F$8:$O$975,10,0)),"",(VLOOKUP(B75,[1]Cirit!$F$8:$O$975,10,0)))</f>
        <v/>
      </c>
      <c r="N75" s="2" t="str">
        <f>IF(ISERROR(VLOOKUP(B75,[1]Uzun!$F$8:$O$1003,10,0)),"",(VLOOKUP(B75,[1]Uzun!$F$8:$O$1003,10,0)))</f>
        <v/>
      </c>
      <c r="O75" s="2" t="str">
        <f>IF(ISERROR(VLOOKUP(B75,[1]Gülle!$F$8:$O$989,10,0)),"",(VLOOKUP(B75,[1]Gülle!$F$8:$O$989,10,0)))</f>
        <v/>
      </c>
      <c r="P75" s="2" t="str">
        <f>IF(ISERROR(VLOOKUP(B75,[1]Yüksek!$F$8:$BP$990,63,0)),"",(VLOOKUP(B75,[1]Yüksek!$F$8:$BP$990,63,0)))</f>
        <v/>
      </c>
      <c r="Q75" s="2" t="str">
        <f>IF(ISERROR(VLOOKUP(B75,[1]İsveç!$N$8:$Q$973,4,0)),"",(VLOOKUP(B75,[1]İsveç!$N$8:$Q$973,4,0)))</f>
        <v/>
      </c>
      <c r="R75" s="2">
        <f>R76</f>
        <v>0</v>
      </c>
    </row>
    <row r="76" spans="1:18" ht="38.25" customHeight="1" x14ac:dyDescent="0.45">
      <c r="A76" s="4">
        <v>34</v>
      </c>
      <c r="B76" s="3">
        <f>B24</f>
        <v>0</v>
      </c>
      <c r="C76" s="2" t="str">
        <f>IF(ISERROR(LARGE(C75:Q75,1)),"-",LARGE(C75:Q75,1))</f>
        <v>-</v>
      </c>
      <c r="D76" s="2" t="str">
        <f>IF(ISERROR(LARGE(C75:Q75,2)),"-",LARGE(C75:Q75,2))</f>
        <v>-</v>
      </c>
      <c r="E76" s="2" t="str">
        <f>IF(ISERROR(LARGE(C75:Q75,3)),"-",LARGE(C75:Q75,3))</f>
        <v>-</v>
      </c>
      <c r="F76" s="2" t="str">
        <f>IF(ISERROR(LARGE(C75:Q75,4)),"-",LARGE(C75:Q75,4))</f>
        <v>-</v>
      </c>
      <c r="G76" s="2" t="str">
        <f>IF(ISERROR(LARGE(C75:Q75,5)),"-",LARGE(C75:Q75,5))</f>
        <v>-</v>
      </c>
      <c r="H76" s="2" t="str">
        <f>IF(ISERROR(LARGE(C75:Q75,6)),"-",LARGE(C75:Q75,6))</f>
        <v>-</v>
      </c>
      <c r="I76" s="2" t="str">
        <f>IF(ISERROR(LARGE(C75:Q75,7)),"-",LARGE(C75:Q75,7))</f>
        <v>-</v>
      </c>
      <c r="J76" s="2" t="str">
        <f>IF(ISERROR(LARGE(C75:Q75,8)),"-",LARGE(C75:Q75,8))</f>
        <v>-</v>
      </c>
      <c r="K76" s="2" t="str">
        <f>IF(ISERROR(LARGE(C75:Q75,9)),"-",LARGE(C75:Q75,9))</f>
        <v>-</v>
      </c>
      <c r="L76" s="2" t="str">
        <f>IF(ISERROR(LARGE(C75:Q75,10)),"-",LARGE(C75:Q75,10))</f>
        <v>-</v>
      </c>
      <c r="M76" s="2" t="str">
        <f>IF(ISERROR(LARGE(C75:Q75,11)),"-",LARGE(C75:Q75,11))</f>
        <v>-</v>
      </c>
      <c r="N76" s="2" t="str">
        <f>IF(ISERROR(LARGE(C75:Q75,12)),"-",LARGE(C75:Q75,12))</f>
        <v>-</v>
      </c>
      <c r="O76" s="2" t="str">
        <f>IF(ISERROR(LARGE(C75:Q75,13)),"-",LARGE(C75:Q75,13))</f>
        <v>-</v>
      </c>
      <c r="P76" s="2" t="str">
        <f>IF(ISERROR(LARGE(C75:Q75,14)),"-",LARGE(C75:Q75,14))</f>
        <v>-</v>
      </c>
      <c r="Q76" s="2" t="str">
        <f>IF(ISERROR(LARGE(C75:Q75,15)),"-",LARGE(C75:Q75,15))</f>
        <v>-</v>
      </c>
      <c r="R76" s="2">
        <f>SUM(C76:O76)</f>
        <v>0</v>
      </c>
    </row>
  </sheetData>
  <mergeCells count="35">
    <mergeCell ref="M6:N6"/>
    <mergeCell ref="O6:P6"/>
    <mergeCell ref="O29:P29"/>
    <mergeCell ref="M29:N29"/>
    <mergeCell ref="A25:U25"/>
    <mergeCell ref="V29:V30"/>
    <mergeCell ref="A1:U1"/>
    <mergeCell ref="A2:U2"/>
    <mergeCell ref="A3:U3"/>
    <mergeCell ref="K4:U4"/>
    <mergeCell ref="M5:U5"/>
    <mergeCell ref="A4:J4"/>
    <mergeCell ref="U29:U30"/>
    <mergeCell ref="T29:T30"/>
    <mergeCell ref="S29:S30"/>
    <mergeCell ref="E6:F6"/>
    <mergeCell ref="K29:L29"/>
    <mergeCell ref="E29:F29"/>
    <mergeCell ref="A26:U26"/>
    <mergeCell ref="A27:U27"/>
    <mergeCell ref="K28:U28"/>
    <mergeCell ref="A29:A30"/>
    <mergeCell ref="B29:B30"/>
    <mergeCell ref="A28:J28"/>
    <mergeCell ref="Q6:Q7"/>
    <mergeCell ref="A6:A7"/>
    <mergeCell ref="C29:D29"/>
    <mergeCell ref="B6:B7"/>
    <mergeCell ref="Q29:R29"/>
    <mergeCell ref="I6:J6"/>
    <mergeCell ref="G29:H29"/>
    <mergeCell ref="I29:J29"/>
    <mergeCell ref="C6:D6"/>
    <mergeCell ref="G6:H6"/>
    <mergeCell ref="K6:L6"/>
  </mergeCells>
  <conditionalFormatting sqref="Q8:Q24">
    <cfRule type="duplicateValues" dxfId="27" priority="1" stopIfTrue="1"/>
  </conditionalFormatting>
  <conditionalFormatting sqref="U31:U37">
    <cfRule type="duplicateValues" dxfId="26" priority="2" stopIfTrue="1"/>
  </conditionalFormatting>
  <pageMargins left="0.18" right="0.16" top="0.32" bottom="0.19" header="0.24" footer="0.28999999999999998"/>
  <pageSetup paperSize="9" scale="34" fitToHeight="0" orientation="landscape" r:id="rId1"/>
  <rowBreaks count="1" manualBreakCount="1">
    <brk id="24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86"/>
  <sheetViews>
    <sheetView view="pageBreakPreview" topLeftCell="A26" zoomScale="30" zoomScaleNormal="100" zoomScaleSheetLayoutView="30" workbookViewId="0">
      <selection activeCell="S47" sqref="S47"/>
    </sheetView>
  </sheetViews>
  <sheetFormatPr defaultRowHeight="12.75" x14ac:dyDescent="0.2"/>
  <cols>
    <col min="1" max="1" width="9.140625" style="1"/>
    <col min="2" max="2" width="73.85546875" style="1" customWidth="1"/>
    <col min="3" max="3" width="19" style="1" customWidth="1"/>
    <col min="4" max="4" width="13" style="1" customWidth="1"/>
    <col min="5" max="5" width="19" style="1" customWidth="1"/>
    <col min="6" max="6" width="13" style="1" customWidth="1"/>
    <col min="7" max="7" width="19" style="1" customWidth="1"/>
    <col min="8" max="8" width="13" style="1" customWidth="1"/>
    <col min="9" max="9" width="19" style="1" customWidth="1"/>
    <col min="10" max="10" width="13" style="1" customWidth="1"/>
    <col min="11" max="11" width="19" style="1" customWidth="1"/>
    <col min="12" max="12" width="13" style="1" customWidth="1"/>
    <col min="13" max="13" width="19" style="1" customWidth="1"/>
    <col min="14" max="14" width="13" style="1" customWidth="1"/>
    <col min="15" max="15" width="19" style="1" customWidth="1"/>
    <col min="16" max="16" width="13" style="1" customWidth="1"/>
    <col min="17" max="17" width="19" style="1" customWidth="1"/>
    <col min="18" max="18" width="14.140625" style="1" customWidth="1"/>
    <col min="19" max="20" width="16" style="1" customWidth="1"/>
    <col min="21" max="21" width="18.5703125" style="1" customWidth="1"/>
    <col min="22" max="22" width="22.5703125" style="1" bestFit="1" customWidth="1"/>
    <col min="23" max="16384" width="9.140625" style="1"/>
  </cols>
  <sheetData>
    <row r="1" spans="1:21" ht="69" customHeight="1" x14ac:dyDescent="0.2">
      <c r="A1" s="30" t="str">
        <f>('[2]YARIŞMA BİLGİLERİ'!A2)</f>
        <v>Gençlik ve Spor Bakanlığı
Spor Genel Müdürlüğü
Spor Faaliyetleri Daire Başkanlığı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43.5" customHeight="1" x14ac:dyDescent="0.2">
      <c r="A2" s="29" t="str">
        <f>'[2]YARIŞMA BİLGİLERİ'!F19</f>
        <v>2021-2022 SPORCU EĞİTİM MERKEZİ GRUP BİRİNCİLİĞİ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39" customHeight="1" x14ac:dyDescent="0.2">
      <c r="A3" s="28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50.25" customHeight="1" x14ac:dyDescent="0.2">
      <c r="A4" s="41" t="s">
        <v>35</v>
      </c>
      <c r="B4" s="41"/>
      <c r="C4" s="41"/>
      <c r="D4" s="41"/>
      <c r="E4" s="41"/>
      <c r="F4" s="41"/>
      <c r="G4" s="41"/>
      <c r="H4" s="41"/>
      <c r="I4" s="41"/>
      <c r="J4" s="41"/>
      <c r="K4" s="41" t="s">
        <v>34</v>
      </c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21" ht="32.2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2">
        <f ca="1">NOW()</f>
        <v>44706.786033449076</v>
      </c>
      <c r="N5" s="42"/>
      <c r="O5" s="42"/>
      <c r="P5" s="42"/>
      <c r="Q5" s="42"/>
      <c r="R5" s="42"/>
      <c r="S5" s="42"/>
      <c r="T5" s="42"/>
      <c r="U5" s="42"/>
    </row>
    <row r="6" spans="1:21" ht="69" customHeight="1" x14ac:dyDescent="0.2">
      <c r="A6" s="20" t="s">
        <v>24</v>
      </c>
      <c r="B6" s="19" t="s">
        <v>23</v>
      </c>
      <c r="C6" s="43" t="s">
        <v>21</v>
      </c>
      <c r="D6" s="43"/>
      <c r="E6" s="44" t="s">
        <v>36</v>
      </c>
      <c r="F6" s="45"/>
      <c r="G6" s="26" t="s">
        <v>31</v>
      </c>
      <c r="H6" s="25"/>
      <c r="I6" s="24" t="s">
        <v>37</v>
      </c>
      <c r="J6" s="24"/>
      <c r="K6" s="23" t="s">
        <v>19</v>
      </c>
      <c r="L6" s="22"/>
      <c r="M6" s="23" t="s">
        <v>38</v>
      </c>
      <c r="N6" s="22"/>
      <c r="O6" s="46" t="s">
        <v>18</v>
      </c>
      <c r="P6" s="47"/>
      <c r="Q6" s="23" t="s">
        <v>17</v>
      </c>
      <c r="R6" s="22"/>
      <c r="S6" s="37" t="s">
        <v>14</v>
      </c>
      <c r="T6" s="32"/>
      <c r="U6" s="31"/>
    </row>
    <row r="7" spans="1:21" ht="27" customHeight="1" x14ac:dyDescent="0.2">
      <c r="A7" s="20"/>
      <c r="B7" s="19"/>
      <c r="C7" s="18" t="s">
        <v>10</v>
      </c>
      <c r="D7" s="17" t="s">
        <v>9</v>
      </c>
      <c r="E7" s="18" t="s">
        <v>10</v>
      </c>
      <c r="F7" s="17" t="s">
        <v>9</v>
      </c>
      <c r="G7" s="18" t="s">
        <v>10</v>
      </c>
      <c r="H7" s="17" t="s">
        <v>9</v>
      </c>
      <c r="I7" s="18" t="s">
        <v>10</v>
      </c>
      <c r="J7" s="17" t="s">
        <v>9</v>
      </c>
      <c r="K7" s="18" t="s">
        <v>10</v>
      </c>
      <c r="L7" s="17" t="s">
        <v>9</v>
      </c>
      <c r="M7" s="18" t="s">
        <v>10</v>
      </c>
      <c r="N7" s="17" t="s">
        <v>9</v>
      </c>
      <c r="O7" s="18" t="s">
        <v>10</v>
      </c>
      <c r="P7" s="17" t="s">
        <v>9</v>
      </c>
      <c r="Q7" s="18" t="s">
        <v>10</v>
      </c>
      <c r="R7" s="17" t="s">
        <v>9</v>
      </c>
      <c r="S7" s="37"/>
      <c r="T7" s="32"/>
      <c r="U7" s="31"/>
    </row>
    <row r="8" spans="1:21" ht="66" customHeight="1" x14ac:dyDescent="0.2">
      <c r="A8" s="14">
        <v>1</v>
      </c>
      <c r="B8" s="6" t="s">
        <v>39</v>
      </c>
      <c r="C8" s="36">
        <f>IF(ISERROR(VLOOKUP(B8,'[2]80 METRE'!$N$8:$S$983,3,0)),"",(VLOOKUP(B8,'[2]80 METRE'!$N$8:$S$983,3,0)))</f>
        <v>1314</v>
      </c>
      <c r="D8" s="35">
        <f>IF(ISERROR(VLOOKUP(B8,'[2]80 METRE'!$N$8:$S$1000,6,0)),"",(VLOOKUP(B8,'[2]80 METRE'!$N$8:$S$1000,6,0)))</f>
        <v>27</v>
      </c>
      <c r="E8" s="34" t="str">
        <f>IF(ISERROR(VLOOKUP(B8,'[2]600 METRE'!$N$8:$S$973,3,0)),"",(VLOOKUP(B8,'[2]600 METRE'!$N$8:$S$973,3,0)))</f>
        <v/>
      </c>
      <c r="F8" s="10" t="str">
        <f>IF(ISERROR(VLOOKUP(B8,'[2]600 METRE'!$N$8:$S$990,6,0)),"",(VLOOKUP(B8,'[2]600 METRE'!$N$8:$S$990,6,0)))</f>
        <v/>
      </c>
      <c r="G8" s="34" t="str">
        <f>IF(ISERROR(VLOOKUP(B8,'[2]1500m.'!$N$8:$Q$990,2,0)),"",(VLOOKUP(B8,'[2]1500m.'!$N$8:$Q$990,2,0)))</f>
        <v/>
      </c>
      <c r="H8" s="10" t="str">
        <f>IF(ISERROR(VLOOKUP(B8,'[2]1500m.'!$N$8:$Q$990,4,0)),"",(VLOOKUP(B8,'[2]1500m.'!$N$8:$Q$990,4,0)))</f>
        <v/>
      </c>
      <c r="I8" s="12" t="str">
        <f>IF(ISERROR(VLOOKUP(B8,[2]Yüksek!$F$8:$BO$990,62,0)),"",(VLOOKUP(B8,[2]Yüksek!$F$8:$BO$990,62,0)))</f>
        <v/>
      </c>
      <c r="J8" s="10" t="str">
        <f>IF(ISERROR(VLOOKUP(B8,[2]Yüksek!$F$8:$BP$990,63,0)),"",(VLOOKUP(B8,[2]Yüksek!$F$8:$BP$990,63,0)))</f>
        <v/>
      </c>
      <c r="K8" s="12" t="str">
        <f>IF(ISERROR(VLOOKUP(B8,[2]Cirit!$F$8:$N$975,9,0)),"",(VLOOKUP(B8,[2]Cirit!$F$8:$N$975,9,0)))</f>
        <v/>
      </c>
      <c r="L8" s="10" t="str">
        <f>IF(ISERROR(VLOOKUP(B8,[2]Cirit!$F$8:$O$975,10,0)),"",(VLOOKUP(B8,[2]Cirit!$F$8:$O$975,10,0)))</f>
        <v/>
      </c>
      <c r="M8" s="11" t="str">
        <f>IF(ISERROR(VLOOKUP(B8,'[2]110m.Eng'!$O$8:$S$972,2,0)),"",(VLOOKUP(B8,'[2]110m.Eng'!$O$8:$S$972,2,0)))</f>
        <v/>
      </c>
      <c r="N8" s="10" t="str">
        <f>IF(ISERROR(VLOOKUP(B8,'[2]110m.Eng'!$O$8:$S$989,5,0)),"",(VLOOKUP(B8,'[2]110m.Eng'!$O$8:$S$989,5,0)))</f>
        <v/>
      </c>
      <c r="O8" s="12">
        <f>IF(ISERROR(VLOOKUP(B8,[2]Uzun!$E$8:$N$975,10,0)),"",(VLOOKUP(B8,[2]Uzun!$E$8:$N$975,10,0)))</f>
        <v>307</v>
      </c>
      <c r="P8" s="10">
        <f>IF(ISERROR(VLOOKUP(B8,[2]Uzun!$E$8:$O$975,11,0)),"",(VLOOKUP(B8,[2]Uzun!$E$8:$O$975,11,0)))</f>
        <v>22</v>
      </c>
      <c r="Q8" s="12" t="str">
        <f>IF(ISERROR(VLOOKUP(B8,[2]Gülle!$F$8:$N$975,9,0)),"",(VLOOKUP(B8,[2]Gülle!$F$8:$N$975,9,0)))</f>
        <v/>
      </c>
      <c r="R8" s="10" t="str">
        <f>IF(ISERROR(VLOOKUP(B8,[2]Gülle!$F$8:$O$975,10,0)),"",(VLOOKUP(B8,[2]Gülle!$F$8:$O$975,10,0)))</f>
        <v/>
      </c>
      <c r="S8" s="33">
        <f t="shared" ref="S8:S33" si="0">SUM(D8,F8,H8,J8,L8,N8,P8,R8)</f>
        <v>49</v>
      </c>
      <c r="T8" s="32"/>
      <c r="U8" s="31"/>
    </row>
    <row r="9" spans="1:21" ht="66" customHeight="1" x14ac:dyDescent="0.2">
      <c r="A9" s="14">
        <v>2</v>
      </c>
      <c r="B9" s="6" t="s">
        <v>40</v>
      </c>
      <c r="C9" s="36" t="str">
        <f>IF(ISERROR(VLOOKUP(B9,'[2]80 METRE'!$O$8:$S$983,2,0)),"",(VLOOKUP(B9,'[2]80 METRE'!$O$8:$S$983,2,0)))</f>
        <v/>
      </c>
      <c r="D9" s="35" t="str">
        <f>IF(ISERROR(VLOOKUP(B9,'[2]80 METRE'!$O$8:$S$1000,5,0)),"",(VLOOKUP(B9,'[2]80 METRE'!$O$8:$S$1000,5,0)))</f>
        <v/>
      </c>
      <c r="E9" s="34">
        <f>IF(ISERROR(VLOOKUP(B9,'[2]600 METRE'!$N$8:$S$973,3,0)),"",(VLOOKUP(B9,'[2]600 METRE'!$N$8:$S$973,3,0)))</f>
        <v>15750</v>
      </c>
      <c r="F9" s="10">
        <f>IF(ISERROR(VLOOKUP(B9,'[2]600 METRE'!$N$8:$S$990,6,0)),"",(VLOOKUP(B9,'[2]600 METRE'!$N$8:$S$990,6,0)))</f>
        <v>25</v>
      </c>
      <c r="G9" s="34" t="str">
        <f>IF(ISERROR(VLOOKUP(B9,'[2]1500m.'!$N$8:$Q$990,2,0)),"",(VLOOKUP(B9,'[2]1500m.'!$N$8:$Q$990,2,0)))</f>
        <v/>
      </c>
      <c r="H9" s="10" t="str">
        <f>IF(ISERROR(VLOOKUP(B9,'[2]1500m.'!$N$8:$Q$990,4,0)),"",(VLOOKUP(B9,'[2]1500m.'!$N$8:$Q$990,4,0)))</f>
        <v/>
      </c>
      <c r="I9" s="12" t="str">
        <f>IF(ISERROR(VLOOKUP(B9,[2]Yüksek!$F$8:$BO$990,62,0)),"",(VLOOKUP(B9,[2]Yüksek!$F$8:$BO$990,62,0)))</f>
        <v/>
      </c>
      <c r="J9" s="10" t="str">
        <f>IF(ISERROR(VLOOKUP(B9,[2]Yüksek!$F$8:$BP$990,63,0)),"",(VLOOKUP(B9,[2]Yüksek!$F$8:$BP$990,63,0)))</f>
        <v/>
      </c>
      <c r="K9" s="12" t="str">
        <f>IF(ISERROR(VLOOKUP(B9,[2]Cirit!$F$8:$N$975,9,0)),"",(VLOOKUP(B9,[2]Cirit!$F$8:$N$975,9,0)))</f>
        <v/>
      </c>
      <c r="L9" s="10" t="str">
        <f>IF(ISERROR(VLOOKUP(B9,[2]Cirit!$F$8:$O$975,10,0)),"",(VLOOKUP(B9,[2]Cirit!$F$8:$O$975,10,0)))</f>
        <v/>
      </c>
      <c r="M9" s="11" t="str">
        <f>IF(ISERROR(VLOOKUP(B9,'[2]110m.Eng'!$O$8:$S$972,2,0)),"",(VLOOKUP(B9,'[2]110m.Eng'!$O$8:$S$972,2,0)))</f>
        <v/>
      </c>
      <c r="N9" s="10" t="str">
        <f>IF(ISERROR(VLOOKUP(B9,'[2]110m.Eng'!$O$8:$S$989,5,0)),"",(VLOOKUP(B9,'[2]110m.Eng'!$O$8:$S$989,5,0)))</f>
        <v/>
      </c>
      <c r="O9" s="12">
        <f>IF(ISERROR(VLOOKUP(B9,[2]Uzun!$E$8:$N$975,10,0)),"",(VLOOKUP(B9,[2]Uzun!$E$8:$N$975,10,0)))</f>
        <v>370</v>
      </c>
      <c r="P9" s="10">
        <f>IF(ISERROR(VLOOKUP(B9,[2]Uzun!$E$8:$O$975,11,0)),"",(VLOOKUP(B9,[2]Uzun!$E$8:$O$975,11,0)))</f>
        <v>34</v>
      </c>
      <c r="Q9" s="12" t="str">
        <f>IF(ISERROR(VLOOKUP(B9,[2]Gülle!$F$8:$N$975,9,0)),"",(VLOOKUP(B9,[2]Gülle!$F$8:$N$975,9,0)))</f>
        <v/>
      </c>
      <c r="R9" s="10" t="str">
        <f>IF(ISERROR(VLOOKUP(B9,[2]Gülle!$F$8:$O$975,10,0)),"",(VLOOKUP(B9,[2]Gülle!$F$8:$O$975,10,0)))</f>
        <v/>
      </c>
      <c r="S9" s="33">
        <f t="shared" si="0"/>
        <v>59</v>
      </c>
      <c r="T9" s="32"/>
      <c r="U9" s="31"/>
    </row>
    <row r="10" spans="1:21" ht="66" customHeight="1" x14ac:dyDescent="0.2">
      <c r="A10" s="14">
        <v>3</v>
      </c>
      <c r="B10" s="6" t="s">
        <v>41</v>
      </c>
      <c r="C10" s="36" t="str">
        <f>IF(ISERROR(VLOOKUP(B10,'[2]80 METRE'!$O$8:$S$983,2,0)),"",(VLOOKUP(B10,'[2]80 METRE'!$O$8:$S$983,2,0)))</f>
        <v/>
      </c>
      <c r="D10" s="35" t="str">
        <f>IF(ISERROR(VLOOKUP(B10,'[2]80 METRE'!$O$8:$S$1000,5,0)),"",(VLOOKUP(B10,'[2]80 METRE'!$O$8:$S$1000,5,0)))</f>
        <v/>
      </c>
      <c r="E10" s="34" t="str">
        <f>IF(ISERROR(VLOOKUP(B10,'[2]600 METRE'!$N$8:$S$973,3,0)),"",(VLOOKUP(B10,'[2]600 METRE'!$N$8:$S$973,3,0)))</f>
        <v/>
      </c>
      <c r="F10" s="10" t="str">
        <f>IF(ISERROR(VLOOKUP(B10,'[2]600 METRE'!$N$8:$S$990,6,0)),"",(VLOOKUP(B10,'[2]600 METRE'!$N$8:$S$990,6,0)))</f>
        <v/>
      </c>
      <c r="G10" s="34" t="str">
        <f>IF(ISERROR(VLOOKUP(B10,'[2]1500m.'!$N$8:$Q$990,2,0)),"",(VLOOKUP(B10,'[2]1500m.'!$N$8:$Q$990,2,0)))</f>
        <v/>
      </c>
      <c r="H10" s="10" t="str">
        <f>IF(ISERROR(VLOOKUP(B10,'[2]1500m.'!$N$8:$Q$990,4,0)),"",(VLOOKUP(B10,'[2]1500m.'!$N$8:$Q$990,4,0)))</f>
        <v/>
      </c>
      <c r="I10" s="12" t="str">
        <f>IF(ISERROR(VLOOKUP(B10,[2]Yüksek!$F$8:$BO$990,62,0)),"",(VLOOKUP(B10,[2]Yüksek!$F$8:$BO$990,62,0)))</f>
        <v/>
      </c>
      <c r="J10" s="10" t="str">
        <f>IF(ISERROR(VLOOKUP(B10,[2]Yüksek!$F$8:$BP$990,63,0)),"",(VLOOKUP(B10,[2]Yüksek!$F$8:$BP$990,63,0)))</f>
        <v/>
      </c>
      <c r="K10" s="12" t="str">
        <f>IF(ISERROR(VLOOKUP(B10,[2]Cirit!$F$8:$N$975,9,0)),"",(VLOOKUP(B10,[2]Cirit!$F$8:$N$975,9,0)))</f>
        <v/>
      </c>
      <c r="L10" s="10" t="str">
        <f>IF(ISERROR(VLOOKUP(B10,[2]Cirit!$F$8:$O$975,10,0)),"",(VLOOKUP(B10,[2]Cirit!$F$8:$O$975,10,0)))</f>
        <v/>
      </c>
      <c r="M10" s="11" t="str">
        <f>IF(ISERROR(VLOOKUP(B10,'[2]110m.Eng'!$O$8:$S$972,2,0)),"",(VLOOKUP(B10,'[2]110m.Eng'!$O$8:$S$972,2,0)))</f>
        <v/>
      </c>
      <c r="N10" s="10" t="str">
        <f>IF(ISERROR(VLOOKUP(B10,'[2]110m.Eng'!$O$8:$S$989,5,0)),"",(VLOOKUP(B10,'[2]110m.Eng'!$O$8:$S$989,5,0)))</f>
        <v/>
      </c>
      <c r="O10" s="12">
        <f>IF(ISERROR(VLOOKUP(B10,[2]Uzun!$E$8:$N$975,10,0)),"",(VLOOKUP(B10,[2]Uzun!$E$8:$N$975,10,0)))</f>
        <v>392</v>
      </c>
      <c r="P10" s="10">
        <f>IF(ISERROR(VLOOKUP(B10,[2]Uzun!$E$8:$O$975,11,0)),"",(VLOOKUP(B10,[2]Uzun!$E$8:$O$975,11,0)))</f>
        <v>38</v>
      </c>
      <c r="Q10" s="12" t="str">
        <f>IF(ISERROR(VLOOKUP(B10,[2]Gülle!$F$8:$N$975,9,0)),"",(VLOOKUP(B10,[2]Gülle!$F$8:$N$975,9,0)))</f>
        <v/>
      </c>
      <c r="R10" s="10" t="str">
        <f>IF(ISERROR(VLOOKUP(B10,[2]Gülle!$F$8:$O$975,10,0)),"",(VLOOKUP(B10,[2]Gülle!$F$8:$O$975,10,0)))</f>
        <v/>
      </c>
      <c r="S10" s="33">
        <f t="shared" si="0"/>
        <v>38</v>
      </c>
      <c r="T10" s="32"/>
      <c r="U10" s="31"/>
    </row>
    <row r="11" spans="1:21" ht="66" customHeight="1" x14ac:dyDescent="0.2">
      <c r="A11" s="14">
        <v>4</v>
      </c>
      <c r="B11" s="6" t="s">
        <v>42</v>
      </c>
      <c r="C11" s="36" t="str">
        <f>IF(ISERROR(VLOOKUP(B11,'[2]80 METRE'!$O$8:$S$983,2,0)),"",(VLOOKUP(B11,'[2]80 METRE'!$O$8:$S$983,2,0)))</f>
        <v/>
      </c>
      <c r="D11" s="35" t="str">
        <f>IF(ISERROR(VLOOKUP(B11,'[2]80 METRE'!$O$8:$S$1000,5,0)),"",(VLOOKUP(B11,'[2]80 METRE'!$O$8:$S$1000,5,0)))</f>
        <v/>
      </c>
      <c r="E11" s="34" t="str">
        <f>IF(ISERROR(VLOOKUP(B11,'[2]600 METRE'!$N$8:$S$973,3,0)),"",(VLOOKUP(B11,'[2]600 METRE'!$N$8:$S$973,3,0)))</f>
        <v/>
      </c>
      <c r="F11" s="10" t="str">
        <f>IF(ISERROR(VLOOKUP(B11,'[2]600 METRE'!$N$8:$S$990,6,0)),"",(VLOOKUP(B11,'[2]600 METRE'!$N$8:$S$990,6,0)))</f>
        <v/>
      </c>
      <c r="G11" s="34" t="str">
        <f>IF(ISERROR(VLOOKUP(B11,'[2]1500m.'!$N$8:$Q$990,2,0)),"",(VLOOKUP(B11,'[2]1500m.'!$N$8:$Q$990,2,0)))</f>
        <v/>
      </c>
      <c r="H11" s="10" t="str">
        <f>IF(ISERROR(VLOOKUP(B11,'[2]1500m.'!$N$8:$Q$990,4,0)),"",(VLOOKUP(B11,'[2]1500m.'!$N$8:$Q$990,4,0)))</f>
        <v/>
      </c>
      <c r="I11" s="12" t="str">
        <f>IF(ISERROR(VLOOKUP(B11,[2]Yüksek!$F$8:$BO$990,62,0)),"",(VLOOKUP(B11,[2]Yüksek!$F$8:$BO$990,62,0)))</f>
        <v/>
      </c>
      <c r="J11" s="10" t="str">
        <f>IF(ISERROR(VLOOKUP(B11,[2]Yüksek!$F$8:$BP$990,63,0)),"",(VLOOKUP(B11,[2]Yüksek!$F$8:$BP$990,63,0)))</f>
        <v/>
      </c>
      <c r="K11" s="12" t="str">
        <f>IF(ISERROR(VLOOKUP(B11,[2]Cirit!$F$8:$N$975,9,0)),"",(VLOOKUP(B11,[2]Cirit!$F$8:$N$975,9,0)))</f>
        <v/>
      </c>
      <c r="L11" s="10" t="str">
        <f>IF(ISERROR(VLOOKUP(B11,[2]Cirit!$F$8:$O$975,10,0)),"",(VLOOKUP(B11,[2]Cirit!$F$8:$O$975,10,0)))</f>
        <v/>
      </c>
      <c r="M11" s="11" t="str">
        <f>IF(ISERROR(VLOOKUP(B11,'[2]110m.Eng'!$O$8:$S$972,2,0)),"",(VLOOKUP(B11,'[2]110m.Eng'!$O$8:$S$972,2,0)))</f>
        <v/>
      </c>
      <c r="N11" s="10" t="str">
        <f>IF(ISERROR(VLOOKUP(B11,'[2]110m.Eng'!$O$8:$S$989,5,0)),"",(VLOOKUP(B11,'[2]110m.Eng'!$O$8:$S$989,5,0)))</f>
        <v/>
      </c>
      <c r="O11" s="12">
        <f>IF(ISERROR(VLOOKUP(B11,[2]Uzun!$E$8:$N$975,10,0)),"",(VLOOKUP(B11,[2]Uzun!$E$8:$N$975,10,0)))</f>
        <v>393</v>
      </c>
      <c r="P11" s="10">
        <f>IF(ISERROR(VLOOKUP(B11,[2]Uzun!$E$8:$O$975,11,0)),"",(VLOOKUP(B11,[2]Uzun!$E$8:$O$975,11,0)))</f>
        <v>38</v>
      </c>
      <c r="Q11" s="12" t="str">
        <f>IF(ISERROR(VLOOKUP(B11,[2]Gülle!$F$8:$N$975,9,0)),"",(VLOOKUP(B11,[2]Gülle!$F$8:$N$975,9,0)))</f>
        <v/>
      </c>
      <c r="R11" s="10" t="str">
        <f>IF(ISERROR(VLOOKUP(B11,[2]Gülle!$F$8:$O$975,10,0)),"",(VLOOKUP(B11,[2]Gülle!$F$8:$O$975,10,0)))</f>
        <v/>
      </c>
      <c r="S11" s="33">
        <f t="shared" si="0"/>
        <v>38</v>
      </c>
      <c r="T11" s="32"/>
      <c r="U11" s="31"/>
    </row>
    <row r="12" spans="1:21" ht="66" customHeight="1" x14ac:dyDescent="0.2">
      <c r="A12" s="14">
        <v>5</v>
      </c>
      <c r="B12" s="6" t="s">
        <v>43</v>
      </c>
      <c r="C12" s="36" t="str">
        <f>IF(ISERROR(VLOOKUP(B12,'[2]80 METRE'!$O$8:$S$983,2,0)),"",(VLOOKUP(B12,'[2]80 METRE'!$O$8:$S$983,2,0)))</f>
        <v/>
      </c>
      <c r="D12" s="35" t="str">
        <f>IF(ISERROR(VLOOKUP(B12,'[2]80 METRE'!$O$8:$S$1000,5,0)),"",(VLOOKUP(B12,'[2]80 METRE'!$O$8:$S$1000,5,0)))</f>
        <v/>
      </c>
      <c r="E12" s="34" t="str">
        <f>IF(ISERROR(VLOOKUP(B12,'[2]600 METRE'!$N$8:$S$973,3,0)),"",(VLOOKUP(B12,'[2]600 METRE'!$N$8:$S$973,3,0)))</f>
        <v/>
      </c>
      <c r="F12" s="10" t="str">
        <f>IF(ISERROR(VLOOKUP(B12,'[2]600 METRE'!$N$8:$S$990,6,0)),"",(VLOOKUP(B12,'[2]600 METRE'!$N$8:$S$990,6,0)))</f>
        <v/>
      </c>
      <c r="G12" s="34" t="str">
        <f>IF(ISERROR(VLOOKUP(B12,'[2]1500m.'!$N$8:$Q$990,2,0)),"",(VLOOKUP(B12,'[2]1500m.'!$N$8:$Q$990,2,0)))</f>
        <v/>
      </c>
      <c r="H12" s="10" t="str">
        <f>IF(ISERROR(VLOOKUP(B12,'[2]1500m.'!$N$8:$Q$990,4,0)),"",(VLOOKUP(B12,'[2]1500m.'!$N$8:$Q$990,4,0)))</f>
        <v/>
      </c>
      <c r="I12" s="12" t="str">
        <f>IF(ISERROR(VLOOKUP(B12,[2]Yüksek!$F$8:$BO$990,62,0)),"",(VLOOKUP(B12,[2]Yüksek!$F$8:$BO$990,62,0)))</f>
        <v/>
      </c>
      <c r="J12" s="10" t="str">
        <f>IF(ISERROR(VLOOKUP(B12,[2]Yüksek!$F$8:$BP$990,63,0)),"",(VLOOKUP(B12,[2]Yüksek!$F$8:$BP$990,63,0)))</f>
        <v/>
      </c>
      <c r="K12" s="12" t="str">
        <f>IF(ISERROR(VLOOKUP(B12,[2]Cirit!$F$8:$N$975,9,0)),"",(VLOOKUP(B12,[2]Cirit!$F$8:$N$975,9,0)))</f>
        <v/>
      </c>
      <c r="L12" s="10" t="str">
        <f>IF(ISERROR(VLOOKUP(B12,[2]Cirit!$F$8:$O$975,10,0)),"",(VLOOKUP(B12,[2]Cirit!$F$8:$O$975,10,0)))</f>
        <v/>
      </c>
      <c r="M12" s="11" t="str">
        <f>IF(ISERROR(VLOOKUP(B12,'[2]110m.Eng'!$O$8:$S$972,2,0)),"",(VLOOKUP(B12,'[2]110m.Eng'!$O$8:$S$972,2,0)))</f>
        <v/>
      </c>
      <c r="N12" s="10" t="str">
        <f>IF(ISERROR(VLOOKUP(B12,'[2]110m.Eng'!$O$8:$S$989,5,0)),"",(VLOOKUP(B12,'[2]110m.Eng'!$O$8:$S$989,5,0)))</f>
        <v/>
      </c>
      <c r="O12" s="12">
        <f>IF(ISERROR(VLOOKUP(B12,[2]Uzun!$E$8:$N$975,10,0)),"",(VLOOKUP(B12,[2]Uzun!$E$8:$N$975,10,0)))</f>
        <v>383</v>
      </c>
      <c r="P12" s="10">
        <f>IF(ISERROR(VLOOKUP(B12,[2]Uzun!$E$8:$O$975,11,0)),"",(VLOOKUP(B12,[2]Uzun!$E$8:$O$975,11,0)))</f>
        <v>36</v>
      </c>
      <c r="Q12" s="12" t="str">
        <f>IF(ISERROR(VLOOKUP(B12,[2]Gülle!$F$8:$N$975,9,0)),"",(VLOOKUP(B12,[2]Gülle!$F$8:$N$975,9,0)))</f>
        <v/>
      </c>
      <c r="R12" s="10" t="str">
        <f>IF(ISERROR(VLOOKUP(B12,[2]Gülle!$F$8:$O$975,10,0)),"",(VLOOKUP(B12,[2]Gülle!$F$8:$O$975,10,0)))</f>
        <v/>
      </c>
      <c r="S12" s="33">
        <f t="shared" si="0"/>
        <v>36</v>
      </c>
      <c r="T12" s="32"/>
      <c r="U12" s="31"/>
    </row>
    <row r="13" spans="1:21" ht="66" customHeight="1" x14ac:dyDescent="0.2">
      <c r="A13" s="14">
        <v>6</v>
      </c>
      <c r="B13" s="6" t="s">
        <v>44</v>
      </c>
      <c r="C13" s="36" t="str">
        <f>IF(ISERROR(VLOOKUP(B13,'[2]80 METRE'!$O$8:$S$983,2,0)),"",(VLOOKUP(B13,'[2]80 METRE'!$O$8:$S$983,2,0)))</f>
        <v/>
      </c>
      <c r="D13" s="35" t="str">
        <f>IF(ISERROR(VLOOKUP(B13,'[2]80 METRE'!$O$8:$S$1000,5,0)),"",(VLOOKUP(B13,'[2]80 METRE'!$O$8:$S$1000,5,0)))</f>
        <v/>
      </c>
      <c r="E13" s="34" t="str">
        <f>IF(ISERROR(VLOOKUP(B13,'[2]600 METRE'!$N$8:$S$973,3,0)),"",(VLOOKUP(B13,'[2]600 METRE'!$N$8:$S$973,3,0)))</f>
        <v/>
      </c>
      <c r="F13" s="10" t="str">
        <f>IF(ISERROR(VLOOKUP(B13,'[2]600 METRE'!$N$8:$S$990,6,0)),"",(VLOOKUP(B13,'[2]600 METRE'!$N$8:$S$990,6,0)))</f>
        <v/>
      </c>
      <c r="G13" s="34" t="str">
        <f>IF(ISERROR(VLOOKUP(B13,'[2]1500m.'!$N$8:$Q$990,2,0)),"",(VLOOKUP(B13,'[2]1500m.'!$N$8:$Q$990,2,0)))</f>
        <v/>
      </c>
      <c r="H13" s="10" t="str">
        <f>IF(ISERROR(VLOOKUP(B13,'[2]1500m.'!$N$8:$Q$990,4,0)),"",(VLOOKUP(B13,'[2]1500m.'!$N$8:$Q$990,4,0)))</f>
        <v/>
      </c>
      <c r="I13" s="12" t="str">
        <f>IF(ISERROR(VLOOKUP(B13,[2]Yüksek!$F$8:$BO$990,62,0)),"",(VLOOKUP(B13,[2]Yüksek!$F$8:$BO$990,62,0)))</f>
        <v/>
      </c>
      <c r="J13" s="10" t="str">
        <f>IF(ISERROR(VLOOKUP(B13,[2]Yüksek!$F$8:$BP$990,63,0)),"",(VLOOKUP(B13,[2]Yüksek!$F$8:$BP$990,63,0)))</f>
        <v/>
      </c>
      <c r="K13" s="12" t="str">
        <f>IF(ISERROR(VLOOKUP(B13,[2]Cirit!$F$8:$N$975,9,0)),"",(VLOOKUP(B13,[2]Cirit!$F$8:$N$975,9,0)))</f>
        <v/>
      </c>
      <c r="L13" s="10" t="str">
        <f>IF(ISERROR(VLOOKUP(B13,[2]Cirit!$F$8:$O$975,10,0)),"",(VLOOKUP(B13,[2]Cirit!$F$8:$O$975,10,0)))</f>
        <v/>
      </c>
      <c r="M13" s="11" t="str">
        <f>IF(ISERROR(VLOOKUP(B13,'[2]110m.Eng'!$O$8:$S$972,2,0)),"",(VLOOKUP(B13,'[2]110m.Eng'!$O$8:$S$972,2,0)))</f>
        <v/>
      </c>
      <c r="N13" s="10" t="str">
        <f>IF(ISERROR(VLOOKUP(B13,'[2]110m.Eng'!$O$8:$S$989,5,0)),"",(VLOOKUP(B13,'[2]110m.Eng'!$O$8:$S$989,5,0)))</f>
        <v/>
      </c>
      <c r="O13" s="12">
        <f>IF(ISERROR(VLOOKUP(B13,[2]Uzun!$E$8:$N$975,10,0)),"",(VLOOKUP(B13,[2]Uzun!$E$8:$N$975,10,0)))</f>
        <v>361</v>
      </c>
      <c r="P13" s="10">
        <f>IF(ISERROR(VLOOKUP(B13,[2]Uzun!$E$8:$O$975,11,0)),"",(VLOOKUP(B13,[2]Uzun!$E$8:$O$975,11,0)))</f>
        <v>32</v>
      </c>
      <c r="Q13" s="12" t="str">
        <f>IF(ISERROR(VLOOKUP(B13,[2]Gülle!$F$8:$N$975,9,0)),"",(VLOOKUP(B13,[2]Gülle!$F$8:$N$975,9,0)))</f>
        <v/>
      </c>
      <c r="R13" s="10" t="str">
        <f>IF(ISERROR(VLOOKUP(B13,[2]Gülle!$F$8:$O$975,10,0)),"",(VLOOKUP(B13,[2]Gülle!$F$8:$O$975,10,0)))</f>
        <v/>
      </c>
      <c r="S13" s="33">
        <f t="shared" si="0"/>
        <v>32</v>
      </c>
      <c r="T13" s="32"/>
      <c r="U13" s="31"/>
    </row>
    <row r="14" spans="1:21" ht="66" customHeight="1" x14ac:dyDescent="0.2">
      <c r="A14" s="14">
        <v>7</v>
      </c>
      <c r="B14" s="6" t="s">
        <v>45</v>
      </c>
      <c r="C14" s="36"/>
      <c r="D14" s="35"/>
      <c r="E14" s="34" t="str">
        <f>IF(ISERROR(VLOOKUP(B14,'[2]600 METRE'!$N$8:$S$973,3,0)),"",(VLOOKUP(B14,'[2]600 METRE'!$N$8:$S$973,3,0)))</f>
        <v/>
      </c>
      <c r="F14" s="10" t="str">
        <f>IF(ISERROR(VLOOKUP(B14,'[2]600 METRE'!$N$8:$S$990,6,0)),"",(VLOOKUP(B14,'[2]600 METRE'!$N$8:$S$990,6,0)))</f>
        <v/>
      </c>
      <c r="G14" s="34"/>
      <c r="H14" s="10"/>
      <c r="I14" s="12"/>
      <c r="J14" s="10"/>
      <c r="K14" s="12"/>
      <c r="L14" s="10"/>
      <c r="M14" s="11"/>
      <c r="N14" s="10"/>
      <c r="O14" s="12">
        <f>IF(ISERROR(VLOOKUP(B14,[2]Uzun!$E$8:$N$975,10,0)),"",(VLOOKUP(B14,[2]Uzun!$E$8:$N$975,10,0)))</f>
        <v>346</v>
      </c>
      <c r="P14" s="10">
        <f>IF(ISERROR(VLOOKUP(B14,[2]Uzun!$E$8:$O$975,11,0)),"",(VLOOKUP(B14,[2]Uzun!$E$8:$O$975,11,0)))</f>
        <v>29</v>
      </c>
      <c r="Q14" s="12"/>
      <c r="R14" s="10"/>
      <c r="S14" s="33">
        <f t="shared" si="0"/>
        <v>29</v>
      </c>
      <c r="T14" s="32"/>
      <c r="U14" s="31"/>
    </row>
    <row r="15" spans="1:21" ht="66" customHeight="1" x14ac:dyDescent="0.2">
      <c r="A15" s="14">
        <v>9</v>
      </c>
      <c r="B15" s="6" t="s">
        <v>46</v>
      </c>
      <c r="C15" s="36"/>
      <c r="D15" s="35"/>
      <c r="E15" s="34" t="str">
        <f>IF(ISERROR(VLOOKUP(B15,'[2]600 METRE'!$N$8:$S$973,3,0)),"",(VLOOKUP(B15,'[2]600 METRE'!$N$8:$S$973,3,0)))</f>
        <v/>
      </c>
      <c r="F15" s="10" t="str">
        <f>IF(ISERROR(VLOOKUP(B15,'[2]600 METRE'!$N$8:$S$990,6,0)),"",(VLOOKUP(B15,'[2]600 METRE'!$N$8:$S$990,6,0)))</f>
        <v/>
      </c>
      <c r="G15" s="34"/>
      <c r="H15" s="10"/>
      <c r="I15" s="12"/>
      <c r="J15" s="10"/>
      <c r="K15" s="12"/>
      <c r="L15" s="10"/>
      <c r="M15" s="11"/>
      <c r="N15" s="10"/>
      <c r="O15" s="12">
        <f>IF(ISERROR(VLOOKUP(B15,[2]Uzun!$E$8:$N$975,10,0)),"",(VLOOKUP(B15,[2]Uzun!$E$8:$N$975,10,0)))</f>
        <v>414</v>
      </c>
      <c r="P15" s="10">
        <f>IF(ISERROR(VLOOKUP(B15,[2]Uzun!$E$8:$O$975,11,0)),"",(VLOOKUP(B15,[2]Uzun!$E$8:$O$975,11,0)))</f>
        <v>43</v>
      </c>
      <c r="Q15" s="12"/>
      <c r="R15" s="10"/>
      <c r="S15" s="33">
        <f t="shared" si="0"/>
        <v>43</v>
      </c>
      <c r="T15" s="32"/>
      <c r="U15" s="31"/>
    </row>
    <row r="16" spans="1:21" ht="66" customHeight="1" x14ac:dyDescent="0.2">
      <c r="A16" s="14">
        <v>10</v>
      </c>
      <c r="B16" s="6" t="s">
        <v>47</v>
      </c>
      <c r="C16" s="36"/>
      <c r="D16" s="35"/>
      <c r="E16" s="34" t="str">
        <f>IF(ISERROR(VLOOKUP(B16,'[2]600 METRE'!$N$8:$S$973,3,0)),"",(VLOOKUP(B16,'[2]600 METRE'!$N$8:$S$973,3,0)))</f>
        <v/>
      </c>
      <c r="F16" s="10" t="str">
        <f>IF(ISERROR(VLOOKUP(B16,'[2]600 METRE'!$N$8:$S$990,6,0)),"",(VLOOKUP(B16,'[2]600 METRE'!$N$8:$S$990,6,0)))</f>
        <v/>
      </c>
      <c r="G16" s="34"/>
      <c r="H16" s="10"/>
      <c r="I16" s="12"/>
      <c r="J16" s="10"/>
      <c r="K16" s="12"/>
      <c r="L16" s="10"/>
      <c r="M16" s="11"/>
      <c r="N16" s="10"/>
      <c r="O16" s="12">
        <f>IF(ISERROR(VLOOKUP(B16,[2]Uzun!$E$8:$N$975,10,0)),"",(VLOOKUP(B16,[2]Uzun!$E$8:$N$975,10,0)))</f>
        <v>421</v>
      </c>
      <c r="P16" s="10">
        <f>IF(ISERROR(VLOOKUP(B16,[2]Uzun!$E$8:$O$975,11,0)),"",(VLOOKUP(B16,[2]Uzun!$E$8:$O$975,11,0)))</f>
        <v>45</v>
      </c>
      <c r="Q16" s="12"/>
      <c r="R16" s="10"/>
      <c r="S16" s="33">
        <f t="shared" si="0"/>
        <v>45</v>
      </c>
      <c r="T16" s="32"/>
      <c r="U16" s="31"/>
    </row>
    <row r="17" spans="1:21" ht="66" customHeight="1" x14ac:dyDescent="0.2">
      <c r="A17" s="14">
        <v>11</v>
      </c>
      <c r="B17" s="6" t="s">
        <v>48</v>
      </c>
      <c r="C17" s="36"/>
      <c r="D17" s="35"/>
      <c r="E17" s="34" t="str">
        <f>IF(ISERROR(VLOOKUP(B17,'[2]600 METRE'!$N$8:$S$973,3,0)),"",(VLOOKUP(B17,'[2]600 METRE'!$N$8:$S$973,3,0)))</f>
        <v/>
      </c>
      <c r="F17" s="10" t="str">
        <f>IF(ISERROR(VLOOKUP(B17,'[2]600 METRE'!$N$8:$S$990,6,0)),"",(VLOOKUP(B17,'[2]600 METRE'!$N$8:$S$990,6,0)))</f>
        <v/>
      </c>
      <c r="G17" s="34"/>
      <c r="H17" s="10"/>
      <c r="I17" s="12"/>
      <c r="J17" s="10"/>
      <c r="K17" s="12"/>
      <c r="L17" s="10"/>
      <c r="M17" s="11"/>
      <c r="N17" s="10"/>
      <c r="O17" s="12">
        <f>IF(ISERROR(VLOOKUP(B17,[2]Uzun!$E$8:$N$975,10,0)),"",(VLOOKUP(B17,[2]Uzun!$E$8:$N$975,10,0)))</f>
        <v>350</v>
      </c>
      <c r="P17" s="10">
        <f>IF(ISERROR(VLOOKUP(B17,[2]Uzun!$E$8:$O$975,11,0)),"",(VLOOKUP(B17,[2]Uzun!$E$8:$O$975,11,0)))</f>
        <v>30</v>
      </c>
      <c r="Q17" s="12"/>
      <c r="R17" s="10"/>
      <c r="S17" s="33">
        <f t="shared" si="0"/>
        <v>30</v>
      </c>
      <c r="T17" s="32"/>
      <c r="U17" s="31"/>
    </row>
    <row r="18" spans="1:21" ht="66" customHeight="1" x14ac:dyDescent="0.2">
      <c r="A18" s="14">
        <v>12</v>
      </c>
      <c r="B18" s="6" t="s">
        <v>49</v>
      </c>
      <c r="C18" s="36"/>
      <c r="D18" s="35"/>
      <c r="E18" s="34" t="str">
        <f>IF(ISERROR(VLOOKUP(B18,'[2]600 METRE'!$N$8:$S$973,3,0)),"",(VLOOKUP(B18,'[2]600 METRE'!$N$8:$S$973,3,0)))</f>
        <v/>
      </c>
      <c r="F18" s="10" t="str">
        <f>IF(ISERROR(VLOOKUP(B18,'[2]600 METRE'!$N$8:$S$990,6,0)),"",(VLOOKUP(B18,'[2]600 METRE'!$N$8:$S$990,6,0)))</f>
        <v/>
      </c>
      <c r="G18" s="34"/>
      <c r="H18" s="10"/>
      <c r="I18" s="12"/>
      <c r="J18" s="10"/>
      <c r="K18" s="12"/>
      <c r="L18" s="10"/>
      <c r="M18" s="11"/>
      <c r="N18" s="10"/>
      <c r="O18" s="12">
        <f>IF(ISERROR(VLOOKUP(B18,[2]Uzun!$E$8:$N$975,10,0)),"",(VLOOKUP(B18,[2]Uzun!$E$8:$N$975,10,0)))</f>
        <v>375</v>
      </c>
      <c r="P18" s="10">
        <f>IF(ISERROR(VLOOKUP(B18,[2]Uzun!$E$8:$O$975,11,0)),"",(VLOOKUP(B18,[2]Uzun!$E$8:$O$975,11,0)))</f>
        <v>35</v>
      </c>
      <c r="Q18" s="12"/>
      <c r="R18" s="10"/>
      <c r="S18" s="33">
        <f t="shared" si="0"/>
        <v>35</v>
      </c>
      <c r="T18" s="32"/>
      <c r="U18" s="31"/>
    </row>
    <row r="19" spans="1:21" ht="66" customHeight="1" x14ac:dyDescent="0.2">
      <c r="A19" s="14">
        <v>13</v>
      </c>
      <c r="B19" s="6" t="s">
        <v>50</v>
      </c>
      <c r="C19" s="36"/>
      <c r="D19" s="35"/>
      <c r="E19" s="34" t="str">
        <f>IF(ISERROR(VLOOKUP(B19,'[2]600 METRE'!$N$8:$S$973,3,0)),"",(VLOOKUP(B19,'[2]600 METRE'!$N$8:$S$973,3,0)))</f>
        <v/>
      </c>
      <c r="F19" s="10" t="str">
        <f>IF(ISERROR(VLOOKUP(B19,'[2]600 METRE'!$N$8:$S$990,6,0)),"",(VLOOKUP(B19,'[2]600 METRE'!$N$8:$S$990,6,0)))</f>
        <v/>
      </c>
      <c r="G19" s="34"/>
      <c r="H19" s="10"/>
      <c r="I19" s="12"/>
      <c r="J19" s="10"/>
      <c r="K19" s="12"/>
      <c r="L19" s="10"/>
      <c r="M19" s="11"/>
      <c r="N19" s="10"/>
      <c r="O19" s="12">
        <f>IF(ISERROR(VLOOKUP(B19,[2]Uzun!$E$8:$N$975,10,0)),"",(VLOOKUP(B19,[2]Uzun!$E$8:$N$975,10,0)))</f>
        <v>364</v>
      </c>
      <c r="P19" s="10">
        <f>IF(ISERROR(VLOOKUP(B19,[2]Uzun!$E$8:$O$975,11,0)),"",(VLOOKUP(B19,[2]Uzun!$E$8:$O$975,11,0)))</f>
        <v>32</v>
      </c>
      <c r="Q19" s="12"/>
      <c r="R19" s="10"/>
      <c r="S19" s="33">
        <f t="shared" si="0"/>
        <v>32</v>
      </c>
      <c r="T19" s="32"/>
      <c r="U19" s="31"/>
    </row>
    <row r="20" spans="1:21" ht="66" customHeight="1" x14ac:dyDescent="0.2">
      <c r="A20" s="14">
        <v>14</v>
      </c>
      <c r="B20" s="6" t="s">
        <v>51</v>
      </c>
      <c r="C20" s="36"/>
      <c r="D20" s="35"/>
      <c r="E20" s="34" t="str">
        <f>IF(ISERROR(VLOOKUP(B20,'[2]600 METRE'!$N$8:$S$973,3,0)),"",(VLOOKUP(B20,'[2]600 METRE'!$N$8:$S$973,3,0)))</f>
        <v/>
      </c>
      <c r="F20" s="10" t="str">
        <f>IF(ISERROR(VLOOKUP(B20,'[2]600 METRE'!$N$8:$S$990,6,0)),"",(VLOOKUP(B20,'[2]600 METRE'!$N$8:$S$990,6,0)))</f>
        <v/>
      </c>
      <c r="G20" s="34"/>
      <c r="H20" s="10"/>
      <c r="I20" s="12"/>
      <c r="J20" s="10"/>
      <c r="K20" s="12"/>
      <c r="L20" s="10"/>
      <c r="M20" s="11"/>
      <c r="N20" s="10"/>
      <c r="O20" s="12">
        <f>IF(ISERROR(VLOOKUP(B20,[2]Uzun!$E$8:$N$975,10,0)),"",(VLOOKUP(B20,[2]Uzun!$E$8:$N$975,10,0)))</f>
        <v>385</v>
      </c>
      <c r="P20" s="10">
        <f>IF(ISERROR(VLOOKUP(B20,[2]Uzun!$E$8:$O$975,11,0)),"",(VLOOKUP(B20,[2]Uzun!$E$8:$O$975,11,0)))</f>
        <v>37</v>
      </c>
      <c r="Q20" s="12"/>
      <c r="R20" s="10"/>
      <c r="S20" s="33">
        <f t="shared" si="0"/>
        <v>37</v>
      </c>
      <c r="T20" s="32"/>
      <c r="U20" s="31"/>
    </row>
    <row r="21" spans="1:21" ht="66" customHeight="1" x14ac:dyDescent="0.2">
      <c r="A21" s="14"/>
      <c r="B21" s="6"/>
      <c r="C21" s="36"/>
      <c r="D21" s="35"/>
      <c r="E21" s="34" t="str">
        <f>IF(ISERROR(VLOOKUP(B21,'[2]600 METRE'!$N$8:$S$973,3,0)),"",(VLOOKUP(B21,'[2]600 METRE'!$N$8:$S$973,3,0)))</f>
        <v/>
      </c>
      <c r="F21" s="10" t="str">
        <f>IF(ISERROR(VLOOKUP(B21,'[2]600 METRE'!$N$8:$S$990,6,0)),"",(VLOOKUP(B21,'[2]600 METRE'!$N$8:$S$990,6,0)))</f>
        <v/>
      </c>
      <c r="G21" s="34"/>
      <c r="H21" s="10"/>
      <c r="I21" s="12"/>
      <c r="J21" s="10"/>
      <c r="K21" s="12"/>
      <c r="L21" s="10"/>
      <c r="M21" s="11"/>
      <c r="N21" s="10"/>
      <c r="O21" s="12"/>
      <c r="P21" s="10"/>
      <c r="Q21" s="12"/>
      <c r="R21" s="10"/>
      <c r="S21" s="33"/>
      <c r="T21" s="32"/>
      <c r="U21" s="31"/>
    </row>
    <row r="22" spans="1:21" ht="66" customHeight="1" x14ac:dyDescent="0.2">
      <c r="A22" s="14"/>
      <c r="B22" s="6"/>
      <c r="C22" s="36"/>
      <c r="D22" s="35"/>
      <c r="E22" s="34"/>
      <c r="F22" s="10"/>
      <c r="G22" s="34"/>
      <c r="H22" s="10"/>
      <c r="I22" s="12"/>
      <c r="J22" s="10"/>
      <c r="K22" s="12"/>
      <c r="L22" s="10"/>
      <c r="M22" s="11"/>
      <c r="N22" s="10"/>
      <c r="O22" s="12"/>
      <c r="P22" s="10"/>
      <c r="Q22" s="12"/>
      <c r="R22" s="10"/>
      <c r="S22" s="33"/>
      <c r="T22" s="32"/>
      <c r="U22" s="31"/>
    </row>
    <row r="23" spans="1:21" ht="66" customHeight="1" x14ac:dyDescent="0.2">
      <c r="A23" s="14">
        <v>7</v>
      </c>
      <c r="B23" s="6"/>
      <c r="C23" s="36" t="str">
        <f>IF(ISERROR(VLOOKUP(B23,'[2]80 METRE'!$O$8:$S$983,2,0)),"",(VLOOKUP(B23,'[2]80 METRE'!$O$8:$S$983,2,0)))</f>
        <v/>
      </c>
      <c r="D23" s="35" t="str">
        <f>IF(ISERROR(VLOOKUP(B23,'[2]80 METRE'!$O$8:$S$1000,5,0)),"",(VLOOKUP(B23,'[2]80 METRE'!$O$8:$S$1000,5,0)))</f>
        <v/>
      </c>
      <c r="E23" s="34" t="str">
        <f>IF(ISERROR(VLOOKUP(B23,'[2]600 METRE'!$O$8:$S$973,2,0)),"",(VLOOKUP(B23,'[2]600 METRE'!$O$8:$S$973,2,0)))</f>
        <v/>
      </c>
      <c r="F23" s="10" t="str">
        <f>IF(ISERROR(VLOOKUP(B23,'[2]600 METRE'!$O$8:$S$990,5,0)),"",(VLOOKUP(B23,'[2]600 METRE'!$O$8:$S$990,5,0)))</f>
        <v/>
      </c>
      <c r="G23" s="34" t="str">
        <f>IF(ISERROR(VLOOKUP(B23,'[2]1500m.'!$N$8:$Q$990,2,0)),"",(VLOOKUP(B23,'[2]1500m.'!$N$8:$Q$990,2,0)))</f>
        <v/>
      </c>
      <c r="H23" s="10" t="str">
        <f>IF(ISERROR(VLOOKUP(B23,'[2]1500m.'!$N$8:$Q$990,4,0)),"",(VLOOKUP(B23,'[2]1500m.'!$N$8:$Q$990,4,0)))</f>
        <v/>
      </c>
      <c r="I23" s="12" t="str">
        <f>IF(ISERROR(VLOOKUP(B23,[2]Yüksek!$F$8:$BO$990,62,0)),"",(VLOOKUP(B23,[2]Yüksek!$F$8:$BO$990,62,0)))</f>
        <v/>
      </c>
      <c r="J23" s="10" t="str">
        <f>IF(ISERROR(VLOOKUP(B23,[2]Yüksek!$F$8:$BP$990,63,0)),"",(VLOOKUP(B23,[2]Yüksek!$F$8:$BP$990,63,0)))</f>
        <v/>
      </c>
      <c r="K23" s="12" t="str">
        <f>IF(ISERROR(VLOOKUP(B23,[2]Cirit!$F$8:$N$975,9,0)),"",(VLOOKUP(B23,[2]Cirit!$F$8:$N$975,9,0)))</f>
        <v/>
      </c>
      <c r="L23" s="10" t="str">
        <f>IF(ISERROR(VLOOKUP(B23,[2]Cirit!$F$8:$O$975,10,0)),"",(VLOOKUP(B23,[2]Cirit!$F$8:$O$975,10,0)))</f>
        <v/>
      </c>
      <c r="M23" s="11" t="str">
        <f>IF(ISERROR(VLOOKUP(B23,'[2]110m.Eng'!$O$8:$S$972,2,0)),"",(VLOOKUP(B23,'[2]110m.Eng'!$O$8:$S$972,2,0)))</f>
        <v/>
      </c>
      <c r="N23" s="10" t="str">
        <f>IF(ISERROR(VLOOKUP(B23,'[2]110m.Eng'!$O$8:$S$989,5,0)),"",(VLOOKUP(B23,'[2]110m.Eng'!$O$8:$S$989,5,0)))</f>
        <v/>
      </c>
      <c r="O23" s="12" t="str">
        <f>IF(ISERROR(VLOOKUP(B23,[2]Uzun!$F$8:$N$975,9,0)),"",(VLOOKUP(B23,[2]Uzun!$F$8:$N$975,9,0)))</f>
        <v/>
      </c>
      <c r="P23" s="10" t="str">
        <f>IF(ISERROR(VLOOKUP(B23,[2]Uzun!$F$8:$O$975,10,0)),"",(VLOOKUP(B23,[2]Uzun!$F$8:$O$975,10,0)))</f>
        <v/>
      </c>
      <c r="Q23" s="12" t="str">
        <f>IF(ISERROR(VLOOKUP(B23,[2]Gülle!$F$8:$N$975,9,0)),"",(VLOOKUP(B23,[2]Gülle!$F$8:$N$975,9,0)))</f>
        <v/>
      </c>
      <c r="R23" s="10" t="str">
        <f>IF(ISERROR(VLOOKUP(B23,[2]Gülle!$F$8:$O$975,10,0)),"",(VLOOKUP(B23,[2]Gülle!$F$8:$O$975,10,0)))</f>
        <v/>
      </c>
      <c r="S23" s="33">
        <f t="shared" si="0"/>
        <v>0</v>
      </c>
      <c r="T23" s="32"/>
      <c r="U23" s="31"/>
    </row>
    <row r="24" spans="1:21" ht="66" customHeight="1" x14ac:dyDescent="0.2">
      <c r="A24" s="14">
        <v>8</v>
      </c>
      <c r="B24" s="6"/>
      <c r="C24" s="36" t="str">
        <f>IF(ISERROR(VLOOKUP(B24,'[2]80 METRE'!$O$8:$S$983,2,0)),"",(VLOOKUP(B24,'[2]80 METRE'!$O$8:$S$983,2,0)))</f>
        <v/>
      </c>
      <c r="D24" s="35" t="str">
        <f>IF(ISERROR(VLOOKUP(B24,'[2]80 METRE'!$O$8:$S$1000,5,0)),"",(VLOOKUP(B24,'[2]80 METRE'!$O$8:$S$1000,5,0)))</f>
        <v/>
      </c>
      <c r="E24" s="34" t="str">
        <f>IF(ISERROR(VLOOKUP(B24,'[2]600 METRE'!$O$8:$S$973,2,0)),"",(VLOOKUP(B24,'[2]600 METRE'!$O$8:$S$973,2,0)))</f>
        <v/>
      </c>
      <c r="F24" s="10" t="str">
        <f>IF(ISERROR(VLOOKUP(B24,'[2]600 METRE'!$O$8:$S$990,5,0)),"",(VLOOKUP(B24,'[2]600 METRE'!$O$8:$S$990,5,0)))</f>
        <v/>
      </c>
      <c r="G24" s="34" t="str">
        <f>IF(ISERROR(VLOOKUP(B24,'[2]1500m.'!$N$8:$Q$990,2,0)),"",(VLOOKUP(B24,'[2]1500m.'!$N$8:$Q$990,2,0)))</f>
        <v/>
      </c>
      <c r="H24" s="10" t="str">
        <f>IF(ISERROR(VLOOKUP(B24,'[2]1500m.'!$N$8:$Q$990,4,0)),"",(VLOOKUP(B24,'[2]1500m.'!$N$8:$Q$990,4,0)))</f>
        <v/>
      </c>
      <c r="I24" s="12" t="str">
        <f>IF(ISERROR(VLOOKUP(B24,[2]Yüksek!$F$8:$BO$990,62,0)),"",(VLOOKUP(B24,[2]Yüksek!$F$8:$BO$990,62,0)))</f>
        <v/>
      </c>
      <c r="J24" s="10" t="str">
        <f>IF(ISERROR(VLOOKUP(B24,[2]Yüksek!$F$8:$BP$990,63,0)),"",(VLOOKUP(B24,[2]Yüksek!$F$8:$BP$990,63,0)))</f>
        <v/>
      </c>
      <c r="K24" s="12" t="str">
        <f>IF(ISERROR(VLOOKUP(B24,[2]Cirit!$F$8:$N$975,9,0)),"",(VLOOKUP(B24,[2]Cirit!$F$8:$N$975,9,0)))</f>
        <v/>
      </c>
      <c r="L24" s="10" t="str">
        <f>IF(ISERROR(VLOOKUP(B24,[2]Cirit!$F$8:$O$975,10,0)),"",(VLOOKUP(B24,[2]Cirit!$F$8:$O$975,10,0)))</f>
        <v/>
      </c>
      <c r="M24" s="11" t="str">
        <f>IF(ISERROR(VLOOKUP(B24,'[2]110m.Eng'!$O$8:$S$972,2,0)),"",(VLOOKUP(B24,'[2]110m.Eng'!$O$8:$S$972,2,0)))</f>
        <v/>
      </c>
      <c r="N24" s="10" t="str">
        <f>IF(ISERROR(VLOOKUP(B24,'[2]110m.Eng'!$O$8:$S$989,5,0)),"",(VLOOKUP(B24,'[2]110m.Eng'!$O$8:$S$989,5,0)))</f>
        <v/>
      </c>
      <c r="O24" s="12" t="str">
        <f>IF(ISERROR(VLOOKUP(B24,[2]Uzun!$F$8:$N$975,9,0)),"",(VLOOKUP(B24,[2]Uzun!$F$8:$N$975,9,0)))</f>
        <v/>
      </c>
      <c r="P24" s="10" t="str">
        <f>IF(ISERROR(VLOOKUP(B24,[2]Uzun!$F$8:$O$975,10,0)),"",(VLOOKUP(B24,[2]Uzun!$F$8:$O$975,10,0)))</f>
        <v/>
      </c>
      <c r="Q24" s="12" t="str">
        <f>IF(ISERROR(VLOOKUP(B24,[2]Gülle!$F$8:$N$975,9,0)),"",(VLOOKUP(B24,[2]Gülle!$F$8:$N$975,9,0)))</f>
        <v/>
      </c>
      <c r="R24" s="10" t="str">
        <f>IF(ISERROR(VLOOKUP(B24,[2]Gülle!$F$8:$O$975,10,0)),"",(VLOOKUP(B24,[2]Gülle!$F$8:$O$975,10,0)))</f>
        <v/>
      </c>
      <c r="S24" s="33">
        <f t="shared" si="0"/>
        <v>0</v>
      </c>
      <c r="T24" s="32"/>
      <c r="U24" s="31"/>
    </row>
    <row r="25" spans="1:21" ht="66" customHeight="1" x14ac:dyDescent="0.2">
      <c r="A25" s="14">
        <v>9</v>
      </c>
      <c r="B25" s="6"/>
      <c r="C25" s="36" t="str">
        <f>IF(ISERROR(VLOOKUP(B25,'[2]80 METRE'!$O$8:$S$983,2,0)),"",(VLOOKUP(B25,'[2]80 METRE'!$O$8:$S$983,2,0)))</f>
        <v/>
      </c>
      <c r="D25" s="35" t="str">
        <f>IF(ISERROR(VLOOKUP(B25,'[2]80 METRE'!$O$8:$S$1000,5,0)),"",(VLOOKUP(B25,'[2]80 METRE'!$O$8:$S$1000,5,0)))</f>
        <v/>
      </c>
      <c r="E25" s="34" t="str">
        <f>IF(ISERROR(VLOOKUP(B25,'[2]600 METRE'!$O$8:$S$973,2,0)),"",(VLOOKUP(B25,'[2]600 METRE'!$O$8:$S$973,2,0)))</f>
        <v/>
      </c>
      <c r="F25" s="10" t="str">
        <f>IF(ISERROR(VLOOKUP(B25,'[2]600 METRE'!$O$8:$S$990,5,0)),"",(VLOOKUP(B25,'[2]600 METRE'!$O$8:$S$990,5,0)))</f>
        <v/>
      </c>
      <c r="G25" s="34" t="str">
        <f>IF(ISERROR(VLOOKUP(B25,'[2]1500m.'!$N$8:$Q$990,2,0)),"",(VLOOKUP(B25,'[2]1500m.'!$N$8:$Q$990,2,0)))</f>
        <v/>
      </c>
      <c r="H25" s="10" t="str">
        <f>IF(ISERROR(VLOOKUP(B25,'[2]1500m.'!$N$8:$Q$990,4,0)),"",(VLOOKUP(B25,'[2]1500m.'!$N$8:$Q$990,4,0)))</f>
        <v/>
      </c>
      <c r="I25" s="12" t="str">
        <f>IF(ISERROR(VLOOKUP(B25,[2]Yüksek!$F$8:$BO$990,62,0)),"",(VLOOKUP(B25,[2]Yüksek!$F$8:$BO$990,62,0)))</f>
        <v/>
      </c>
      <c r="J25" s="10" t="str">
        <f>IF(ISERROR(VLOOKUP(B25,[2]Yüksek!$F$8:$BP$990,63,0)),"",(VLOOKUP(B25,[2]Yüksek!$F$8:$BP$990,63,0)))</f>
        <v/>
      </c>
      <c r="K25" s="12" t="str">
        <f>IF(ISERROR(VLOOKUP(B25,[2]Cirit!$F$8:$N$975,9,0)),"",(VLOOKUP(B25,[2]Cirit!$F$8:$N$975,9,0)))</f>
        <v/>
      </c>
      <c r="L25" s="10" t="str">
        <f>IF(ISERROR(VLOOKUP(B25,[2]Cirit!$F$8:$O$975,10,0)),"",(VLOOKUP(B25,[2]Cirit!$F$8:$O$975,10,0)))</f>
        <v/>
      </c>
      <c r="M25" s="11" t="str">
        <f>IF(ISERROR(VLOOKUP(B25,'[2]110m.Eng'!$O$8:$S$972,2,0)),"",(VLOOKUP(B25,'[2]110m.Eng'!$O$8:$S$972,2,0)))</f>
        <v/>
      </c>
      <c r="N25" s="10" t="str">
        <f>IF(ISERROR(VLOOKUP(B25,'[2]110m.Eng'!$O$8:$S$989,5,0)),"",(VLOOKUP(B25,'[2]110m.Eng'!$O$8:$S$989,5,0)))</f>
        <v/>
      </c>
      <c r="O25" s="12" t="str">
        <f>IF(ISERROR(VLOOKUP(B25,[2]Uzun!$F$8:$N$975,9,0)),"",(VLOOKUP(B25,[2]Uzun!$F$8:$N$975,9,0)))</f>
        <v/>
      </c>
      <c r="P25" s="10" t="str">
        <f>IF(ISERROR(VLOOKUP(B25,[2]Uzun!$F$8:$O$975,10,0)),"",(VLOOKUP(B25,[2]Uzun!$F$8:$O$975,10,0)))</f>
        <v/>
      </c>
      <c r="Q25" s="12" t="str">
        <f>IF(ISERROR(VLOOKUP(B25,[2]Gülle!$F$8:$N$975,9,0)),"",(VLOOKUP(B25,[2]Gülle!$F$8:$N$975,9,0)))</f>
        <v/>
      </c>
      <c r="R25" s="10" t="str">
        <f>IF(ISERROR(VLOOKUP(B25,[2]Gülle!$F$8:$O$975,10,0)),"",(VLOOKUP(B25,[2]Gülle!$F$8:$O$975,10,0)))</f>
        <v/>
      </c>
      <c r="S25" s="33">
        <f t="shared" si="0"/>
        <v>0</v>
      </c>
      <c r="T25" s="32"/>
      <c r="U25" s="31"/>
    </row>
    <row r="26" spans="1:21" ht="66" customHeight="1" x14ac:dyDescent="0.2">
      <c r="A26" s="14">
        <v>10</v>
      </c>
      <c r="B26" s="6"/>
      <c r="C26" s="36" t="str">
        <f>IF(ISERROR(VLOOKUP(B26,'[2]80 METRE'!$O$8:$S$983,2,0)),"",(VLOOKUP(B26,'[2]80 METRE'!$O$8:$S$983,2,0)))</f>
        <v/>
      </c>
      <c r="D26" s="35" t="str">
        <f>IF(ISERROR(VLOOKUP(B26,'[2]80 METRE'!$O$8:$S$1000,5,0)),"",(VLOOKUP(B26,'[2]80 METRE'!$O$8:$S$1000,5,0)))</f>
        <v/>
      </c>
      <c r="E26" s="34" t="str">
        <f>IF(ISERROR(VLOOKUP(B26,'[2]600 METRE'!$O$8:$S$973,2,0)),"",(VLOOKUP(B26,'[2]600 METRE'!$O$8:$S$973,2,0)))</f>
        <v/>
      </c>
      <c r="F26" s="10" t="str">
        <f>IF(ISERROR(VLOOKUP(B26,'[2]600 METRE'!$O$8:$S$990,5,0)),"",(VLOOKUP(B26,'[2]600 METRE'!$O$8:$S$990,5,0)))</f>
        <v/>
      </c>
      <c r="G26" s="34" t="str">
        <f>IF(ISERROR(VLOOKUP(B26,'[2]1500m.'!$N$8:$Q$990,2,0)),"",(VLOOKUP(B26,'[2]1500m.'!$N$8:$Q$990,2,0)))</f>
        <v/>
      </c>
      <c r="H26" s="10" t="str">
        <f>IF(ISERROR(VLOOKUP(B26,'[2]1500m.'!$N$8:$Q$990,4,0)),"",(VLOOKUP(B26,'[2]1500m.'!$N$8:$Q$990,4,0)))</f>
        <v/>
      </c>
      <c r="I26" s="12" t="str">
        <f>IF(ISERROR(VLOOKUP(B26,[2]Yüksek!$F$8:$BO$990,62,0)),"",(VLOOKUP(B26,[2]Yüksek!$F$8:$BO$990,62,0)))</f>
        <v/>
      </c>
      <c r="J26" s="10" t="str">
        <f>IF(ISERROR(VLOOKUP(B26,[2]Yüksek!$F$8:$BP$990,63,0)),"",(VLOOKUP(B26,[2]Yüksek!$F$8:$BP$990,63,0)))</f>
        <v/>
      </c>
      <c r="K26" s="12" t="str">
        <f>IF(ISERROR(VLOOKUP(B26,[2]Cirit!$F$8:$N$975,9,0)),"",(VLOOKUP(B26,[2]Cirit!$F$8:$N$975,9,0)))</f>
        <v/>
      </c>
      <c r="L26" s="10" t="str">
        <f>IF(ISERROR(VLOOKUP(B26,[2]Cirit!$F$8:$O$975,10,0)),"",(VLOOKUP(B26,[2]Cirit!$F$8:$O$975,10,0)))</f>
        <v/>
      </c>
      <c r="M26" s="11" t="str">
        <f>IF(ISERROR(VLOOKUP(B26,'[2]110m.Eng'!$O$8:$S$972,2,0)),"",(VLOOKUP(B26,'[2]110m.Eng'!$O$8:$S$972,2,0)))</f>
        <v/>
      </c>
      <c r="N26" s="10" t="str">
        <f>IF(ISERROR(VLOOKUP(B26,'[2]110m.Eng'!$O$8:$S$989,5,0)),"",(VLOOKUP(B26,'[2]110m.Eng'!$O$8:$S$989,5,0)))</f>
        <v/>
      </c>
      <c r="O26" s="12" t="str">
        <f>IF(ISERROR(VLOOKUP(B26,[2]Uzun!$F$8:$N$975,9,0)),"",(VLOOKUP(B26,[2]Uzun!$F$8:$N$975,9,0)))</f>
        <v/>
      </c>
      <c r="P26" s="10" t="str">
        <f>IF(ISERROR(VLOOKUP(B26,[2]Uzun!$F$8:$O$975,10,0)),"",(VLOOKUP(B26,[2]Uzun!$F$8:$O$975,10,0)))</f>
        <v/>
      </c>
      <c r="Q26" s="12" t="str">
        <f>IF(ISERROR(VLOOKUP(B26,[2]Gülle!$F$8:$N$975,9,0)),"",(VLOOKUP(B26,[2]Gülle!$F$8:$N$975,9,0)))</f>
        <v/>
      </c>
      <c r="R26" s="10" t="str">
        <f>IF(ISERROR(VLOOKUP(B26,[2]Gülle!$F$8:$O$975,10,0)),"",(VLOOKUP(B26,[2]Gülle!$F$8:$O$975,10,0)))</f>
        <v/>
      </c>
      <c r="S26" s="33">
        <f t="shared" si="0"/>
        <v>0</v>
      </c>
      <c r="T26" s="32"/>
      <c r="U26" s="31"/>
    </row>
    <row r="27" spans="1:21" ht="66" hidden="1" customHeight="1" x14ac:dyDescent="0.2">
      <c r="A27" s="14">
        <v>11</v>
      </c>
      <c r="B27" s="6" t="s">
        <v>48</v>
      </c>
      <c r="C27" s="36" t="str">
        <f>IF(ISERROR(VLOOKUP(B27,'[2]80 METRE'!$O$8:$S$983,2,0)),"",(VLOOKUP(B27,'[2]80 METRE'!$O$8:$S$983,2,0)))</f>
        <v/>
      </c>
      <c r="D27" s="35" t="str">
        <f>IF(ISERROR(VLOOKUP(B27,'[2]80 METRE'!$O$8:$S$1000,5,0)),"",(VLOOKUP(B27,'[2]80 METRE'!$O$8:$S$1000,5,0)))</f>
        <v/>
      </c>
      <c r="E27" s="34" t="str">
        <f>IF(ISERROR(VLOOKUP(B27,'[2]600 METRE'!$O$8:$S$973,2,0)),"",(VLOOKUP(B27,'[2]600 METRE'!$O$8:$S$973,2,0)))</f>
        <v/>
      </c>
      <c r="F27" s="10" t="str">
        <f>IF(ISERROR(VLOOKUP(B27,'[2]600 METRE'!$O$8:$S$990,5,0)),"",(VLOOKUP(B27,'[2]600 METRE'!$O$8:$S$990,5,0)))</f>
        <v/>
      </c>
      <c r="G27" s="34" t="str">
        <f>IF(ISERROR(VLOOKUP(B27,'[2]1500m.'!$N$8:$Q$990,2,0)),"",(VLOOKUP(B27,'[2]1500m.'!$N$8:$Q$990,2,0)))</f>
        <v/>
      </c>
      <c r="H27" s="10" t="str">
        <f>IF(ISERROR(VLOOKUP(B27,'[2]1500m.'!$N$8:$Q$990,4,0)),"",(VLOOKUP(B27,'[2]1500m.'!$N$8:$Q$990,4,0)))</f>
        <v/>
      </c>
      <c r="I27" s="12" t="str">
        <f>IF(ISERROR(VLOOKUP(B27,[2]Yüksek!$F$8:$BO$990,62,0)),"",(VLOOKUP(B27,[2]Yüksek!$F$8:$BO$990,62,0)))</f>
        <v/>
      </c>
      <c r="J27" s="10" t="str">
        <f>IF(ISERROR(VLOOKUP(B27,[2]Yüksek!$F$8:$BP$990,63,0)),"",(VLOOKUP(B27,[2]Yüksek!$F$8:$BP$990,63,0)))</f>
        <v/>
      </c>
      <c r="K27" s="12" t="str">
        <f>IF(ISERROR(VLOOKUP(B27,[2]Cirit!$F$8:$N$975,9,0)),"",(VLOOKUP(B27,[2]Cirit!$F$8:$N$975,9,0)))</f>
        <v/>
      </c>
      <c r="L27" s="10" t="str">
        <f>IF(ISERROR(VLOOKUP(B27,[2]Cirit!$F$8:$O$975,10,0)),"",(VLOOKUP(B27,[2]Cirit!$F$8:$O$975,10,0)))</f>
        <v/>
      </c>
      <c r="M27" s="11" t="str">
        <f>IF(ISERROR(VLOOKUP(B27,'[2]110m.Eng'!$O$8:$S$972,2,0)),"",(VLOOKUP(B27,'[2]110m.Eng'!$O$8:$S$972,2,0)))</f>
        <v/>
      </c>
      <c r="N27" s="10" t="str">
        <f>IF(ISERROR(VLOOKUP(B27,'[2]110m.Eng'!$O$8:$S$989,5,0)),"",(VLOOKUP(B27,'[2]110m.Eng'!$O$8:$S$989,5,0)))</f>
        <v/>
      </c>
      <c r="O27" s="12" t="str">
        <f>IF(ISERROR(VLOOKUP(B27,[2]Uzun!$F$8:$N$975,9,0)),"",(VLOOKUP(B27,[2]Uzun!$F$8:$N$975,9,0)))</f>
        <v/>
      </c>
      <c r="P27" s="10" t="str">
        <f>IF(ISERROR(VLOOKUP(B27,[2]Uzun!$F$8:$O$975,10,0)),"",(VLOOKUP(B27,[2]Uzun!$F$8:$O$975,10,0)))</f>
        <v/>
      </c>
      <c r="Q27" s="12" t="str">
        <f>IF(ISERROR(VLOOKUP(B27,[2]Gülle!$F$8:$N$975,9,0)),"",(VLOOKUP(B27,[2]Gülle!$F$8:$N$975,9,0)))</f>
        <v/>
      </c>
      <c r="R27" s="10" t="str">
        <f>IF(ISERROR(VLOOKUP(B27,[2]Gülle!$F$8:$O$975,10,0)),"",(VLOOKUP(B27,[2]Gülle!$F$8:$O$975,10,0)))</f>
        <v/>
      </c>
      <c r="S27" s="33">
        <f t="shared" si="0"/>
        <v>0</v>
      </c>
      <c r="T27" s="32"/>
      <c r="U27" s="31"/>
    </row>
    <row r="28" spans="1:21" ht="66" hidden="1" customHeight="1" x14ac:dyDescent="0.2">
      <c r="A28" s="14">
        <v>12</v>
      </c>
      <c r="B28" s="6" t="s">
        <v>49</v>
      </c>
      <c r="C28" s="36" t="str">
        <f>IF(ISERROR(VLOOKUP(B28,'[2]80 METRE'!$O$8:$S$983,2,0)),"",(VLOOKUP(B28,'[2]80 METRE'!$O$8:$S$983,2,0)))</f>
        <v/>
      </c>
      <c r="D28" s="35" t="str">
        <f>IF(ISERROR(VLOOKUP(B28,'[2]80 METRE'!$O$8:$S$1000,5,0)),"",(VLOOKUP(B28,'[2]80 METRE'!$O$8:$S$1000,5,0)))</f>
        <v/>
      </c>
      <c r="E28" s="34" t="str">
        <f>IF(ISERROR(VLOOKUP(B28,'[2]600 METRE'!$O$8:$S$973,2,0)),"",(VLOOKUP(B28,'[2]600 METRE'!$O$8:$S$973,2,0)))</f>
        <v/>
      </c>
      <c r="F28" s="10" t="str">
        <f>IF(ISERROR(VLOOKUP(B28,'[2]600 METRE'!$O$8:$S$990,5,0)),"",(VLOOKUP(B28,'[2]600 METRE'!$O$8:$S$990,5,0)))</f>
        <v/>
      </c>
      <c r="G28" s="34" t="str">
        <f>IF(ISERROR(VLOOKUP(B28,'[2]1500m.'!$N$8:$Q$990,2,0)),"",(VLOOKUP(B28,'[2]1500m.'!$N$8:$Q$990,2,0)))</f>
        <v/>
      </c>
      <c r="H28" s="10" t="str">
        <f>IF(ISERROR(VLOOKUP(B28,'[2]1500m.'!$N$8:$Q$990,4,0)),"",(VLOOKUP(B28,'[2]1500m.'!$N$8:$Q$990,4,0)))</f>
        <v/>
      </c>
      <c r="I28" s="12" t="str">
        <f>IF(ISERROR(VLOOKUP(B28,[2]Yüksek!$F$8:$BO$990,62,0)),"",(VLOOKUP(B28,[2]Yüksek!$F$8:$BO$990,62,0)))</f>
        <v/>
      </c>
      <c r="J28" s="10" t="str">
        <f>IF(ISERROR(VLOOKUP(B28,[2]Yüksek!$F$8:$BP$990,63,0)),"",(VLOOKUP(B28,[2]Yüksek!$F$8:$BP$990,63,0)))</f>
        <v/>
      </c>
      <c r="K28" s="12" t="str">
        <f>IF(ISERROR(VLOOKUP(B28,[2]Cirit!$F$8:$N$975,9,0)),"",(VLOOKUP(B28,[2]Cirit!$F$8:$N$975,9,0)))</f>
        <v/>
      </c>
      <c r="L28" s="10" t="str">
        <f>IF(ISERROR(VLOOKUP(B28,[2]Cirit!$F$8:$O$975,10,0)),"",(VLOOKUP(B28,[2]Cirit!$F$8:$O$975,10,0)))</f>
        <v/>
      </c>
      <c r="M28" s="11" t="str">
        <f>IF(ISERROR(VLOOKUP(B28,'[2]110m.Eng'!$O$8:$S$972,2,0)),"",(VLOOKUP(B28,'[2]110m.Eng'!$O$8:$S$972,2,0)))</f>
        <v/>
      </c>
      <c r="N28" s="10" t="str">
        <f>IF(ISERROR(VLOOKUP(B28,'[2]110m.Eng'!$O$8:$S$989,5,0)),"",(VLOOKUP(B28,'[2]110m.Eng'!$O$8:$S$989,5,0)))</f>
        <v/>
      </c>
      <c r="O28" s="12" t="str">
        <f>IF(ISERROR(VLOOKUP(B28,[2]Uzun!$F$8:$N$975,9,0)),"",(VLOOKUP(B28,[2]Uzun!$F$8:$N$975,9,0)))</f>
        <v/>
      </c>
      <c r="P28" s="10" t="str">
        <f>IF(ISERROR(VLOOKUP(B28,[2]Uzun!$F$8:$O$975,10,0)),"",(VLOOKUP(B28,[2]Uzun!$F$8:$O$975,10,0)))</f>
        <v/>
      </c>
      <c r="Q28" s="12" t="str">
        <f>IF(ISERROR(VLOOKUP(B28,[2]Gülle!$F$8:$N$975,9,0)),"",(VLOOKUP(B28,[2]Gülle!$F$8:$N$975,9,0)))</f>
        <v/>
      </c>
      <c r="R28" s="10" t="str">
        <f>IF(ISERROR(VLOOKUP(B28,[2]Gülle!$F$8:$O$975,10,0)),"",(VLOOKUP(B28,[2]Gülle!$F$8:$O$975,10,0)))</f>
        <v/>
      </c>
      <c r="S28" s="33">
        <f t="shared" si="0"/>
        <v>0</v>
      </c>
      <c r="T28" s="32"/>
      <c r="U28" s="31"/>
    </row>
    <row r="29" spans="1:21" ht="66" hidden="1" customHeight="1" x14ac:dyDescent="0.2">
      <c r="A29" s="14">
        <v>13</v>
      </c>
      <c r="B29" s="6" t="s">
        <v>50</v>
      </c>
      <c r="C29" s="36" t="str">
        <f>IF(ISERROR(VLOOKUP(B29,'[2]80 METRE'!$O$8:$S$983,2,0)),"",(VLOOKUP(B29,'[2]80 METRE'!$O$8:$S$983,2,0)))</f>
        <v/>
      </c>
      <c r="D29" s="35" t="str">
        <f>IF(ISERROR(VLOOKUP(B29,'[2]80 METRE'!$O$8:$S$1000,5,0)),"",(VLOOKUP(B29,'[2]80 METRE'!$O$8:$S$1000,5,0)))</f>
        <v/>
      </c>
      <c r="E29" s="34" t="str">
        <f>IF(ISERROR(VLOOKUP(B29,'[2]600 METRE'!$O$8:$S$973,2,0)),"",(VLOOKUP(B29,'[2]600 METRE'!$O$8:$S$973,2,0)))</f>
        <v/>
      </c>
      <c r="F29" s="10" t="str">
        <f>IF(ISERROR(VLOOKUP(B29,'[2]600 METRE'!$O$8:$S$990,5,0)),"",(VLOOKUP(B29,'[2]600 METRE'!$O$8:$S$990,5,0)))</f>
        <v/>
      </c>
      <c r="G29" s="34" t="str">
        <f>IF(ISERROR(VLOOKUP(B29,'[2]1500m.'!$N$8:$Q$990,2,0)),"",(VLOOKUP(B29,'[2]1500m.'!$N$8:$Q$990,2,0)))</f>
        <v/>
      </c>
      <c r="H29" s="10" t="str">
        <f>IF(ISERROR(VLOOKUP(B29,'[2]1500m.'!$N$8:$Q$990,4,0)),"",(VLOOKUP(B29,'[2]1500m.'!$N$8:$Q$990,4,0)))</f>
        <v/>
      </c>
      <c r="I29" s="12" t="str">
        <f>IF(ISERROR(VLOOKUP(B29,[2]Yüksek!$F$8:$BO$990,62,0)),"",(VLOOKUP(B29,[2]Yüksek!$F$8:$BO$990,62,0)))</f>
        <v/>
      </c>
      <c r="J29" s="10" t="str">
        <f>IF(ISERROR(VLOOKUP(B29,[2]Yüksek!$F$8:$BP$990,63,0)),"",(VLOOKUP(B29,[2]Yüksek!$F$8:$BP$990,63,0)))</f>
        <v/>
      </c>
      <c r="K29" s="12" t="str">
        <f>IF(ISERROR(VLOOKUP(B29,[2]Cirit!$F$8:$N$975,9,0)),"",(VLOOKUP(B29,[2]Cirit!$F$8:$N$975,9,0)))</f>
        <v/>
      </c>
      <c r="L29" s="10" t="str">
        <f>IF(ISERROR(VLOOKUP(B29,[2]Cirit!$F$8:$O$975,10,0)),"",(VLOOKUP(B29,[2]Cirit!$F$8:$O$975,10,0)))</f>
        <v/>
      </c>
      <c r="M29" s="11" t="str">
        <f>IF(ISERROR(VLOOKUP(B29,'[2]110m.Eng'!$O$8:$S$972,2,0)),"",(VLOOKUP(B29,'[2]110m.Eng'!$O$8:$S$972,2,0)))</f>
        <v/>
      </c>
      <c r="N29" s="10" t="str">
        <f>IF(ISERROR(VLOOKUP(B29,'[2]110m.Eng'!$O$8:$S$989,5,0)),"",(VLOOKUP(B29,'[2]110m.Eng'!$O$8:$S$989,5,0)))</f>
        <v/>
      </c>
      <c r="O29" s="12" t="str">
        <f>IF(ISERROR(VLOOKUP(B29,[2]Uzun!$F$8:$N$975,9,0)),"",(VLOOKUP(B29,[2]Uzun!$F$8:$N$975,9,0)))</f>
        <v/>
      </c>
      <c r="P29" s="10" t="str">
        <f>IF(ISERROR(VLOOKUP(B29,[2]Uzun!$F$8:$O$975,10,0)),"",(VLOOKUP(B29,[2]Uzun!$F$8:$O$975,10,0)))</f>
        <v/>
      </c>
      <c r="Q29" s="12" t="str">
        <f>IF(ISERROR(VLOOKUP(B29,[2]Gülle!$F$8:$N$975,9,0)),"",(VLOOKUP(B29,[2]Gülle!$F$8:$N$975,9,0)))</f>
        <v/>
      </c>
      <c r="R29" s="10" t="str">
        <f>IF(ISERROR(VLOOKUP(B29,[2]Gülle!$F$8:$O$975,10,0)),"",(VLOOKUP(B29,[2]Gülle!$F$8:$O$975,10,0)))</f>
        <v/>
      </c>
      <c r="S29" s="33">
        <f t="shared" si="0"/>
        <v>0</v>
      </c>
      <c r="T29" s="32"/>
      <c r="U29" s="31"/>
    </row>
    <row r="30" spans="1:21" ht="66" hidden="1" customHeight="1" x14ac:dyDescent="0.2">
      <c r="A30" s="14">
        <v>14</v>
      </c>
      <c r="B30" s="6"/>
      <c r="C30" s="36" t="str">
        <f>IF(ISERROR(VLOOKUP(B30,'[2]80 METRE'!$O$8:$S$983,2,0)),"",(VLOOKUP(B30,'[2]80 METRE'!$O$8:$S$983,2,0)))</f>
        <v/>
      </c>
      <c r="D30" s="35" t="str">
        <f>IF(ISERROR(VLOOKUP(B30,'[2]80 METRE'!$O$8:$S$1000,5,0)),"",(VLOOKUP(B30,'[2]80 METRE'!$O$8:$S$1000,5,0)))</f>
        <v/>
      </c>
      <c r="E30" s="34" t="str">
        <f>IF(ISERROR(VLOOKUP(B30,'[2]600 METRE'!$O$8:$S$973,2,0)),"",(VLOOKUP(B30,'[2]600 METRE'!$O$8:$S$973,2,0)))</f>
        <v/>
      </c>
      <c r="F30" s="10" t="str">
        <f>IF(ISERROR(VLOOKUP(B30,'[2]600 METRE'!$O$8:$S$990,5,0)),"",(VLOOKUP(B30,'[2]600 METRE'!$O$8:$S$990,5,0)))</f>
        <v/>
      </c>
      <c r="G30" s="34" t="str">
        <f>IF(ISERROR(VLOOKUP(B30,'[2]1500m.'!$N$8:$Q$990,2,0)),"",(VLOOKUP(B30,'[2]1500m.'!$N$8:$Q$990,2,0)))</f>
        <v/>
      </c>
      <c r="H30" s="10" t="str">
        <f>IF(ISERROR(VLOOKUP(B30,'[2]1500m.'!$N$8:$Q$990,4,0)),"",(VLOOKUP(B30,'[2]1500m.'!$N$8:$Q$990,4,0)))</f>
        <v/>
      </c>
      <c r="I30" s="12" t="str">
        <f>IF(ISERROR(VLOOKUP(B30,[2]Yüksek!$F$8:$BO$990,62,0)),"",(VLOOKUP(B30,[2]Yüksek!$F$8:$BO$990,62,0)))</f>
        <v/>
      </c>
      <c r="J30" s="10" t="str">
        <f>IF(ISERROR(VLOOKUP(B30,[2]Yüksek!$F$8:$BP$990,63,0)),"",(VLOOKUP(B30,[2]Yüksek!$F$8:$BP$990,63,0)))</f>
        <v/>
      </c>
      <c r="K30" s="12" t="str">
        <f>IF(ISERROR(VLOOKUP(B30,[2]Cirit!$F$8:$N$975,9,0)),"",(VLOOKUP(B30,[2]Cirit!$F$8:$N$975,9,0)))</f>
        <v/>
      </c>
      <c r="L30" s="10" t="str">
        <f>IF(ISERROR(VLOOKUP(B30,[2]Cirit!$F$8:$O$975,10,0)),"",(VLOOKUP(B30,[2]Cirit!$F$8:$O$975,10,0)))</f>
        <v/>
      </c>
      <c r="M30" s="11" t="str">
        <f>IF(ISERROR(VLOOKUP(B30,'[2]110m.Eng'!$O$8:$S$972,2,0)),"",(VLOOKUP(B30,'[2]110m.Eng'!$O$8:$S$972,2,0)))</f>
        <v/>
      </c>
      <c r="N30" s="10" t="str">
        <f>IF(ISERROR(VLOOKUP(B30,'[2]110m.Eng'!$O$8:$S$989,5,0)),"",(VLOOKUP(B30,'[2]110m.Eng'!$O$8:$S$989,5,0)))</f>
        <v/>
      </c>
      <c r="O30" s="12" t="str">
        <f>IF(ISERROR(VLOOKUP(B30,[2]Uzun!$F$8:$N$975,9,0)),"",(VLOOKUP(B30,[2]Uzun!$F$8:$N$975,9,0)))</f>
        <v/>
      </c>
      <c r="P30" s="10" t="str">
        <f>IF(ISERROR(VLOOKUP(B30,[2]Uzun!$F$8:$O$975,10,0)),"",(VLOOKUP(B30,[2]Uzun!$F$8:$O$975,10,0)))</f>
        <v/>
      </c>
      <c r="Q30" s="12" t="str">
        <f>IF(ISERROR(VLOOKUP(B30,[2]Gülle!$F$8:$N$975,9,0)),"",(VLOOKUP(B30,[2]Gülle!$F$8:$N$975,9,0)))</f>
        <v/>
      </c>
      <c r="R30" s="10" t="str">
        <f>IF(ISERROR(VLOOKUP(B30,[2]Gülle!$F$8:$O$975,10,0)),"",(VLOOKUP(B30,[2]Gülle!$F$8:$O$975,10,0)))</f>
        <v/>
      </c>
      <c r="S30" s="33">
        <f t="shared" si="0"/>
        <v>0</v>
      </c>
      <c r="T30" s="32"/>
      <c r="U30" s="31"/>
    </row>
    <row r="31" spans="1:21" ht="66" hidden="1" customHeight="1" x14ac:dyDescent="0.2">
      <c r="A31" s="14">
        <v>15</v>
      </c>
      <c r="B31" s="6"/>
      <c r="C31" s="36" t="str">
        <f>IF(ISERROR(VLOOKUP(B31,'[2]80 METRE'!$O$8:$S$983,2,0)),"",(VLOOKUP(B31,'[2]80 METRE'!$O$8:$S$983,2,0)))</f>
        <v/>
      </c>
      <c r="D31" s="35" t="str">
        <f>IF(ISERROR(VLOOKUP(B31,'[2]80 METRE'!$O$8:$S$1000,5,0)),"",(VLOOKUP(B31,'[2]80 METRE'!$O$8:$S$1000,5,0)))</f>
        <v/>
      </c>
      <c r="E31" s="34" t="str">
        <f>IF(ISERROR(VLOOKUP(B31,'[2]600 METRE'!$O$8:$S$973,2,0)),"",(VLOOKUP(B31,'[2]600 METRE'!$O$8:$S$973,2,0)))</f>
        <v/>
      </c>
      <c r="F31" s="10" t="str">
        <f>IF(ISERROR(VLOOKUP(B31,'[2]600 METRE'!$O$8:$S$990,5,0)),"",(VLOOKUP(B31,'[2]600 METRE'!$O$8:$S$990,5,0)))</f>
        <v/>
      </c>
      <c r="G31" s="34" t="str">
        <f>IF(ISERROR(VLOOKUP(B31,'[2]1500m.'!$N$8:$Q$990,2,0)),"",(VLOOKUP(B31,'[2]1500m.'!$N$8:$Q$990,2,0)))</f>
        <v/>
      </c>
      <c r="H31" s="10" t="str">
        <f>IF(ISERROR(VLOOKUP(B31,'[2]1500m.'!$N$8:$Q$990,4,0)),"",(VLOOKUP(B31,'[2]1500m.'!$N$8:$Q$990,4,0)))</f>
        <v/>
      </c>
      <c r="I31" s="12" t="str">
        <f>IF(ISERROR(VLOOKUP(B31,[2]Yüksek!$F$8:$BO$990,62,0)),"",(VLOOKUP(B31,[2]Yüksek!$F$8:$BO$990,62,0)))</f>
        <v/>
      </c>
      <c r="J31" s="10" t="str">
        <f>IF(ISERROR(VLOOKUP(B31,[2]Yüksek!$F$8:$BP$990,63,0)),"",(VLOOKUP(B31,[2]Yüksek!$F$8:$BP$990,63,0)))</f>
        <v/>
      </c>
      <c r="K31" s="12" t="str">
        <f>IF(ISERROR(VLOOKUP(B31,[2]Cirit!$F$8:$N$975,9,0)),"",(VLOOKUP(B31,[2]Cirit!$F$8:$N$975,9,0)))</f>
        <v/>
      </c>
      <c r="L31" s="10" t="str">
        <f>IF(ISERROR(VLOOKUP(B31,[2]Cirit!$F$8:$O$975,10,0)),"",(VLOOKUP(B31,[2]Cirit!$F$8:$O$975,10,0)))</f>
        <v/>
      </c>
      <c r="M31" s="11" t="str">
        <f>IF(ISERROR(VLOOKUP(B31,'[2]110m.Eng'!$O$8:$S$972,2,0)),"",(VLOOKUP(B31,'[2]110m.Eng'!$O$8:$S$972,2,0)))</f>
        <v/>
      </c>
      <c r="N31" s="10" t="str">
        <f>IF(ISERROR(VLOOKUP(B31,'[2]110m.Eng'!$O$8:$S$989,5,0)),"",(VLOOKUP(B31,'[2]110m.Eng'!$O$8:$S$989,5,0)))</f>
        <v/>
      </c>
      <c r="O31" s="12" t="str">
        <f>IF(ISERROR(VLOOKUP(B31,[2]Uzun!$F$8:$N$975,9,0)),"",(VLOOKUP(B31,[2]Uzun!$F$8:$N$975,9,0)))</f>
        <v/>
      </c>
      <c r="P31" s="10" t="str">
        <f>IF(ISERROR(VLOOKUP(B31,[2]Uzun!$F$8:$O$975,10,0)),"",(VLOOKUP(B31,[2]Uzun!$F$8:$O$975,10,0)))</f>
        <v/>
      </c>
      <c r="Q31" s="12" t="str">
        <f>IF(ISERROR(VLOOKUP(B31,[2]Gülle!$F$8:$N$975,9,0)),"",(VLOOKUP(B31,[2]Gülle!$F$8:$N$975,9,0)))</f>
        <v/>
      </c>
      <c r="R31" s="10" t="str">
        <f>IF(ISERROR(VLOOKUP(B31,[2]Gülle!$F$8:$O$975,10,0)),"",(VLOOKUP(B31,[2]Gülle!$F$8:$O$975,10,0)))</f>
        <v/>
      </c>
      <c r="S31" s="33">
        <f t="shared" si="0"/>
        <v>0</v>
      </c>
      <c r="T31" s="32"/>
      <c r="U31" s="31"/>
    </row>
    <row r="32" spans="1:21" ht="66" hidden="1" customHeight="1" x14ac:dyDescent="0.2">
      <c r="A32" s="14">
        <v>16</v>
      </c>
      <c r="B32" s="6"/>
      <c r="C32" s="36" t="str">
        <f>IF(ISERROR(VLOOKUP(B32,'[2]80 METRE'!$O$8:$S$983,2,0)),"",(VLOOKUP(B32,'[2]80 METRE'!$O$8:$S$983,2,0)))</f>
        <v/>
      </c>
      <c r="D32" s="35" t="str">
        <f>IF(ISERROR(VLOOKUP(B32,'[2]80 METRE'!$O$8:$S$1000,5,0)),"",(VLOOKUP(B32,'[2]80 METRE'!$O$8:$S$1000,5,0)))</f>
        <v/>
      </c>
      <c r="E32" s="34" t="str">
        <f>IF(ISERROR(VLOOKUP(B32,'[2]600 METRE'!$O$8:$S$973,2,0)),"",(VLOOKUP(B32,'[2]600 METRE'!$O$8:$S$973,2,0)))</f>
        <v/>
      </c>
      <c r="F32" s="10" t="str">
        <f>IF(ISERROR(VLOOKUP(B32,'[2]600 METRE'!$O$8:$S$990,5,0)),"",(VLOOKUP(B32,'[2]600 METRE'!$O$8:$S$990,5,0)))</f>
        <v/>
      </c>
      <c r="G32" s="34" t="str">
        <f>IF(ISERROR(VLOOKUP(B32,'[2]1500m.'!$N$8:$Q$990,2,0)),"",(VLOOKUP(B32,'[2]1500m.'!$N$8:$Q$990,2,0)))</f>
        <v/>
      </c>
      <c r="H32" s="10" t="str">
        <f>IF(ISERROR(VLOOKUP(B32,'[2]1500m.'!$N$8:$Q$990,4,0)),"",(VLOOKUP(B32,'[2]1500m.'!$N$8:$Q$990,4,0)))</f>
        <v/>
      </c>
      <c r="I32" s="12" t="str">
        <f>IF(ISERROR(VLOOKUP(B32,[2]Yüksek!$F$8:$BO$990,62,0)),"",(VLOOKUP(B32,[2]Yüksek!$F$8:$BO$990,62,0)))</f>
        <v/>
      </c>
      <c r="J32" s="10" t="str">
        <f>IF(ISERROR(VLOOKUP(B32,[2]Yüksek!$F$8:$BP$990,63,0)),"",(VLOOKUP(B32,[2]Yüksek!$F$8:$BP$990,63,0)))</f>
        <v/>
      </c>
      <c r="K32" s="12" t="str">
        <f>IF(ISERROR(VLOOKUP(B32,[2]Cirit!$F$8:$N$975,9,0)),"",(VLOOKUP(B32,[2]Cirit!$F$8:$N$975,9,0)))</f>
        <v/>
      </c>
      <c r="L32" s="10" t="str">
        <f>IF(ISERROR(VLOOKUP(B32,[2]Cirit!$F$8:$O$975,10,0)),"",(VLOOKUP(B32,[2]Cirit!$F$8:$O$975,10,0)))</f>
        <v/>
      </c>
      <c r="M32" s="11" t="str">
        <f>IF(ISERROR(VLOOKUP(B32,'[2]110m.Eng'!$O$8:$S$972,2,0)),"",(VLOOKUP(B32,'[2]110m.Eng'!$O$8:$S$972,2,0)))</f>
        <v/>
      </c>
      <c r="N32" s="10" t="str">
        <f>IF(ISERROR(VLOOKUP(B32,'[2]110m.Eng'!$O$8:$S$989,5,0)),"",(VLOOKUP(B32,'[2]110m.Eng'!$O$8:$S$989,5,0)))</f>
        <v/>
      </c>
      <c r="O32" s="12" t="str">
        <f>IF(ISERROR(VLOOKUP(B32,[2]Uzun!$F$8:$N$975,9,0)),"",(VLOOKUP(B32,[2]Uzun!$F$8:$N$975,9,0)))</f>
        <v/>
      </c>
      <c r="P32" s="10" t="str">
        <f>IF(ISERROR(VLOOKUP(B32,[2]Uzun!$F$8:$O$975,10,0)),"",(VLOOKUP(B32,[2]Uzun!$F$8:$O$975,10,0)))</f>
        <v/>
      </c>
      <c r="Q32" s="12" t="str">
        <f>IF(ISERROR(VLOOKUP(B32,[2]Gülle!$F$8:$N$975,9,0)),"",(VLOOKUP(B32,[2]Gülle!$F$8:$N$975,9,0)))</f>
        <v/>
      </c>
      <c r="R32" s="10" t="str">
        <f>IF(ISERROR(VLOOKUP(B32,[2]Gülle!$F$8:$O$975,10,0)),"",(VLOOKUP(B32,[2]Gülle!$F$8:$O$975,10,0)))</f>
        <v/>
      </c>
      <c r="S32" s="33">
        <f t="shared" si="0"/>
        <v>0</v>
      </c>
      <c r="T32" s="32"/>
      <c r="U32" s="31"/>
    </row>
    <row r="33" spans="1:22" ht="66" hidden="1" customHeight="1" x14ac:dyDescent="0.2">
      <c r="A33" s="14">
        <v>17</v>
      </c>
      <c r="B33" s="6"/>
      <c r="C33" s="36" t="str">
        <f>IF(ISERROR(VLOOKUP(B33,'[2]80 METRE'!$O$8:$S$983,2,0)),"",(VLOOKUP(B33,'[2]80 METRE'!$O$8:$S$983,2,0)))</f>
        <v/>
      </c>
      <c r="D33" s="35" t="str">
        <f>IF(ISERROR(VLOOKUP(B33,'[2]80 METRE'!$O$8:$S$1000,5,0)),"",(VLOOKUP(B33,'[2]80 METRE'!$O$8:$S$1000,5,0)))</f>
        <v/>
      </c>
      <c r="E33" s="34" t="str">
        <f>IF(ISERROR(VLOOKUP(B33,'[2]600 METRE'!$O$8:$S$973,2,0)),"",(VLOOKUP(B33,'[2]600 METRE'!$O$8:$S$973,2,0)))</f>
        <v/>
      </c>
      <c r="F33" s="10" t="str">
        <f>IF(ISERROR(VLOOKUP(B33,'[2]600 METRE'!$O$8:$S$990,5,0)),"",(VLOOKUP(B33,'[2]600 METRE'!$O$8:$S$990,5,0)))</f>
        <v/>
      </c>
      <c r="G33" s="34" t="str">
        <f>IF(ISERROR(VLOOKUP(B33,'[2]1500m.'!$N$8:$Q$990,2,0)),"",(VLOOKUP(B33,'[2]1500m.'!$N$8:$Q$990,2,0)))</f>
        <v/>
      </c>
      <c r="H33" s="10" t="str">
        <f>IF(ISERROR(VLOOKUP(B33,'[2]1500m.'!$N$8:$Q$990,4,0)),"",(VLOOKUP(B33,'[2]1500m.'!$N$8:$Q$990,4,0)))</f>
        <v/>
      </c>
      <c r="I33" s="12" t="str">
        <f>IF(ISERROR(VLOOKUP(B33,[2]Yüksek!$F$8:$BO$990,62,0)),"",(VLOOKUP(B33,[2]Yüksek!$F$8:$BO$990,62,0)))</f>
        <v/>
      </c>
      <c r="J33" s="10" t="str">
        <f>IF(ISERROR(VLOOKUP(B33,[2]Yüksek!$F$8:$BP$990,63,0)),"",(VLOOKUP(B33,[2]Yüksek!$F$8:$BP$990,63,0)))</f>
        <v/>
      </c>
      <c r="K33" s="12" t="str">
        <f>IF(ISERROR(VLOOKUP(B33,[2]Cirit!$F$8:$N$975,9,0)),"",(VLOOKUP(B33,[2]Cirit!$F$8:$N$975,9,0)))</f>
        <v/>
      </c>
      <c r="L33" s="10" t="str">
        <f>IF(ISERROR(VLOOKUP(B33,[2]Cirit!$F$8:$O$975,10,0)),"",(VLOOKUP(B33,[2]Cirit!$F$8:$O$975,10,0)))</f>
        <v/>
      </c>
      <c r="M33" s="11" t="str">
        <f>IF(ISERROR(VLOOKUP(B33,'[2]110m.Eng'!$O$8:$S$972,2,0)),"",(VLOOKUP(B33,'[2]110m.Eng'!$O$8:$S$972,2,0)))</f>
        <v/>
      </c>
      <c r="N33" s="10" t="str">
        <f>IF(ISERROR(VLOOKUP(B33,'[2]110m.Eng'!$O$8:$S$989,5,0)),"",(VLOOKUP(B33,'[2]110m.Eng'!$O$8:$S$989,5,0)))</f>
        <v/>
      </c>
      <c r="O33" s="12" t="str">
        <f>IF(ISERROR(VLOOKUP(B33,[2]Uzun!$F$8:$N$975,9,0)),"",(VLOOKUP(B33,[2]Uzun!$F$8:$N$975,9,0)))</f>
        <v/>
      </c>
      <c r="P33" s="10" t="str">
        <f>IF(ISERROR(VLOOKUP(B33,[2]Uzun!$F$8:$O$975,10,0)),"",(VLOOKUP(B33,[2]Uzun!$F$8:$O$975,10,0)))</f>
        <v/>
      </c>
      <c r="Q33" s="12" t="str">
        <f>IF(ISERROR(VLOOKUP(B33,[2]Gülle!$F$8:$N$975,9,0)),"",(VLOOKUP(B33,[2]Gülle!$F$8:$N$975,9,0)))</f>
        <v/>
      </c>
      <c r="R33" s="10" t="str">
        <f>IF(ISERROR(VLOOKUP(B33,[2]Gülle!$F$8:$O$975,10,0)),"",(VLOOKUP(B33,[2]Gülle!$F$8:$O$975,10,0)))</f>
        <v/>
      </c>
      <c r="S33" s="33">
        <f t="shared" si="0"/>
        <v>0</v>
      </c>
      <c r="T33" s="32"/>
      <c r="U33" s="31"/>
    </row>
    <row r="34" spans="1:22" ht="82.5" customHeight="1" x14ac:dyDescent="0.2">
      <c r="A34" s="30" t="str">
        <f>('[2]YARIŞMA BİLGİLERİ'!A2)</f>
        <v>Gençlik ve Spor Bakanlığı
Spor Genel Müdürlüğü
Spor Faaliyetleri Daire Başkanlığı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2" ht="43.5" customHeight="1" x14ac:dyDescent="0.2">
      <c r="A35" s="29" t="str">
        <f>'[2]YARIŞMA BİLGİLERİ'!F19</f>
        <v>2021-2022 SPORCU EĞİTİM MERKEZİ GRUP BİRİNCİLİĞİ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</row>
    <row r="36" spans="1:22" ht="39" customHeight="1" x14ac:dyDescent="0.2">
      <c r="A36" s="28" t="s">
        <v>26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</row>
    <row r="37" spans="1:22" ht="50.25" customHeight="1" x14ac:dyDescent="0.2">
      <c r="A37" s="27" t="s">
        <v>35</v>
      </c>
      <c r="B37" s="27"/>
      <c r="C37" s="27"/>
      <c r="D37" s="27"/>
      <c r="E37" s="27"/>
      <c r="F37" s="27"/>
      <c r="G37" s="27"/>
      <c r="H37" s="27"/>
      <c r="I37" s="27"/>
      <c r="J37" s="27"/>
      <c r="K37" s="27" t="s">
        <v>52</v>
      </c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2" ht="69" customHeight="1" x14ac:dyDescent="0.2">
      <c r="A38" s="20" t="s">
        <v>24</v>
      </c>
      <c r="B38" s="19" t="s">
        <v>23</v>
      </c>
      <c r="C38" s="26" t="s">
        <v>53</v>
      </c>
      <c r="D38" s="25"/>
      <c r="E38" s="26" t="s">
        <v>54</v>
      </c>
      <c r="F38" s="25"/>
      <c r="G38" s="23" t="s">
        <v>20</v>
      </c>
      <c r="H38" s="22"/>
      <c r="I38" s="46" t="s">
        <v>22</v>
      </c>
      <c r="J38" s="47"/>
      <c r="K38" s="46" t="s">
        <v>16</v>
      </c>
      <c r="L38" s="47"/>
      <c r="M38" s="23" t="s">
        <v>29</v>
      </c>
      <c r="N38" s="22"/>
      <c r="O38" s="24" t="s">
        <v>55</v>
      </c>
      <c r="P38" s="24"/>
      <c r="Q38" s="23" t="s">
        <v>15</v>
      </c>
      <c r="R38" s="22"/>
      <c r="S38" s="16" t="s">
        <v>14</v>
      </c>
      <c r="T38" s="16" t="s">
        <v>13</v>
      </c>
      <c r="U38" s="21" t="s">
        <v>12</v>
      </c>
      <c r="V38" s="21" t="s">
        <v>11</v>
      </c>
    </row>
    <row r="39" spans="1:22" ht="27" customHeight="1" x14ac:dyDescent="0.2">
      <c r="A39" s="20"/>
      <c r="B39" s="19"/>
      <c r="C39" s="18" t="s">
        <v>10</v>
      </c>
      <c r="D39" s="17" t="s">
        <v>9</v>
      </c>
      <c r="E39" s="18" t="s">
        <v>10</v>
      </c>
      <c r="F39" s="17" t="s">
        <v>9</v>
      </c>
      <c r="G39" s="18" t="s">
        <v>10</v>
      </c>
      <c r="H39" s="17" t="s">
        <v>9</v>
      </c>
      <c r="I39" s="18" t="s">
        <v>10</v>
      </c>
      <c r="J39" s="17" t="s">
        <v>9</v>
      </c>
      <c r="K39" s="18" t="s">
        <v>10</v>
      </c>
      <c r="L39" s="17" t="s">
        <v>9</v>
      </c>
      <c r="M39" s="18" t="s">
        <v>10</v>
      </c>
      <c r="N39" s="17" t="s">
        <v>9</v>
      </c>
      <c r="O39" s="18" t="s">
        <v>10</v>
      </c>
      <c r="P39" s="17" t="s">
        <v>9</v>
      </c>
      <c r="Q39" s="18" t="s">
        <v>10</v>
      </c>
      <c r="R39" s="17" t="s">
        <v>9</v>
      </c>
      <c r="S39" s="16"/>
      <c r="T39" s="16"/>
      <c r="U39" s="15"/>
      <c r="V39" s="15"/>
    </row>
    <row r="40" spans="1:22" ht="73.5" customHeight="1" x14ac:dyDescent="0.2">
      <c r="A40" s="14">
        <v>1</v>
      </c>
      <c r="B40" s="6" t="s">
        <v>47</v>
      </c>
      <c r="C40" s="34" t="str">
        <f>IF(ISERROR(VLOOKUP(B40,'[2]800m.'!$N$8:$O$973,2,0)),"",(VLOOKUP(B40,'[2]800m.'!$N$8:$O$973,2,0)))</f>
        <v/>
      </c>
      <c r="D40" s="10" t="str">
        <f>IF(ISERROR(VLOOKUP(B40,'[2]800m.'!$N$8:$Q$973,4,0)),"",(VLOOKUP(B40,'[2]800m.'!$N$8:$Q$973,4,0)))</f>
        <v/>
      </c>
      <c r="E40" s="13" t="str">
        <f>IF(ISERROR(VLOOKUP(B40,'[2]200m.'!$O$8:$S$983,2,0)),"",(VLOOKUP(B40,'[2]200m.'!$O$8:$S$983,2,0)))</f>
        <v/>
      </c>
      <c r="F40" s="10" t="str">
        <f>IF(ISERROR(VLOOKUP(B40,'[2]200m.'!$O$8:$S$1000,5,0)),"",(VLOOKUP(B40,'[2]200m.'!$O$8:$S$1000,5,0)))</f>
        <v/>
      </c>
      <c r="G40" s="11" t="str">
        <f>IF(ISERROR(VLOOKUP(B40,'[2]300m.Eng'!$O$8:$S$973,2,0)),"",(VLOOKUP(B40,'[2]300m.Eng'!$O$8:$S$973,2,0)))</f>
        <v/>
      </c>
      <c r="H40" s="10" t="str">
        <f>IF(ISERROR(VLOOKUP(B40,'[2]300m.Eng'!$O$8:$S$990,5,0)),"",(VLOOKUP(B40,'[2]300m.Eng'!$O$8:$S$990,5,0)))</f>
        <v/>
      </c>
      <c r="I40" s="34">
        <f>IF(ISERROR(VLOOKUP(B40,'[2]60 METRE'!$M$8:$S$989,3,0)),"",(VLOOKUP(B40,'[2]60 METRE'!$M$8:$S$989,3,0)))</f>
        <v>895</v>
      </c>
      <c r="J40" s="10">
        <f>IF(ISERROR(VLOOKUP(B40,'[2]60 METRE'!$M$8:$Q$987,5,0)),"",(VLOOKUP(B40,'[2]60 METRE'!$M$8:$Q$987,5,0)))</f>
        <v>67</v>
      </c>
      <c r="K40" s="12">
        <f>IF(ISERROR(VLOOKUP(B40,'[2]FIRLATMA TOPU'!$E$8:$N$975,10,0)),"",(VLOOKUP(B40,'[2]FIRLATMA TOPU'!$E$8:$N$975,10,0)))</f>
        <v>2685</v>
      </c>
      <c r="L40" s="10">
        <f>IF(ISERROR(VLOOKUP(B40,'[2]FIRLATMA TOPU'!$E$8:$O$975,11,0)),"",(VLOOKUP(B40,'[2]FIRLATMA TOPU'!$E$8:$O$975,11,0)))</f>
        <v>16</v>
      </c>
      <c r="M40" s="12" t="str">
        <f>IF(ISERROR(VLOOKUP(B40,[2]Disk!$F$8:$N$975,9,0)),"",(VLOOKUP(B40,[2]Disk!$F$8:$N$975,9,0)))</f>
        <v/>
      </c>
      <c r="N40" s="10" t="str">
        <f>IF(ISERROR(VLOOKUP(B40,[2]Disk!$F$8:$O$975,10,0)),"",(VLOOKUP(B40,[2]Disk!$F$8:$O$975,10,0)))</f>
        <v/>
      </c>
      <c r="O40" s="12" t="str">
        <f>IF(ISERROR(VLOOKUP(B40,[2]Sırık!$F$8:$BO$990,62,0)),"",(VLOOKUP(B40,[2]Sırık!$F$8:$BO$990,62,0)))</f>
        <v/>
      </c>
      <c r="P40" s="10" t="str">
        <f>IF(ISERROR(VLOOKUP(B40,[2]Sırık!$F$8:$BP$990,63,0)),"",(VLOOKUP(B40,[2]Sırık!$F$8:$BP$990,63,0)))</f>
        <v/>
      </c>
      <c r="Q40" s="34" t="str">
        <f>IF(ISERROR(VLOOKUP(B40,[2]İsveç!$N$8:$O$973,2,0)),"",(VLOOKUP(B40,[2]İsveç!$N$8:$O$973,2,0)))</f>
        <v/>
      </c>
      <c r="R40" s="10" t="str">
        <f>IF(ISERROR(VLOOKUP(B40,[2]İsveç!$N$8:$Q$973,4,0)),"",(VLOOKUP(B40,[2]İsveç!$N$8:$Q$973,4,0)))</f>
        <v/>
      </c>
      <c r="S40" s="9">
        <f>IF(ISERROR(VLOOKUP(B40,'2011 (11YAŞ) ERKEK'!$B$8:$S$33,18,0)),"",(VLOOKUP(B40,'2011 (11YAŞ) ERKEK'!$B$8:$S$33,18,0)))</f>
        <v>45</v>
      </c>
      <c r="T40" s="8">
        <f t="shared" ref="T40:T47" si="1">SUM(D40,F40,H40,J40,L40,N40,P40,R40)</f>
        <v>83</v>
      </c>
      <c r="U40" s="7">
        <f t="shared" ref="U40:U44" si="2">S40+T40</f>
        <v>128</v>
      </c>
      <c r="V40" s="6" t="s">
        <v>1</v>
      </c>
    </row>
    <row r="41" spans="1:22" ht="73.5" customHeight="1" x14ac:dyDescent="0.2">
      <c r="A41" s="14">
        <v>2</v>
      </c>
      <c r="B41" s="6" t="s">
        <v>50</v>
      </c>
      <c r="C41" s="34" t="str">
        <f>IF(ISERROR(VLOOKUP(B41,'[2]800m.'!$N$8:$O$973,2,0)),"",(VLOOKUP(B41,'[2]800m.'!$N$8:$O$973,2,0)))</f>
        <v/>
      </c>
      <c r="D41" s="10" t="str">
        <f>IF(ISERROR(VLOOKUP(B41,'[2]800m.'!$N$8:$Q$973,4,0)),"",(VLOOKUP(B41,'[2]800m.'!$N$8:$Q$973,4,0)))</f>
        <v/>
      </c>
      <c r="E41" s="13" t="str">
        <f>IF(ISERROR(VLOOKUP(B41,'[2]200m.'!$O$8:$S$983,2,0)),"",(VLOOKUP(B41,'[2]200m.'!$O$8:$S$983,2,0)))</f>
        <v/>
      </c>
      <c r="F41" s="10" t="str">
        <f>IF(ISERROR(VLOOKUP(B41,'[2]200m.'!$O$8:$S$1000,5,0)),"",(VLOOKUP(B41,'[2]200m.'!$O$8:$S$1000,5,0)))</f>
        <v/>
      </c>
      <c r="G41" s="11" t="str">
        <f>IF(ISERROR(VLOOKUP(B41,'[2]300m.Eng'!$O$8:$S$973,2,0)),"",(VLOOKUP(B41,'[2]300m.Eng'!$O$8:$S$973,2,0)))</f>
        <v/>
      </c>
      <c r="H41" s="10" t="str">
        <f>IF(ISERROR(VLOOKUP(B41,'[2]300m.Eng'!$O$8:$S$990,5,0)),"",(VLOOKUP(B41,'[2]300m.Eng'!$O$8:$S$990,5,0)))</f>
        <v/>
      </c>
      <c r="I41" s="34">
        <f>IF(ISERROR(VLOOKUP(B41,'[2]60 METRE'!$M$8:$S$989,3,0)),"",(VLOOKUP(B41,'[2]60 METRE'!$M$8:$S$989,3,0)))</f>
        <v>979</v>
      </c>
      <c r="J41" s="10">
        <f>IF(ISERROR(VLOOKUP(B41,'[2]60 METRE'!$M$8:$Q$987,5,0)),"",(VLOOKUP(B41,'[2]60 METRE'!$M$8:$Q$987,5,0)))</f>
        <v>50</v>
      </c>
      <c r="K41" s="12">
        <f>IF(ISERROR(VLOOKUP(B41,'[2]FIRLATMA TOPU'!$E$8:$N$975,10,0)),"",(VLOOKUP(B41,'[2]FIRLATMA TOPU'!$E$8:$N$975,10,0)))</f>
        <v>3659</v>
      </c>
      <c r="L41" s="10">
        <f>IF(ISERROR(VLOOKUP(B41,'[2]FIRLATMA TOPU'!$E$8:$O$975,11,0)),"",(VLOOKUP(B41,'[2]FIRLATMA TOPU'!$E$8:$O$975,11,0)))</f>
        <v>27</v>
      </c>
      <c r="M41" s="12" t="str">
        <f>IF(ISERROR(VLOOKUP(B41,[2]Disk!$F$8:$N$975,9,0)),"",(VLOOKUP(B41,[2]Disk!$F$8:$N$975,9,0)))</f>
        <v/>
      </c>
      <c r="N41" s="10" t="str">
        <f>IF(ISERROR(VLOOKUP(B41,[2]Disk!$F$8:$O$975,10,0)),"",(VLOOKUP(B41,[2]Disk!$F$8:$O$975,10,0)))</f>
        <v/>
      </c>
      <c r="O41" s="12" t="str">
        <f>IF(ISERROR(VLOOKUP(B41,[2]Sırık!$F$8:$BO$990,62,0)),"",(VLOOKUP(B41,[2]Sırık!$F$8:$BO$990,62,0)))</f>
        <v/>
      </c>
      <c r="P41" s="10" t="str">
        <f>IF(ISERROR(VLOOKUP(B41,[2]Sırık!$F$8:$BP$990,63,0)),"",(VLOOKUP(B41,[2]Sırık!$F$8:$BP$990,63,0)))</f>
        <v/>
      </c>
      <c r="Q41" s="34" t="str">
        <f>IF(ISERROR(VLOOKUP(B41,[2]İsveç!$N$8:$O$973,2,0)),"",(VLOOKUP(B41,[2]İsveç!$N$8:$O$973,2,0)))</f>
        <v/>
      </c>
      <c r="R41" s="10" t="str">
        <f>IF(ISERROR(VLOOKUP(B41,[2]İsveç!$N$8:$Q$973,4,0)),"",(VLOOKUP(B41,[2]İsveç!$N$8:$Q$973,4,0)))</f>
        <v/>
      </c>
      <c r="S41" s="9">
        <f>IF(ISERROR(VLOOKUP(B41,'2011 (11YAŞ) ERKEK'!$B$8:$S$33,18,0)),"",(VLOOKUP(B41,'2011 (11YAŞ) ERKEK'!$B$8:$S$33,18,0)))</f>
        <v>32</v>
      </c>
      <c r="T41" s="8">
        <f t="shared" si="1"/>
        <v>77</v>
      </c>
      <c r="U41" s="7">
        <f t="shared" si="2"/>
        <v>109</v>
      </c>
      <c r="V41" s="6" t="s">
        <v>1</v>
      </c>
    </row>
    <row r="42" spans="1:22" ht="73.5" customHeight="1" x14ac:dyDescent="0.2">
      <c r="A42" s="14">
        <v>3</v>
      </c>
      <c r="B42" s="6" t="s">
        <v>44</v>
      </c>
      <c r="C42" s="34" t="str">
        <f>IF(ISERROR(VLOOKUP(B42,'[2]800m.'!$N$8:$O$973,2,0)),"",(VLOOKUP(B42,'[2]800m.'!$N$8:$O$973,2,0)))</f>
        <v/>
      </c>
      <c r="D42" s="10" t="str">
        <f>IF(ISERROR(VLOOKUP(B42,'[2]800m.'!$N$8:$Q$973,4,0)),"",(VLOOKUP(B42,'[2]800m.'!$N$8:$Q$973,4,0)))</f>
        <v/>
      </c>
      <c r="E42" s="13" t="str">
        <f>IF(ISERROR(VLOOKUP(B42,'[2]200m.'!$O$8:$S$983,2,0)),"",(VLOOKUP(B42,'[2]200m.'!$O$8:$S$983,2,0)))</f>
        <v/>
      </c>
      <c r="F42" s="10" t="str">
        <f>IF(ISERROR(VLOOKUP(B42,'[2]200m.'!$O$8:$S$1000,5,0)),"",(VLOOKUP(B42,'[2]200m.'!$O$8:$S$1000,5,0)))</f>
        <v/>
      </c>
      <c r="G42" s="11" t="str">
        <f>IF(ISERROR(VLOOKUP(B42,'[2]300m.Eng'!$O$8:$S$973,2,0)),"",(VLOOKUP(B42,'[2]300m.Eng'!$O$8:$S$973,2,0)))</f>
        <v/>
      </c>
      <c r="H42" s="10" t="str">
        <f>IF(ISERROR(VLOOKUP(B42,'[2]300m.Eng'!$O$8:$S$990,5,0)),"",(VLOOKUP(B42,'[2]300m.Eng'!$O$8:$S$990,5,0)))</f>
        <v/>
      </c>
      <c r="I42" s="34">
        <f>IF(ISERROR(VLOOKUP(B42,'[2]60 METRE'!$M$8:$S$989,3,0)),"",(VLOOKUP(B42,'[2]60 METRE'!$M$8:$S$989,3,0)))</f>
        <v>991</v>
      </c>
      <c r="J42" s="10">
        <f>IF(ISERROR(VLOOKUP(B42,'[2]60 METRE'!$M$8:$Q$987,5,0)),"",(VLOOKUP(B42,'[2]60 METRE'!$M$8:$Q$987,5,0)))</f>
        <v>47</v>
      </c>
      <c r="K42" s="12">
        <f>IF(ISERROR(VLOOKUP(B42,'[2]FIRLATMA TOPU'!$E$8:$N$975,10,0)),"",(VLOOKUP(B42,'[2]FIRLATMA TOPU'!$E$8:$N$975,10,0)))</f>
        <v>3188</v>
      </c>
      <c r="L42" s="10">
        <f>IF(ISERROR(VLOOKUP(B42,'[2]FIRLATMA TOPU'!$E$8:$O$975,11,0)),"",(VLOOKUP(B42,'[2]FIRLATMA TOPU'!$E$8:$O$975,11,0)))</f>
        <v>21</v>
      </c>
      <c r="M42" s="12" t="str">
        <f>IF(ISERROR(VLOOKUP(B42,[2]Disk!$F$8:$N$975,9,0)),"",(VLOOKUP(B42,[2]Disk!$F$8:$N$975,9,0)))</f>
        <v/>
      </c>
      <c r="N42" s="10" t="str">
        <f>IF(ISERROR(VLOOKUP(B42,[2]Disk!$F$8:$O$975,10,0)),"",(VLOOKUP(B42,[2]Disk!$F$8:$O$975,10,0)))</f>
        <v/>
      </c>
      <c r="O42" s="12" t="str">
        <f>IF(ISERROR(VLOOKUP(B42,[2]Sırık!$F$8:$BO$990,62,0)),"",(VLOOKUP(B42,[2]Sırık!$F$8:$BO$990,62,0)))</f>
        <v/>
      </c>
      <c r="P42" s="10" t="str">
        <f>IF(ISERROR(VLOOKUP(B42,[2]Sırık!$F$8:$BP$990,63,0)),"",(VLOOKUP(B42,[2]Sırık!$F$8:$BP$990,63,0)))</f>
        <v/>
      </c>
      <c r="Q42" s="34" t="str">
        <f>IF(ISERROR(VLOOKUP(B42,[2]İsveç!$N$8:$O$973,2,0)),"",(VLOOKUP(B42,[2]İsveç!$N$8:$O$973,2,0)))</f>
        <v/>
      </c>
      <c r="R42" s="10" t="str">
        <f>IF(ISERROR(VLOOKUP(B42,[2]İsveç!$N$8:$Q$973,4,0)),"",(VLOOKUP(B42,[2]İsveç!$N$8:$Q$973,4,0)))</f>
        <v/>
      </c>
      <c r="S42" s="9">
        <f>IF(ISERROR(VLOOKUP(B42,'2011 (11YAŞ) ERKEK'!$B$8:$S$33,18,0)),"",(VLOOKUP(B42,'2011 (11YAŞ) ERKEK'!$B$8:$S$33,18,0)))</f>
        <v>32</v>
      </c>
      <c r="T42" s="8">
        <f t="shared" si="1"/>
        <v>68</v>
      </c>
      <c r="U42" s="7">
        <f t="shared" si="2"/>
        <v>100</v>
      </c>
      <c r="V42" s="6" t="s">
        <v>1</v>
      </c>
    </row>
    <row r="43" spans="1:22" ht="73.5" customHeight="1" x14ac:dyDescent="0.2">
      <c r="A43" s="14">
        <v>4</v>
      </c>
      <c r="B43" s="6" t="s">
        <v>49</v>
      </c>
      <c r="C43" s="34" t="str">
        <f>IF(ISERROR(VLOOKUP(B43,'[2]800m.'!$N$8:$O$973,2,0)),"",(VLOOKUP(B43,'[2]800m.'!$N$8:$O$973,2,0)))</f>
        <v/>
      </c>
      <c r="D43" s="10" t="str">
        <f>IF(ISERROR(VLOOKUP(B43,'[2]800m.'!$N$8:$Q$973,4,0)),"",(VLOOKUP(B43,'[2]800m.'!$N$8:$Q$973,4,0)))</f>
        <v/>
      </c>
      <c r="E43" s="13" t="str">
        <f>IF(ISERROR(VLOOKUP(B43,'[2]200m.'!$O$8:$S$983,2,0)),"",(VLOOKUP(B43,'[2]200m.'!$O$8:$S$983,2,0)))</f>
        <v/>
      </c>
      <c r="F43" s="10" t="str">
        <f>IF(ISERROR(VLOOKUP(B43,'[2]200m.'!$O$8:$S$1000,5,0)),"",(VLOOKUP(B43,'[2]200m.'!$O$8:$S$1000,5,0)))</f>
        <v/>
      </c>
      <c r="G43" s="11" t="str">
        <f>IF(ISERROR(VLOOKUP(B43,'[2]300m.Eng'!$O$8:$S$973,2,0)),"",(VLOOKUP(B43,'[2]300m.Eng'!$O$8:$S$973,2,0)))</f>
        <v/>
      </c>
      <c r="H43" s="10" t="str">
        <f>IF(ISERROR(VLOOKUP(B43,'[2]300m.Eng'!$O$8:$S$990,5,0)),"",(VLOOKUP(B43,'[2]300m.Eng'!$O$8:$S$990,5,0)))</f>
        <v/>
      </c>
      <c r="I43" s="34">
        <f>IF(ISERROR(VLOOKUP(B43,'[2]60 METRE'!$M$8:$S$989,3,0)),"",(VLOOKUP(B43,'[2]60 METRE'!$M$8:$S$989,3,0)))</f>
        <v>969</v>
      </c>
      <c r="J43" s="10">
        <f>IF(ISERROR(VLOOKUP(B43,'[2]60 METRE'!$M$8:$Q$987,5,0)),"",(VLOOKUP(B43,'[2]60 METRE'!$M$8:$Q$987,5,0)))</f>
        <v>52</v>
      </c>
      <c r="K43" s="12">
        <f>IF(ISERROR(VLOOKUP(B43,'[2]FIRLATMA TOPU'!$E$8:$N$975,10,0)),"",(VLOOKUP(B43,'[2]FIRLATMA TOPU'!$E$8:$N$975,10,0)))</f>
        <v>2092</v>
      </c>
      <c r="L43" s="10">
        <f>IF(ISERROR(VLOOKUP(B43,'[2]FIRLATMA TOPU'!$E$8:$O$975,11,0)),"",(VLOOKUP(B43,'[2]FIRLATMA TOPU'!$E$8:$O$975,11,0)))</f>
        <v>10</v>
      </c>
      <c r="M43" s="12" t="str">
        <f>IF(ISERROR(VLOOKUP(B43,[2]Disk!$F$8:$N$975,9,0)),"",(VLOOKUP(B43,[2]Disk!$F$8:$N$975,9,0)))</f>
        <v/>
      </c>
      <c r="N43" s="10" t="str">
        <f>IF(ISERROR(VLOOKUP(B43,[2]Disk!$F$8:$O$975,10,0)),"",(VLOOKUP(B43,[2]Disk!$F$8:$O$975,10,0)))</f>
        <v/>
      </c>
      <c r="O43" s="12" t="str">
        <f>IF(ISERROR(VLOOKUP(B43,[2]Sırık!$F$8:$BO$990,62,0)),"",(VLOOKUP(B43,[2]Sırık!$F$8:$BO$990,62,0)))</f>
        <v/>
      </c>
      <c r="P43" s="10" t="str">
        <f>IF(ISERROR(VLOOKUP(B43,[2]Sırık!$F$8:$BP$990,63,0)),"",(VLOOKUP(B43,[2]Sırık!$F$8:$BP$990,63,0)))</f>
        <v/>
      </c>
      <c r="Q43" s="34" t="str">
        <f>IF(ISERROR(VLOOKUP(B43,[2]İsveç!$N$8:$O$973,2,0)),"",(VLOOKUP(B43,[2]İsveç!$N$8:$O$973,2,0)))</f>
        <v/>
      </c>
      <c r="R43" s="10" t="str">
        <f>IF(ISERROR(VLOOKUP(B43,[2]İsveç!$N$8:$Q$973,4,0)),"",(VLOOKUP(B43,[2]İsveç!$N$8:$Q$973,4,0)))</f>
        <v/>
      </c>
      <c r="S43" s="9">
        <f>IF(ISERROR(VLOOKUP(B43,'2011 (11YAŞ) ERKEK'!$B$8:$S$33,18,0)),"",(VLOOKUP(B43,'2011 (11YAŞ) ERKEK'!$B$8:$S$33,18,0)))</f>
        <v>35</v>
      </c>
      <c r="T43" s="8">
        <f t="shared" si="1"/>
        <v>62</v>
      </c>
      <c r="U43" s="7">
        <f t="shared" si="2"/>
        <v>97</v>
      </c>
      <c r="V43" s="6" t="s">
        <v>1</v>
      </c>
    </row>
    <row r="44" spans="1:22" ht="73.5" customHeight="1" x14ac:dyDescent="0.2">
      <c r="A44" s="14">
        <v>5</v>
      </c>
      <c r="B44" s="6" t="s">
        <v>48</v>
      </c>
      <c r="C44" s="34" t="str">
        <f>IF(ISERROR(VLOOKUP(B44,'[2]800m.'!$N$8:$O$973,2,0)),"",(VLOOKUP(B44,'[2]800m.'!$N$8:$O$973,2,0)))</f>
        <v/>
      </c>
      <c r="D44" s="10" t="str">
        <f>IF(ISERROR(VLOOKUP(B44,'[2]800m.'!$N$8:$Q$973,4,0)),"",(VLOOKUP(B44,'[2]800m.'!$N$8:$Q$973,4,0)))</f>
        <v/>
      </c>
      <c r="E44" s="13" t="str">
        <f>IF(ISERROR(VLOOKUP(B44,'[2]200m.'!$O$8:$S$983,2,0)),"",(VLOOKUP(B44,'[2]200m.'!$O$8:$S$983,2,0)))</f>
        <v/>
      </c>
      <c r="F44" s="10" t="str">
        <f>IF(ISERROR(VLOOKUP(B44,'[2]200m.'!$O$8:$S$1000,5,0)),"",(VLOOKUP(B44,'[2]200m.'!$O$8:$S$1000,5,0)))</f>
        <v/>
      </c>
      <c r="G44" s="11" t="str">
        <f>IF(ISERROR(VLOOKUP(B44,'[2]300m.Eng'!$O$8:$S$973,2,0)),"",(VLOOKUP(B44,'[2]300m.Eng'!$O$8:$S$973,2,0)))</f>
        <v/>
      </c>
      <c r="H44" s="10" t="str">
        <f>IF(ISERROR(VLOOKUP(B44,'[2]300m.Eng'!$O$8:$S$990,5,0)),"",(VLOOKUP(B44,'[2]300m.Eng'!$O$8:$S$990,5,0)))</f>
        <v/>
      </c>
      <c r="I44" s="34">
        <f>IF(ISERROR(VLOOKUP(B44,'[2]60 METRE'!$M$8:$S$989,3,0)),"",(VLOOKUP(B44,'[2]60 METRE'!$M$8:$S$989,3,0)))</f>
        <v>1011</v>
      </c>
      <c r="J44" s="10">
        <f>IF(ISERROR(VLOOKUP(B44,'[2]60 METRE'!$M$8:$Q$987,5,0)),"",(VLOOKUP(B44,'[2]60 METRE'!$M$8:$Q$987,5,0)))</f>
        <v>43</v>
      </c>
      <c r="K44" s="12">
        <f>IF(ISERROR(VLOOKUP(B44,'[2]FIRLATMA TOPU'!$E$8:$N$975,10,0)),"",(VLOOKUP(B44,'[2]FIRLATMA TOPU'!$E$8:$N$975,10,0)))</f>
        <v>2877</v>
      </c>
      <c r="L44" s="10">
        <f>IF(ISERROR(VLOOKUP(B44,'[2]FIRLATMA TOPU'!$E$8:$O$975,11,0)),"",(VLOOKUP(B44,'[2]FIRLATMA TOPU'!$E$8:$O$975,11,0)))</f>
        <v>18</v>
      </c>
      <c r="M44" s="12" t="str">
        <f>IF(ISERROR(VLOOKUP(B44,[2]Disk!$F$8:$N$975,9,0)),"",(VLOOKUP(B44,[2]Disk!$F$8:$N$975,9,0)))</f>
        <v/>
      </c>
      <c r="N44" s="10" t="str">
        <f>IF(ISERROR(VLOOKUP(B44,[2]Disk!$F$8:$O$975,10,0)),"",(VLOOKUP(B44,[2]Disk!$F$8:$O$975,10,0)))</f>
        <v/>
      </c>
      <c r="O44" s="12" t="str">
        <f>IF(ISERROR(VLOOKUP(B44,[2]Sırık!$F$8:$BO$990,62,0)),"",(VLOOKUP(B44,[2]Sırık!$F$8:$BO$990,62,0)))</f>
        <v/>
      </c>
      <c r="P44" s="10" t="str">
        <f>IF(ISERROR(VLOOKUP(B44,[2]Sırık!$F$8:$BP$990,63,0)),"",(VLOOKUP(B44,[2]Sırık!$F$8:$BP$990,63,0)))</f>
        <v/>
      </c>
      <c r="Q44" s="34" t="str">
        <f>IF(ISERROR(VLOOKUP(B44,[2]İsveç!$N$8:$O$973,2,0)),"",(VLOOKUP(B44,[2]İsveç!$N$8:$O$973,2,0)))</f>
        <v/>
      </c>
      <c r="R44" s="10" t="str">
        <f>IF(ISERROR(VLOOKUP(B44,[2]İsveç!$N$8:$Q$973,4,0)),"",(VLOOKUP(B44,[2]İsveç!$N$8:$Q$973,4,0)))</f>
        <v/>
      </c>
      <c r="S44" s="9">
        <f>IF(ISERROR(VLOOKUP(B44,'2011 (11YAŞ) ERKEK'!$B$8:$S$33,18,0)),"",(VLOOKUP(B44,'2011 (11YAŞ) ERKEK'!$B$8:$S$33,18,0)))</f>
        <v>30</v>
      </c>
      <c r="T44" s="8">
        <f t="shared" si="1"/>
        <v>61</v>
      </c>
      <c r="U44" s="7">
        <f t="shared" si="2"/>
        <v>91</v>
      </c>
      <c r="V44" s="6" t="s">
        <v>1</v>
      </c>
    </row>
    <row r="45" spans="1:22" ht="73.5" customHeight="1" x14ac:dyDescent="0.2">
      <c r="A45" s="14"/>
      <c r="B45" s="6"/>
      <c r="C45" s="34" t="str">
        <f>IF(ISERROR(VLOOKUP(B45,'[2]800m.'!$N$8:$O$973,2,0)),"",(VLOOKUP(B45,'[2]800m.'!$N$8:$O$973,2,0)))</f>
        <v/>
      </c>
      <c r="D45" s="10" t="str">
        <f>IF(ISERROR(VLOOKUP(B45,'[2]800m.'!$N$8:$Q$973,4,0)),"",(VLOOKUP(B45,'[2]800m.'!$N$8:$Q$973,4,0)))</f>
        <v/>
      </c>
      <c r="E45" s="13" t="str">
        <f>IF(ISERROR(VLOOKUP(B45,'[2]200m.'!$O$8:$S$983,2,0)),"",(VLOOKUP(B45,'[2]200m.'!$O$8:$S$983,2,0)))</f>
        <v/>
      </c>
      <c r="F45" s="10" t="str">
        <f>IF(ISERROR(VLOOKUP(B45,'[2]200m.'!$O$8:$S$1000,5,0)),"",(VLOOKUP(B45,'[2]200m.'!$O$8:$S$1000,5,0)))</f>
        <v/>
      </c>
      <c r="G45" s="11" t="str">
        <f>IF(ISERROR(VLOOKUP(B45,'[2]300m.Eng'!$O$8:$S$973,2,0)),"",(VLOOKUP(B45,'[2]300m.Eng'!$O$8:$S$973,2,0)))</f>
        <v/>
      </c>
      <c r="H45" s="10" t="str">
        <f>IF(ISERROR(VLOOKUP(B45,'[2]300m.Eng'!$O$8:$S$990,5,0)),"",(VLOOKUP(B45,'[2]300m.Eng'!$O$8:$S$990,5,0)))</f>
        <v/>
      </c>
      <c r="I45" s="34" t="str">
        <f>IF(ISERROR(VLOOKUP(B45,'[2]60 METRE'!$M$8:$S$989,3,0)),"",(VLOOKUP(B45,'[2]60 METRE'!$M$8:$S$989,3,0)))</f>
        <v/>
      </c>
      <c r="J45" s="10" t="str">
        <f>IF(ISERROR(VLOOKUP(B45,'[2]60 METRE'!$M$8:$Q$987,5,0)),"",(VLOOKUP(B45,'[2]60 METRE'!$M$8:$Q$987,5,0)))</f>
        <v/>
      </c>
      <c r="K45" s="12" t="str">
        <f>IF(ISERROR(VLOOKUP(B45,'[2]FIRLATMA TOPU'!$E$8:$N$975,10,0)),"",(VLOOKUP(B45,'[2]FIRLATMA TOPU'!$E$8:$N$975,10,0)))</f>
        <v/>
      </c>
      <c r="L45" s="10" t="str">
        <f>IF(ISERROR(VLOOKUP(B45,'[2]FIRLATMA TOPU'!$E$8:$O$975,11,0)),"",(VLOOKUP(B45,'[2]FIRLATMA TOPU'!$E$8:$O$975,11,0)))</f>
        <v/>
      </c>
      <c r="M45" s="12" t="str">
        <f>IF(ISERROR(VLOOKUP(B45,[2]Disk!$F$8:$N$975,9,0)),"",(VLOOKUP(B45,[2]Disk!$F$8:$N$975,9,0)))</f>
        <v/>
      </c>
      <c r="N45" s="10" t="str">
        <f>IF(ISERROR(VLOOKUP(B45,[2]Disk!$F$8:$O$975,10,0)),"",(VLOOKUP(B45,[2]Disk!$F$8:$O$975,10,0)))</f>
        <v/>
      </c>
      <c r="O45" s="12" t="str">
        <f>IF(ISERROR(VLOOKUP(B45,[2]Sırık!$F$8:$BO$990,62,0)),"",(VLOOKUP(B45,[2]Sırık!$F$8:$BO$990,62,0)))</f>
        <v/>
      </c>
      <c r="P45" s="10" t="str">
        <f>IF(ISERROR(VLOOKUP(B45,[2]Sırık!$F$8:$BP$990,63,0)),"",(VLOOKUP(B45,[2]Sırık!$F$8:$BP$990,63,0)))</f>
        <v/>
      </c>
      <c r="Q45" s="34" t="str">
        <f>IF(ISERROR(VLOOKUP(B45,[2]İsveç!$N$8:$O$973,2,0)),"",(VLOOKUP(B45,[2]İsveç!$N$8:$O$973,2,0)))</f>
        <v/>
      </c>
      <c r="R45" s="10" t="str">
        <f>IF(ISERROR(VLOOKUP(B45,[2]İsveç!$N$8:$Q$973,4,0)),"",(VLOOKUP(B45,[2]İsveç!$N$8:$Q$973,4,0)))</f>
        <v/>
      </c>
      <c r="S45" s="9" t="str">
        <f>IF(ISERROR(VLOOKUP(B45,'2011 (11YAŞ) ERKEK'!$B$8:$S$33,18,0)),"",(VLOOKUP(B45,'2011 (11YAŞ) ERKEK'!$B$8:$S$33,18,0)))</f>
        <v/>
      </c>
      <c r="T45" s="8">
        <f t="shared" si="1"/>
        <v>0</v>
      </c>
      <c r="U45" s="7">
        <f>IF(ISERROR(VLOOKUP(B45,'2011 (11YAŞ) ERKEK'!$B$52:$S$9999,18,0)),"",(VLOOKUP(B45,'2011 (11YAŞ) ERKEK'!$B$52:$S$9999,18,0)))</f>
        <v>0</v>
      </c>
      <c r="V45" s="6"/>
    </row>
    <row r="46" spans="1:22" ht="73.5" customHeight="1" x14ac:dyDescent="0.2">
      <c r="A46" s="14"/>
      <c r="B46" s="6"/>
      <c r="C46" s="34" t="str">
        <f>IF(ISERROR(VLOOKUP(B46,'[2]800m.'!$N$8:$O$973,2,0)),"",(VLOOKUP(B46,'[2]800m.'!$N$8:$O$973,2,0)))</f>
        <v/>
      </c>
      <c r="D46" s="10" t="str">
        <f>IF(ISERROR(VLOOKUP(B46,'[2]800m.'!$N$8:$Q$973,4,0)),"",(VLOOKUP(B46,'[2]800m.'!$N$8:$Q$973,4,0)))</f>
        <v/>
      </c>
      <c r="E46" s="13" t="str">
        <f>IF(ISERROR(VLOOKUP(B46,'[2]200m.'!$O$8:$S$983,2,0)),"",(VLOOKUP(B46,'[2]200m.'!$O$8:$S$983,2,0)))</f>
        <v/>
      </c>
      <c r="F46" s="10" t="str">
        <f>IF(ISERROR(VLOOKUP(B46,'[2]200m.'!$O$8:$S$1000,5,0)),"",(VLOOKUP(B46,'[2]200m.'!$O$8:$S$1000,5,0)))</f>
        <v/>
      </c>
      <c r="G46" s="11" t="str">
        <f>IF(ISERROR(VLOOKUP(B46,'[2]300m.Eng'!$O$8:$S$973,2,0)),"",(VLOOKUP(B46,'[2]300m.Eng'!$O$8:$S$973,2,0)))</f>
        <v/>
      </c>
      <c r="H46" s="10" t="str">
        <f>IF(ISERROR(VLOOKUP(B46,'[2]300m.Eng'!$O$8:$S$990,5,0)),"",(VLOOKUP(B46,'[2]300m.Eng'!$O$8:$S$990,5,0)))</f>
        <v/>
      </c>
      <c r="I46" s="34" t="str">
        <f>IF(ISERROR(VLOOKUP(B46,'[2]60 METRE'!$N$8:$S$989,2,0)),"",(VLOOKUP(B46,'[2]60 METRE'!$N$8:$S$989,2,0)))</f>
        <v/>
      </c>
      <c r="J46" s="10" t="str">
        <f>IF(ISERROR(VLOOKUP(B46,'[2]60 METRE'!$N$8:$Q$987,4,0)),"",(VLOOKUP(B46,'[2]60 METRE'!$N$8:$Q$987,4,0)))</f>
        <v/>
      </c>
      <c r="K46" s="12" t="str">
        <f>IF(ISERROR(VLOOKUP(B46,'[2]FIRLATMA TOPU'!$F$8:$N$975,9,0)),"",(VLOOKUP(B46,'[2]FIRLATMA TOPU'!$F$8:$N$975,9,0)))</f>
        <v/>
      </c>
      <c r="L46" s="10" t="str">
        <f>IF(ISERROR(VLOOKUP(B46,'[2]FIRLATMA TOPU'!$F$8:$O$975,10,0)),"",(VLOOKUP(B46,'[2]FIRLATMA TOPU'!$F$8:$O$975,10,0)))</f>
        <v/>
      </c>
      <c r="M46" s="12" t="str">
        <f>IF(ISERROR(VLOOKUP(B46,[2]Disk!$F$8:$N$975,9,0)),"",(VLOOKUP(B46,[2]Disk!$F$8:$N$975,9,0)))</f>
        <v/>
      </c>
      <c r="N46" s="10" t="str">
        <f>IF(ISERROR(VLOOKUP(B46,[2]Disk!$F$8:$O$975,10,0)),"",(VLOOKUP(B46,[2]Disk!$F$8:$O$975,10,0)))</f>
        <v/>
      </c>
      <c r="O46" s="12" t="str">
        <f>IF(ISERROR(VLOOKUP(B46,[2]Sırık!$F$8:$BO$990,62,0)),"",(VLOOKUP(B46,[2]Sırık!$F$8:$BO$990,62,0)))</f>
        <v/>
      </c>
      <c r="P46" s="10" t="str">
        <f>IF(ISERROR(VLOOKUP(B46,[2]Sırık!$F$8:$BP$990,63,0)),"",(VLOOKUP(B46,[2]Sırık!$F$8:$BP$990,63,0)))</f>
        <v/>
      </c>
      <c r="Q46" s="34" t="str">
        <f>IF(ISERROR(VLOOKUP(B46,[2]İsveç!$N$8:$O$973,2,0)),"",(VLOOKUP(B46,[2]İsveç!$N$8:$O$973,2,0)))</f>
        <v/>
      </c>
      <c r="R46" s="10" t="str">
        <f>IF(ISERROR(VLOOKUP(B46,[2]İsveç!$N$8:$Q$973,4,0)),"",(VLOOKUP(B46,[2]İsveç!$N$8:$Q$973,4,0)))</f>
        <v/>
      </c>
      <c r="S46" s="9" t="str">
        <f>IF(ISERROR(VLOOKUP(B46,'2011 (11YAŞ) ERKEK'!$B$8:$S$33,18,0)),"",(VLOOKUP(B46,'2011 (11YAŞ) ERKEK'!$B$8:$S$33,18,0)))</f>
        <v/>
      </c>
      <c r="T46" s="8">
        <f t="shared" si="1"/>
        <v>0</v>
      </c>
      <c r="U46" s="7">
        <f>IF(ISERROR(VLOOKUP(B46,'2011 (11YAŞ) ERKEK'!$B$52:$S$9999,18,0)),"",(VLOOKUP(B46,'2011 (11YAŞ) ERKEK'!$B$52:$S$9999,18,0)))</f>
        <v>0</v>
      </c>
      <c r="V46" s="6"/>
    </row>
    <row r="47" spans="1:22" ht="73.5" customHeight="1" x14ac:dyDescent="0.2">
      <c r="A47" s="14"/>
      <c r="B47" s="6"/>
      <c r="C47" s="34" t="str">
        <f>IF(ISERROR(VLOOKUP(B47,'[2]800m.'!$N$8:$O$973,2,0)),"",(VLOOKUP(B47,'[2]800m.'!$N$8:$O$973,2,0)))</f>
        <v/>
      </c>
      <c r="D47" s="10" t="str">
        <f>IF(ISERROR(VLOOKUP(B47,'[2]800m.'!$N$8:$Q$973,4,0)),"",(VLOOKUP(B47,'[2]800m.'!$N$8:$Q$973,4,0)))</f>
        <v/>
      </c>
      <c r="E47" s="13" t="str">
        <f>IF(ISERROR(VLOOKUP(B47,'[2]200m.'!$O$8:$S$983,2,0)),"",(VLOOKUP(B47,'[2]200m.'!$O$8:$S$983,2,0)))</f>
        <v/>
      </c>
      <c r="F47" s="10" t="str">
        <f>IF(ISERROR(VLOOKUP(B47,'[2]200m.'!$O$8:$S$1000,5,0)),"",(VLOOKUP(B47,'[2]200m.'!$O$8:$S$1000,5,0)))</f>
        <v/>
      </c>
      <c r="G47" s="11" t="str">
        <f>IF(ISERROR(VLOOKUP(B47,'[2]300m.Eng'!$O$8:$S$973,2,0)),"",(VLOOKUP(B47,'[2]300m.Eng'!$O$8:$S$973,2,0)))</f>
        <v/>
      </c>
      <c r="H47" s="10" t="str">
        <f>IF(ISERROR(VLOOKUP(B47,'[2]300m.Eng'!$O$8:$S$990,5,0)),"",(VLOOKUP(B47,'[2]300m.Eng'!$O$8:$S$990,5,0)))</f>
        <v/>
      </c>
      <c r="I47" s="34" t="str">
        <f>IF(ISERROR(VLOOKUP(B47,'[2]60 METRE'!$N$8:$S$989,2,0)),"",(VLOOKUP(B47,'[2]60 METRE'!$N$8:$S$989,2,0)))</f>
        <v/>
      </c>
      <c r="J47" s="10" t="str">
        <f>IF(ISERROR(VLOOKUP(B47,'[2]60 METRE'!$N$8:$Q$987,4,0)),"",(VLOOKUP(B47,'[2]60 METRE'!$N$8:$Q$987,4,0)))</f>
        <v/>
      </c>
      <c r="K47" s="12" t="str">
        <f>IF(ISERROR(VLOOKUP(B47,'[2]FIRLATMA TOPU'!$F$8:$N$975,9,0)),"",(VLOOKUP(B47,'[2]FIRLATMA TOPU'!$F$8:$N$975,9,0)))</f>
        <v/>
      </c>
      <c r="L47" s="10" t="str">
        <f>IF(ISERROR(VLOOKUP(B47,'[2]FIRLATMA TOPU'!$F$8:$O$975,10,0)),"",(VLOOKUP(B47,'[2]FIRLATMA TOPU'!$F$8:$O$975,10,0)))</f>
        <v/>
      </c>
      <c r="M47" s="12" t="str">
        <f>IF(ISERROR(VLOOKUP(B47,[2]Disk!$F$8:$N$975,9,0)),"",(VLOOKUP(B47,[2]Disk!$F$8:$N$975,9,0)))</f>
        <v/>
      </c>
      <c r="N47" s="10" t="str">
        <f>IF(ISERROR(VLOOKUP(B47,[2]Disk!$F$8:$O$975,10,0)),"",(VLOOKUP(B47,[2]Disk!$F$8:$O$975,10,0)))</f>
        <v/>
      </c>
      <c r="O47" s="12" t="str">
        <f>IF(ISERROR(VLOOKUP(B47,[2]Sırık!$F$8:$BO$990,62,0)),"",(VLOOKUP(B47,[2]Sırık!$F$8:$BO$990,62,0)))</f>
        <v/>
      </c>
      <c r="P47" s="10" t="str">
        <f>IF(ISERROR(VLOOKUP(B47,[2]Sırık!$F$8:$BP$990,63,0)),"",(VLOOKUP(B47,[2]Sırık!$F$8:$BP$990,63,0)))</f>
        <v/>
      </c>
      <c r="Q47" s="34" t="str">
        <f>IF(ISERROR(VLOOKUP(B47,[2]İsveç!$N$8:$O$973,2,0)),"",(VLOOKUP(B47,[2]İsveç!$N$8:$O$973,2,0)))</f>
        <v/>
      </c>
      <c r="R47" s="10" t="str">
        <f>IF(ISERROR(VLOOKUP(B47,[2]İsveç!$N$8:$Q$973,4,0)),"",(VLOOKUP(B47,[2]İsveç!$N$8:$Q$973,4,0)))</f>
        <v/>
      </c>
      <c r="S47" s="9" t="str">
        <f>IF(ISERROR(VLOOKUP(B47,'2011 (11YAŞ) ERKEK'!$B$8:$S$33,18,0)),"",(VLOOKUP(B47,'2011 (11YAŞ) ERKEK'!$B$8:$S$33,18,0)))</f>
        <v/>
      </c>
      <c r="T47" s="8">
        <f t="shared" si="1"/>
        <v>0</v>
      </c>
      <c r="U47" s="7">
        <f>IF(ISERROR(VLOOKUP(B47,'2011 (11YAŞ) ERKEK'!$B$52:$S$9999,18,0)),"",(VLOOKUP(B47,'2011 (11YAŞ) ERKEK'!$B$52:$S$9999,18,0)))</f>
        <v>0</v>
      </c>
      <c r="V47" s="6"/>
    </row>
    <row r="52" spans="1:19" ht="38.25" customHeight="1" x14ac:dyDescent="0.45">
      <c r="C52" s="5">
        <v>1</v>
      </c>
      <c r="D52" s="5">
        <v>2</v>
      </c>
      <c r="E52" s="5">
        <v>3</v>
      </c>
      <c r="F52" s="5">
        <v>4</v>
      </c>
      <c r="G52" s="5">
        <v>5</v>
      </c>
      <c r="H52" s="5">
        <v>6</v>
      </c>
      <c r="I52" s="5">
        <v>7</v>
      </c>
      <c r="J52" s="5">
        <v>8</v>
      </c>
      <c r="K52" s="5">
        <v>9</v>
      </c>
      <c r="L52" s="5">
        <v>10</v>
      </c>
      <c r="M52" s="5">
        <v>11</v>
      </c>
      <c r="N52" s="5">
        <v>12</v>
      </c>
      <c r="O52" s="5">
        <v>13</v>
      </c>
      <c r="P52" s="5">
        <v>14</v>
      </c>
      <c r="Q52" s="5">
        <v>15</v>
      </c>
      <c r="R52" s="5">
        <v>16</v>
      </c>
      <c r="S52" s="5"/>
    </row>
    <row r="53" spans="1:19" ht="38.25" customHeight="1" x14ac:dyDescent="0.45">
      <c r="A53" s="4">
        <v>1</v>
      </c>
      <c r="B53" s="5"/>
      <c r="C53" s="2" t="str">
        <f>IF(ISERROR(VLOOKUP(B53,'[2]80 METRE'!$O$8:$S$1000,5,0)),"",(VLOOKUP(B53,'[2]80 METRE'!$O$8:$S$1000,5,0)))</f>
        <v/>
      </c>
      <c r="D53" s="2" t="str">
        <f>IF(ISERROR(VLOOKUP(B53,'[2]600 METRE'!$O$8:$S$990,5,0)),"",(VLOOKUP(B53,'[2]600 METRE'!$O$8:$S$990,5,0)))</f>
        <v/>
      </c>
      <c r="E53" s="2" t="str">
        <f>IF(ISERROR(VLOOKUP(B53,'[2]1500m.'!$N$8:$Q$990,4,0)),"",(VLOOKUP(B53,'[2]1500m.'!$N$8:$Q$990,4,0)))</f>
        <v/>
      </c>
      <c r="F53" s="2" t="str">
        <f>IF(ISERROR(VLOOKUP(B53,[2]Yüksek!$F$8:$BP$990,63,0)),"",(VLOOKUP(B53,[2]Yüksek!$F$8:$BP$990,63,0)))</f>
        <v/>
      </c>
      <c r="G53" s="2" t="str">
        <f>IF(ISERROR(VLOOKUP(B53,[2]Cirit!$F$8:$O$975,10,0)),"",(VLOOKUP(B53,[2]Cirit!$F$8:$O$975,10,0)))</f>
        <v/>
      </c>
      <c r="H53" s="2" t="str">
        <f>IF(ISERROR(VLOOKUP(B53,'[2]110m.Eng'!$O$8:$S$989,5,0)),"",(VLOOKUP(B53,'[2]110m.Eng'!$O$8:$S$989,5,0)))</f>
        <v/>
      </c>
      <c r="I53" s="2" t="str">
        <f>IF(ISERROR(VLOOKUP(B53,[2]Uzun!$F$8:$O$975,10,0)),"",(VLOOKUP(B53,[2]Uzun!$F$8:$O$975,10,0)))</f>
        <v/>
      </c>
      <c r="J53" s="2" t="str">
        <f>IF(ISERROR(VLOOKUP(B53,[2]Gülle!$F$8:$O$975,10,0)),"",(VLOOKUP(B53,[2]Gülle!$F$8:$O$975,10,0)))</f>
        <v/>
      </c>
      <c r="K53" s="2" t="str">
        <f>IF(ISERROR(VLOOKUP(B53,'[2]800m.'!$N$8:$Q$973,4,0)),"",(VLOOKUP(B53,'[2]800m.'!$N$8:$Q$973,4,0)))</f>
        <v/>
      </c>
      <c r="L53" s="2" t="str">
        <f>IF(ISERROR(VLOOKUP(B53,'[2]200m.'!$O$8:$S$1000,5,0)),"",(VLOOKUP(B53,'[2]200m.'!$O$8:$S$1000,5,0)))</f>
        <v/>
      </c>
      <c r="M53" s="2" t="str">
        <f>IF(ISERROR(VLOOKUP(B53,'[2]300m.Eng'!$O$8:$S$990,5,0)),"",(VLOOKUP(B53,'[2]300m.Eng'!$O$8:$S$990,5,0)))</f>
        <v/>
      </c>
      <c r="N53" s="2" t="str">
        <f>IF(ISERROR(VLOOKUP(B53,'[2]FIRLATMA TOPU'!$F$8:$O$975,10,0)),"",(VLOOKUP(B53,'[2]FIRLATMA TOPU'!$F$8:$O$975,10,0)))</f>
        <v/>
      </c>
      <c r="O53" s="2" t="str">
        <f>IF(ISERROR(VLOOKUP(B53,[2]Disk!$F$8:$O$975,10,0)),"",(VLOOKUP(B53,[2]Disk!$F$8:$O$975,10,0)))</f>
        <v/>
      </c>
      <c r="P53" s="2" t="str">
        <f>IF(ISERROR(VLOOKUP(B53,[2]Sırık!$F$8:$BP$990,63,0)),"",(VLOOKUP(B53,[2]Sırık!$F$8:$BP$990,63,0)))</f>
        <v/>
      </c>
      <c r="Q53" s="2" t="str">
        <f>IF(ISERROR(VLOOKUP(B53,[2]İsveç!$N$8:$Q$973,4,0)),"",(VLOOKUP(B53,[2]İsveç!$N$8:$Q$973,4,0)))</f>
        <v/>
      </c>
      <c r="R53" s="2" t="str">
        <f>IF(ISERROR(VLOOKUP(B53,'[2]60 METRE'!$N$8:$Q$987,4,0)),"",(VLOOKUP(B53,'[2]60 METRE'!$N$8:$Q$987,4,0)))</f>
        <v/>
      </c>
      <c r="S53" s="2">
        <f>S54</f>
        <v>0</v>
      </c>
    </row>
    <row r="54" spans="1:19" ht="38.25" customHeight="1" x14ac:dyDescent="0.45">
      <c r="A54" s="4">
        <v>2</v>
      </c>
      <c r="B54" s="5"/>
      <c r="C54" s="2" t="str">
        <f>IF(ISERROR(LARGE(C53:R53,1)),"-",LARGE(C53:R53,1))</f>
        <v>-</v>
      </c>
      <c r="D54" s="2" t="str">
        <f>IF(ISERROR(LARGE(C53:R53,2)),"-",LARGE(C53:R53,2))</f>
        <v>-</v>
      </c>
      <c r="E54" s="2" t="str">
        <f>IF(ISERROR(LARGE(C53:R53,3)),"-",LARGE(C53:R53,3))</f>
        <v>-</v>
      </c>
      <c r="F54" s="2" t="str">
        <f>IF(ISERROR(LARGE(C53:R53,4)),"-",LARGE(C53:R53,4))</f>
        <v>-</v>
      </c>
      <c r="G54" s="2" t="str">
        <f>IF(ISERROR(LARGE(C53:R53,5)),"-",LARGE(C53:R53,5))</f>
        <v>-</v>
      </c>
      <c r="H54" s="2" t="str">
        <f>IF(ISERROR(LARGE(C53:R53,6)),"-",LARGE(C53:R53,6))</f>
        <v>-</v>
      </c>
      <c r="I54" s="2" t="str">
        <f>IF(ISERROR(LARGE(C53:R53,7)),"-",LARGE(C53:R53,7))</f>
        <v>-</v>
      </c>
      <c r="J54" s="2" t="str">
        <f>IF(ISERROR(LARGE(C53:R53,8)),"-",LARGE(C53:R53,8))</f>
        <v>-</v>
      </c>
      <c r="K54" s="2" t="str">
        <f>IF(ISERROR(LARGE(C53:R53,9)),"-",LARGE(C53:R53,9))</f>
        <v>-</v>
      </c>
      <c r="L54" s="2" t="str">
        <f>IF(ISERROR(LARGE(C53:R53,10)),"-",LARGE(C53:R53,10))</f>
        <v>-</v>
      </c>
      <c r="M54" s="2" t="str">
        <f>IF(ISERROR(LARGE(C53:R53,11)),"-",LARGE(C53:R53,11))</f>
        <v>-</v>
      </c>
      <c r="N54" s="2" t="str">
        <f>IF(ISERROR(LARGE(C53:R53,12)),"-",LARGE(C53:R53,12))</f>
        <v>-</v>
      </c>
      <c r="O54" s="2" t="str">
        <f>IF(ISERROR(LARGE(C53:R53,13)),"-",LARGE(C53:R53,13))</f>
        <v>-</v>
      </c>
      <c r="P54" s="2" t="str">
        <f>IF(ISERROR(LARGE(C53:R53,14)),"-",LARGE(C53:R53,14))</f>
        <v>-</v>
      </c>
      <c r="Q54" s="2" t="str">
        <f>IF(ISERROR(LARGE(C53:R53,15)),"-",LARGE(C53:R53,15))</f>
        <v>-</v>
      </c>
      <c r="R54" s="2" t="str">
        <f>IF(ISERROR(LARGE(C53:R53,16)),"-",LARGE(C53:R53,16))</f>
        <v>-</v>
      </c>
      <c r="S54" s="2">
        <f>SUM(C54:P54)</f>
        <v>0</v>
      </c>
    </row>
    <row r="55" spans="1:19" ht="38.25" customHeight="1" x14ac:dyDescent="0.45">
      <c r="A55" s="4">
        <v>3</v>
      </c>
      <c r="B55" s="5"/>
      <c r="C55" s="2" t="str">
        <f>IF(ISERROR(VLOOKUP(B55,'[2]80 METRE'!$O$8:$S$1000,5,0)),"",(VLOOKUP(B55,'[2]80 METRE'!$O$8:$S$1000,5,0)))</f>
        <v/>
      </c>
      <c r="D55" s="2" t="str">
        <f>IF(ISERROR(VLOOKUP(B55,'[2]600 METRE'!$O$8:$S$990,5,0)),"",(VLOOKUP(B55,'[2]600 METRE'!$O$8:$S$990,5,0)))</f>
        <v/>
      </c>
      <c r="E55" s="2" t="str">
        <f>IF(ISERROR(VLOOKUP(B55,'[2]1500m.'!$N$8:$Q$990,4,0)),"",(VLOOKUP(B55,'[2]1500m.'!$N$8:$Q$990,4,0)))</f>
        <v/>
      </c>
      <c r="F55" s="2" t="str">
        <f>IF(ISERROR(VLOOKUP(B55,[2]Yüksek!$F$8:$BP$990,63,0)),"",(VLOOKUP(B55,[2]Yüksek!$F$8:$BP$990,63,0)))</f>
        <v/>
      </c>
      <c r="G55" s="2" t="str">
        <f>IF(ISERROR(VLOOKUP(B55,[2]Cirit!$F$8:$O$975,10,0)),"",(VLOOKUP(B55,[2]Cirit!$F$8:$O$975,10,0)))</f>
        <v/>
      </c>
      <c r="H55" s="2" t="str">
        <f>IF(ISERROR(VLOOKUP(B55,'[2]110m.Eng'!$O$8:$S$989,5,0)),"",(VLOOKUP(B55,'[2]110m.Eng'!$O$8:$S$989,5,0)))</f>
        <v/>
      </c>
      <c r="I55" s="2" t="str">
        <f>IF(ISERROR(VLOOKUP(B55,[2]Uzun!$F$8:$O$975,10,0)),"",(VLOOKUP(B55,[2]Uzun!$F$8:$O$975,10,0)))</f>
        <v/>
      </c>
      <c r="J55" s="2" t="str">
        <f>IF(ISERROR(VLOOKUP(B55,[2]Gülle!$F$8:$O$975,10,0)),"",(VLOOKUP(B55,[2]Gülle!$F$8:$O$975,10,0)))</f>
        <v/>
      </c>
      <c r="K55" s="2" t="str">
        <f>IF(ISERROR(VLOOKUP(B55,'[2]800m.'!$N$8:$Q$973,4,0)),"",(VLOOKUP(B55,'[2]800m.'!$N$8:$Q$973,4,0)))</f>
        <v/>
      </c>
      <c r="L55" s="2" t="str">
        <f>IF(ISERROR(VLOOKUP(B55,'[2]200m.'!$O$8:$S$1000,5,0)),"",(VLOOKUP(B55,'[2]200m.'!$O$8:$S$1000,5,0)))</f>
        <v/>
      </c>
      <c r="M55" s="2" t="str">
        <f>IF(ISERROR(VLOOKUP(B55,'[2]300m.Eng'!$O$8:$S$990,5,0)),"",(VLOOKUP(B55,'[2]300m.Eng'!$O$8:$S$990,5,0)))</f>
        <v/>
      </c>
      <c r="N55" s="2" t="str">
        <f>IF(ISERROR(VLOOKUP(B55,'[2]FIRLATMA TOPU'!$F$8:$O$975,10,0)),"",(VLOOKUP(B55,'[2]FIRLATMA TOPU'!$F$8:$O$975,10,0)))</f>
        <v/>
      </c>
      <c r="O55" s="2" t="str">
        <f>IF(ISERROR(VLOOKUP(B55,[2]Disk!$F$8:$O$975,10,0)),"",(VLOOKUP(B55,[2]Disk!$F$8:$O$975,10,0)))</f>
        <v/>
      </c>
      <c r="P55" s="2" t="str">
        <f>IF(ISERROR(VLOOKUP(B55,[2]Sırık!$F$8:$BP$990,63,0)),"",(VLOOKUP(B55,[2]Sırık!$F$8:$BP$990,63,0)))</f>
        <v/>
      </c>
      <c r="Q55" s="2" t="str">
        <f>IF(ISERROR(VLOOKUP(B55,[2]İsveç!$N$8:$Q$973,4,0)),"",(VLOOKUP(B55,[2]İsveç!$N$8:$Q$973,4,0)))</f>
        <v/>
      </c>
      <c r="R55" s="2" t="str">
        <f>IF(ISERROR(VLOOKUP(B55,'[2]60 METRE'!$N$8:$Q$987,4,0)),"",(VLOOKUP(B55,'[2]60 METRE'!$N$8:$Q$987,4,0)))</f>
        <v/>
      </c>
      <c r="S55" s="2">
        <f>S56</f>
        <v>0</v>
      </c>
    </row>
    <row r="56" spans="1:19" ht="38.25" customHeight="1" x14ac:dyDescent="0.45">
      <c r="A56" s="4">
        <v>4</v>
      </c>
      <c r="B56" s="5"/>
      <c r="C56" s="2" t="str">
        <f>IF(ISERROR(LARGE(C55:R55,1)),"-",LARGE(C55:R55,1))</f>
        <v>-</v>
      </c>
      <c r="D56" s="2" t="str">
        <f>IF(ISERROR(LARGE(C55:R55,2)),"-",LARGE(C55:R55,2))</f>
        <v>-</v>
      </c>
      <c r="E56" s="2" t="str">
        <f>IF(ISERROR(LARGE(C55:R55,3)),"-",LARGE(C55:R55,3))</f>
        <v>-</v>
      </c>
      <c r="F56" s="2" t="str">
        <f>IF(ISERROR(LARGE(C55:R55,4)),"-",LARGE(C55:R55,4))</f>
        <v>-</v>
      </c>
      <c r="G56" s="2" t="str">
        <f>IF(ISERROR(LARGE(C55:R55,5)),"-",LARGE(C55:R55,5))</f>
        <v>-</v>
      </c>
      <c r="H56" s="2" t="str">
        <f>IF(ISERROR(LARGE(C55:R55,6)),"-",LARGE(C55:R55,6))</f>
        <v>-</v>
      </c>
      <c r="I56" s="2" t="str">
        <f>IF(ISERROR(LARGE(C55:R55,7)),"-",LARGE(C55:R55,7))</f>
        <v>-</v>
      </c>
      <c r="J56" s="2" t="str">
        <f>IF(ISERROR(LARGE(C55:R55,8)),"-",LARGE(C55:R55,8))</f>
        <v>-</v>
      </c>
      <c r="K56" s="2" t="str">
        <f>IF(ISERROR(LARGE(C55:R55,9)),"-",LARGE(C55:R55,9))</f>
        <v>-</v>
      </c>
      <c r="L56" s="2" t="str">
        <f>IF(ISERROR(LARGE(C55:R55,10)),"-",LARGE(C55:R55,10))</f>
        <v>-</v>
      </c>
      <c r="M56" s="2" t="str">
        <f>IF(ISERROR(LARGE(C55:R55,11)),"-",LARGE(C55:R55,11))</f>
        <v>-</v>
      </c>
      <c r="N56" s="2" t="str">
        <f>IF(ISERROR(LARGE(C55:R55,12)),"-",LARGE(C55:R55,12))</f>
        <v>-</v>
      </c>
      <c r="O56" s="2" t="str">
        <f>IF(ISERROR(LARGE(C55:R55,13)),"-",LARGE(C55:R55,13))</f>
        <v>-</v>
      </c>
      <c r="P56" s="2" t="str">
        <f>IF(ISERROR(LARGE(C55:R55,14)),"-",LARGE(C55:R55,14))</f>
        <v>-</v>
      </c>
      <c r="Q56" s="2" t="str">
        <f>IF(ISERROR(LARGE(C55:R55,15)),"-",LARGE(C55:R55,15))</f>
        <v>-</v>
      </c>
      <c r="R56" s="2" t="str">
        <f>IF(ISERROR(LARGE(C55:R55,16)),"-",LARGE(C55:R55,16))</f>
        <v>-</v>
      </c>
      <c r="S56" s="2">
        <f>SUM(C56:P56)</f>
        <v>0</v>
      </c>
    </row>
    <row r="57" spans="1:19" ht="38.25" customHeight="1" x14ac:dyDescent="0.45">
      <c r="A57" s="4">
        <v>5</v>
      </c>
      <c r="B57" s="5"/>
      <c r="C57" s="2" t="str">
        <f>IF(ISERROR(VLOOKUP(B57,'[2]80 METRE'!$O$8:$S$1000,5,0)),"",(VLOOKUP(B57,'[2]80 METRE'!$O$8:$S$1000,5,0)))</f>
        <v/>
      </c>
      <c r="D57" s="2" t="str">
        <f>IF(ISERROR(VLOOKUP(B57,'[2]600 METRE'!$O$8:$S$990,5,0)),"",(VLOOKUP(B57,'[2]600 METRE'!$O$8:$S$990,5,0)))</f>
        <v/>
      </c>
      <c r="E57" s="2" t="str">
        <f>IF(ISERROR(VLOOKUP(B57,'[2]1500m.'!$N$8:$Q$990,4,0)),"",(VLOOKUP(B57,'[2]1500m.'!$N$8:$Q$990,4,0)))</f>
        <v/>
      </c>
      <c r="F57" s="2" t="str">
        <f>IF(ISERROR(VLOOKUP(B57,[2]Yüksek!$F$8:$BP$990,63,0)),"",(VLOOKUP(B57,[2]Yüksek!$F$8:$BP$990,63,0)))</f>
        <v/>
      </c>
      <c r="G57" s="2" t="str">
        <f>IF(ISERROR(VLOOKUP(B57,[2]Cirit!$F$8:$O$975,10,0)),"",(VLOOKUP(B57,[2]Cirit!$F$8:$O$975,10,0)))</f>
        <v/>
      </c>
      <c r="H57" s="2" t="str">
        <f>IF(ISERROR(VLOOKUP(B57,'[2]110m.Eng'!$O$8:$S$989,5,0)),"",(VLOOKUP(B57,'[2]110m.Eng'!$O$8:$S$989,5,0)))</f>
        <v/>
      </c>
      <c r="I57" s="2" t="str">
        <f>IF(ISERROR(VLOOKUP(B57,[2]Uzun!$F$8:$O$975,10,0)),"",(VLOOKUP(B57,[2]Uzun!$F$8:$O$975,10,0)))</f>
        <v/>
      </c>
      <c r="J57" s="2" t="str">
        <f>IF(ISERROR(VLOOKUP(B57,[2]Gülle!$F$8:$O$975,10,0)),"",(VLOOKUP(B57,[2]Gülle!$F$8:$O$975,10,0)))</f>
        <v/>
      </c>
      <c r="K57" s="2" t="str">
        <f>IF(ISERROR(VLOOKUP(B57,'[2]800m.'!$N$8:$Q$973,4,0)),"",(VLOOKUP(B57,'[2]800m.'!$N$8:$Q$973,4,0)))</f>
        <v/>
      </c>
      <c r="L57" s="2" t="str">
        <f>IF(ISERROR(VLOOKUP(B57,'[2]200m.'!$O$8:$S$1000,5,0)),"",(VLOOKUP(B57,'[2]200m.'!$O$8:$S$1000,5,0)))</f>
        <v/>
      </c>
      <c r="M57" s="2" t="str">
        <f>IF(ISERROR(VLOOKUP(B57,'[2]300m.Eng'!$O$8:$S$990,5,0)),"",(VLOOKUP(B57,'[2]300m.Eng'!$O$8:$S$990,5,0)))</f>
        <v/>
      </c>
      <c r="N57" s="2" t="str">
        <f>IF(ISERROR(VLOOKUP(B57,'[2]FIRLATMA TOPU'!$F$8:$O$975,10,0)),"",(VLOOKUP(B57,'[2]FIRLATMA TOPU'!$F$8:$O$975,10,0)))</f>
        <v/>
      </c>
      <c r="O57" s="2" t="str">
        <f>IF(ISERROR(VLOOKUP(B57,[2]Disk!$F$8:$O$975,10,0)),"",(VLOOKUP(B57,[2]Disk!$F$8:$O$975,10,0)))</f>
        <v/>
      </c>
      <c r="P57" s="2" t="str">
        <f>IF(ISERROR(VLOOKUP(B57,[2]Sırık!$F$8:$BP$990,63,0)),"",(VLOOKUP(B57,[2]Sırık!$F$8:$BP$990,63,0)))</f>
        <v/>
      </c>
      <c r="Q57" s="2" t="str">
        <f>IF(ISERROR(VLOOKUP(B57,[2]İsveç!$N$8:$Q$973,4,0)),"",(VLOOKUP(B57,[2]İsveç!$N$8:$Q$973,4,0)))</f>
        <v/>
      </c>
      <c r="R57" s="2" t="str">
        <f>IF(ISERROR(VLOOKUP(B57,'[2]60 METRE'!$N$8:$Q$987,4,0)),"",(VLOOKUP(B57,'[2]60 METRE'!$N$8:$Q$987,4,0)))</f>
        <v/>
      </c>
      <c r="S57" s="2">
        <f>S58</f>
        <v>0</v>
      </c>
    </row>
    <row r="58" spans="1:19" ht="38.25" customHeight="1" x14ac:dyDescent="0.45">
      <c r="A58" s="4">
        <v>6</v>
      </c>
      <c r="B58" s="5"/>
      <c r="C58" s="2" t="str">
        <f>IF(ISERROR(LARGE(C57:R57,1)),"-",LARGE(C57:R57,1))</f>
        <v>-</v>
      </c>
      <c r="D58" s="2" t="str">
        <f>IF(ISERROR(LARGE(C57:R57,2)),"-",LARGE(C57:R57,2))</f>
        <v>-</v>
      </c>
      <c r="E58" s="2" t="str">
        <f>IF(ISERROR(LARGE(C57:R57,3)),"-",LARGE(C57:R57,3))</f>
        <v>-</v>
      </c>
      <c r="F58" s="2" t="str">
        <f>IF(ISERROR(LARGE(C57:R57,4)),"-",LARGE(C57:R57,4))</f>
        <v>-</v>
      </c>
      <c r="G58" s="2" t="str">
        <f>IF(ISERROR(LARGE(C57:R57,5)),"-",LARGE(C57:R57,5))</f>
        <v>-</v>
      </c>
      <c r="H58" s="2" t="str">
        <f>IF(ISERROR(LARGE(C57:R57,6)),"-",LARGE(C57:R57,6))</f>
        <v>-</v>
      </c>
      <c r="I58" s="2" t="str">
        <f>IF(ISERROR(LARGE(C57:R57,7)),"-",LARGE(C57:R57,7))</f>
        <v>-</v>
      </c>
      <c r="J58" s="2" t="str">
        <f>IF(ISERROR(LARGE(C57:R57,8)),"-",LARGE(C57:R57,8))</f>
        <v>-</v>
      </c>
      <c r="K58" s="2" t="str">
        <f>IF(ISERROR(LARGE(C57:R57,9)),"-",LARGE(C57:R57,9))</f>
        <v>-</v>
      </c>
      <c r="L58" s="2" t="str">
        <f>IF(ISERROR(LARGE(C57:R57,10)),"-",LARGE(C57:R57,10))</f>
        <v>-</v>
      </c>
      <c r="M58" s="2" t="str">
        <f>IF(ISERROR(LARGE(C57:R57,11)),"-",LARGE(C57:R57,11))</f>
        <v>-</v>
      </c>
      <c r="N58" s="2" t="str">
        <f>IF(ISERROR(LARGE(C57:R57,12)),"-",LARGE(C57:R57,12))</f>
        <v>-</v>
      </c>
      <c r="O58" s="2" t="str">
        <f>IF(ISERROR(LARGE(C57:R57,13)),"-",LARGE(C57:R57,13))</f>
        <v>-</v>
      </c>
      <c r="P58" s="2" t="str">
        <f>IF(ISERROR(LARGE(C57:R57,14)),"-",LARGE(C57:R57,14))</f>
        <v>-</v>
      </c>
      <c r="Q58" s="2" t="str">
        <f>IF(ISERROR(LARGE(C57:R57,15)),"-",LARGE(C57:R57,15))</f>
        <v>-</v>
      </c>
      <c r="R58" s="2" t="str">
        <f>IF(ISERROR(LARGE(C57:R57,16)),"-",LARGE(C57:R57,16))</f>
        <v>-</v>
      </c>
      <c r="S58" s="2">
        <f>SUM(C58:P58)</f>
        <v>0</v>
      </c>
    </row>
    <row r="59" spans="1:19" ht="38.25" customHeight="1" x14ac:dyDescent="0.45">
      <c r="A59" s="4">
        <v>7</v>
      </c>
      <c r="B59" s="5"/>
      <c r="C59" s="2" t="str">
        <f>IF(ISERROR(VLOOKUP(B59,'[2]80 METRE'!$O$8:$S$1000,5,0)),"",(VLOOKUP(B59,'[2]80 METRE'!$O$8:$S$1000,5,0)))</f>
        <v/>
      </c>
      <c r="D59" s="2" t="str">
        <f>IF(ISERROR(VLOOKUP(B59,'[2]600 METRE'!$O$8:$S$990,5,0)),"",(VLOOKUP(B59,'[2]600 METRE'!$O$8:$S$990,5,0)))</f>
        <v/>
      </c>
      <c r="E59" s="2" t="str">
        <f>IF(ISERROR(VLOOKUP(B59,'[2]1500m.'!$N$8:$Q$990,4,0)),"",(VLOOKUP(B59,'[2]1500m.'!$N$8:$Q$990,4,0)))</f>
        <v/>
      </c>
      <c r="F59" s="2" t="str">
        <f>IF(ISERROR(VLOOKUP(B59,[2]Yüksek!$F$8:$BP$990,63,0)),"",(VLOOKUP(B59,[2]Yüksek!$F$8:$BP$990,63,0)))</f>
        <v/>
      </c>
      <c r="G59" s="2" t="str">
        <f>IF(ISERROR(VLOOKUP(B59,[2]Cirit!$F$8:$O$975,10,0)),"",(VLOOKUP(B59,[2]Cirit!$F$8:$O$975,10,0)))</f>
        <v/>
      </c>
      <c r="H59" s="2" t="str">
        <f>IF(ISERROR(VLOOKUP(B59,'[2]110m.Eng'!$O$8:$S$989,5,0)),"",(VLOOKUP(B59,'[2]110m.Eng'!$O$8:$S$989,5,0)))</f>
        <v/>
      </c>
      <c r="I59" s="2" t="str">
        <f>IF(ISERROR(VLOOKUP(B59,[2]Uzun!$F$8:$O$975,10,0)),"",(VLOOKUP(B59,[2]Uzun!$F$8:$O$975,10,0)))</f>
        <v/>
      </c>
      <c r="J59" s="2" t="str">
        <f>IF(ISERROR(VLOOKUP(B59,[2]Gülle!$F$8:$O$975,10,0)),"",(VLOOKUP(B59,[2]Gülle!$F$8:$O$975,10,0)))</f>
        <v/>
      </c>
      <c r="K59" s="2" t="str">
        <f>IF(ISERROR(VLOOKUP(B59,'[2]800m.'!$N$8:$Q$973,4,0)),"",(VLOOKUP(B59,'[2]800m.'!$N$8:$Q$973,4,0)))</f>
        <v/>
      </c>
      <c r="L59" s="2" t="str">
        <f>IF(ISERROR(VLOOKUP(B59,'[2]200m.'!$O$8:$S$1000,5,0)),"",(VLOOKUP(B59,'[2]200m.'!$O$8:$S$1000,5,0)))</f>
        <v/>
      </c>
      <c r="M59" s="2" t="str">
        <f>IF(ISERROR(VLOOKUP(B59,'[2]300m.Eng'!$O$8:$S$990,5,0)),"",(VLOOKUP(B59,'[2]300m.Eng'!$O$8:$S$990,5,0)))</f>
        <v/>
      </c>
      <c r="N59" s="2" t="str">
        <f>IF(ISERROR(VLOOKUP(B59,'[2]FIRLATMA TOPU'!$F$8:$O$975,10,0)),"",(VLOOKUP(B59,'[2]FIRLATMA TOPU'!$F$8:$O$975,10,0)))</f>
        <v/>
      </c>
      <c r="O59" s="2" t="str">
        <f>IF(ISERROR(VLOOKUP(B59,[2]Disk!$F$8:$O$975,10,0)),"",(VLOOKUP(B59,[2]Disk!$F$8:$O$975,10,0)))</f>
        <v/>
      </c>
      <c r="P59" s="2" t="str">
        <f>IF(ISERROR(VLOOKUP(B59,[2]Sırık!$F$8:$BP$990,63,0)),"",(VLOOKUP(B59,[2]Sırık!$F$8:$BP$990,63,0)))</f>
        <v/>
      </c>
      <c r="Q59" s="2" t="str">
        <f>IF(ISERROR(VLOOKUP(B59,[2]İsveç!$N$8:$Q$973,4,0)),"",(VLOOKUP(B59,[2]İsveç!$N$8:$Q$973,4,0)))</f>
        <v/>
      </c>
      <c r="R59" s="2" t="str">
        <f>IF(ISERROR(VLOOKUP(B59,'[2]60 METRE'!$N$8:$Q$987,4,0)),"",(VLOOKUP(B59,'[2]60 METRE'!$N$8:$Q$987,4,0)))</f>
        <v/>
      </c>
      <c r="S59" s="2">
        <f>S60</f>
        <v>0</v>
      </c>
    </row>
    <row r="60" spans="1:19" ht="38.25" customHeight="1" x14ac:dyDescent="0.45">
      <c r="A60" s="4">
        <v>8</v>
      </c>
      <c r="B60" s="5"/>
      <c r="C60" s="2" t="str">
        <f>IF(ISERROR(LARGE(C59:R59,1)),"-",LARGE(C59:R59,1))</f>
        <v>-</v>
      </c>
      <c r="D60" s="2" t="str">
        <f>IF(ISERROR(LARGE(C59:R59,2)),"-",LARGE(C59:R59,2))</f>
        <v>-</v>
      </c>
      <c r="E60" s="2" t="str">
        <f>IF(ISERROR(LARGE(C59:R59,3)),"-",LARGE(C59:R59,3))</f>
        <v>-</v>
      </c>
      <c r="F60" s="2" t="str">
        <f>IF(ISERROR(LARGE(C59:R59,4)),"-",LARGE(C59:R59,4))</f>
        <v>-</v>
      </c>
      <c r="G60" s="2" t="str">
        <f>IF(ISERROR(LARGE(C59:R59,5)),"-",LARGE(C59:R59,5))</f>
        <v>-</v>
      </c>
      <c r="H60" s="2" t="str">
        <f>IF(ISERROR(LARGE(C59:R59,6)),"-",LARGE(C59:R59,6))</f>
        <v>-</v>
      </c>
      <c r="I60" s="2" t="str">
        <f>IF(ISERROR(LARGE(C59:R59,7)),"-",LARGE(C59:R59,7))</f>
        <v>-</v>
      </c>
      <c r="J60" s="2" t="str">
        <f>IF(ISERROR(LARGE(C59:R59,8)),"-",LARGE(C59:R59,8))</f>
        <v>-</v>
      </c>
      <c r="K60" s="2" t="str">
        <f>IF(ISERROR(LARGE(C59:R59,9)),"-",LARGE(C59:R59,9))</f>
        <v>-</v>
      </c>
      <c r="L60" s="2" t="str">
        <f>IF(ISERROR(LARGE(C59:R59,10)),"-",LARGE(C59:R59,10))</f>
        <v>-</v>
      </c>
      <c r="M60" s="2" t="str">
        <f>IF(ISERROR(LARGE(C59:R59,11)),"-",LARGE(C59:R59,11))</f>
        <v>-</v>
      </c>
      <c r="N60" s="2" t="str">
        <f>IF(ISERROR(LARGE(C59:R59,12)),"-",LARGE(C59:R59,12))</f>
        <v>-</v>
      </c>
      <c r="O60" s="2" t="str">
        <f>IF(ISERROR(LARGE(C59:R59,13)),"-",LARGE(C59:R59,13))</f>
        <v>-</v>
      </c>
      <c r="P60" s="2" t="str">
        <f>IF(ISERROR(LARGE(C59:R59,14)),"-",LARGE(C59:R59,14))</f>
        <v>-</v>
      </c>
      <c r="Q60" s="2" t="str">
        <f>IF(ISERROR(LARGE(C59:R59,15)),"-",LARGE(C59:R59,15))</f>
        <v>-</v>
      </c>
      <c r="R60" s="2" t="str">
        <f>IF(ISERROR(LARGE(C59:R59,16)),"-",LARGE(C59:R59,16))</f>
        <v>-</v>
      </c>
      <c r="S60" s="2">
        <f>SUM(C60:P60)</f>
        <v>0</v>
      </c>
    </row>
    <row r="61" spans="1:19" ht="38.25" customHeight="1" x14ac:dyDescent="0.45">
      <c r="A61" s="4">
        <v>9</v>
      </c>
      <c r="B61" s="5"/>
      <c r="C61" s="2" t="str">
        <f>IF(ISERROR(VLOOKUP(B61,'[2]80 METRE'!$O$8:$S$1000,5,0)),"",(VLOOKUP(B61,'[2]80 METRE'!$O$8:$S$1000,5,0)))</f>
        <v/>
      </c>
      <c r="D61" s="2" t="str">
        <f>IF(ISERROR(VLOOKUP(B61,'[2]600 METRE'!$O$8:$S$990,5,0)),"",(VLOOKUP(B61,'[2]600 METRE'!$O$8:$S$990,5,0)))</f>
        <v/>
      </c>
      <c r="E61" s="2" t="str">
        <f>IF(ISERROR(VLOOKUP(B61,'[2]1500m.'!$N$8:$Q$990,4,0)),"",(VLOOKUP(B61,'[2]1500m.'!$N$8:$Q$990,4,0)))</f>
        <v/>
      </c>
      <c r="F61" s="2" t="str">
        <f>IF(ISERROR(VLOOKUP(B61,[2]Yüksek!$F$8:$BP$990,63,0)),"",(VLOOKUP(B61,[2]Yüksek!$F$8:$BP$990,63,0)))</f>
        <v/>
      </c>
      <c r="G61" s="2" t="str">
        <f>IF(ISERROR(VLOOKUP(B61,[2]Cirit!$F$8:$O$975,10,0)),"",(VLOOKUP(B61,[2]Cirit!$F$8:$O$975,10,0)))</f>
        <v/>
      </c>
      <c r="H61" s="2" t="str">
        <f>IF(ISERROR(VLOOKUP(B61,'[2]110m.Eng'!$O$8:$S$989,5,0)),"",(VLOOKUP(B61,'[2]110m.Eng'!$O$8:$S$989,5,0)))</f>
        <v/>
      </c>
      <c r="I61" s="2" t="str">
        <f>IF(ISERROR(VLOOKUP(B61,[2]Uzun!$F$8:$O$975,10,0)),"",(VLOOKUP(B61,[2]Uzun!$F$8:$O$975,10,0)))</f>
        <v/>
      </c>
      <c r="J61" s="2" t="str">
        <f>IF(ISERROR(VLOOKUP(B61,[2]Gülle!$F$8:$O$975,10,0)),"",(VLOOKUP(B61,[2]Gülle!$F$8:$O$975,10,0)))</f>
        <v/>
      </c>
      <c r="K61" s="2" t="str">
        <f>IF(ISERROR(VLOOKUP(B61,'[2]800m.'!$N$8:$Q$973,4,0)),"",(VLOOKUP(B61,'[2]800m.'!$N$8:$Q$973,4,0)))</f>
        <v/>
      </c>
      <c r="L61" s="2" t="str">
        <f>IF(ISERROR(VLOOKUP(B61,'[2]200m.'!$O$8:$S$1000,5,0)),"",(VLOOKUP(B61,'[2]200m.'!$O$8:$S$1000,5,0)))</f>
        <v/>
      </c>
      <c r="M61" s="2" t="str">
        <f>IF(ISERROR(VLOOKUP(B61,'[2]300m.Eng'!$O$8:$S$990,5,0)),"",(VLOOKUP(B61,'[2]300m.Eng'!$O$8:$S$990,5,0)))</f>
        <v/>
      </c>
      <c r="N61" s="2" t="str">
        <f>IF(ISERROR(VLOOKUP(B61,'[2]FIRLATMA TOPU'!$F$8:$O$975,10,0)),"",(VLOOKUP(B61,'[2]FIRLATMA TOPU'!$F$8:$O$975,10,0)))</f>
        <v/>
      </c>
      <c r="O61" s="2" t="str">
        <f>IF(ISERROR(VLOOKUP(B61,[2]Disk!$F$8:$O$975,10,0)),"",(VLOOKUP(B61,[2]Disk!$F$8:$O$975,10,0)))</f>
        <v/>
      </c>
      <c r="P61" s="2" t="str">
        <f>IF(ISERROR(VLOOKUP(B61,[2]Sırık!$F$8:$BP$990,63,0)),"",(VLOOKUP(B61,[2]Sırık!$F$8:$BP$990,63,0)))</f>
        <v/>
      </c>
      <c r="Q61" s="2" t="str">
        <f>IF(ISERROR(VLOOKUP(B61,[2]İsveç!$N$8:$Q$973,4,0)),"",(VLOOKUP(B61,[2]İsveç!$N$8:$Q$973,4,0)))</f>
        <v/>
      </c>
      <c r="R61" s="2" t="str">
        <f>IF(ISERROR(VLOOKUP(B61,'[2]60 METRE'!$N$8:$Q$987,4,0)),"",(VLOOKUP(B61,'[2]60 METRE'!$N$8:$Q$987,4,0)))</f>
        <v/>
      </c>
      <c r="S61" s="2">
        <f>S62</f>
        <v>0</v>
      </c>
    </row>
    <row r="62" spans="1:19" ht="38.25" customHeight="1" x14ac:dyDescent="0.45">
      <c r="A62" s="4">
        <v>10</v>
      </c>
      <c r="B62" s="5"/>
      <c r="C62" s="2" t="str">
        <f>IF(ISERROR(LARGE(C61:R61,1)),"-",LARGE(C61:R61,1))</f>
        <v>-</v>
      </c>
      <c r="D62" s="2" t="str">
        <f>IF(ISERROR(LARGE(C61:R61,2)),"-",LARGE(C61:R61,2))</f>
        <v>-</v>
      </c>
      <c r="E62" s="2" t="str">
        <f>IF(ISERROR(LARGE(C61:R61,3)),"-",LARGE(C61:R61,3))</f>
        <v>-</v>
      </c>
      <c r="F62" s="2" t="str">
        <f>IF(ISERROR(LARGE(C61:R61,4)),"-",LARGE(C61:R61,4))</f>
        <v>-</v>
      </c>
      <c r="G62" s="2" t="str">
        <f>IF(ISERROR(LARGE(C61:R61,5)),"-",LARGE(C61:R61,5))</f>
        <v>-</v>
      </c>
      <c r="H62" s="2" t="str">
        <f>IF(ISERROR(LARGE(C61:R61,6)),"-",LARGE(C61:R61,6))</f>
        <v>-</v>
      </c>
      <c r="I62" s="2" t="str">
        <f>IF(ISERROR(LARGE(C61:R61,7)),"-",LARGE(C61:R61,7))</f>
        <v>-</v>
      </c>
      <c r="J62" s="2" t="str">
        <f>IF(ISERROR(LARGE(C61:R61,8)),"-",LARGE(C61:R61,8))</f>
        <v>-</v>
      </c>
      <c r="K62" s="2" t="str">
        <f>IF(ISERROR(LARGE(C61:R61,9)),"-",LARGE(C61:R61,9))</f>
        <v>-</v>
      </c>
      <c r="L62" s="2" t="str">
        <f>IF(ISERROR(LARGE(C61:R61,10)),"-",LARGE(C61:R61,10))</f>
        <v>-</v>
      </c>
      <c r="M62" s="2" t="str">
        <f>IF(ISERROR(LARGE(C61:R61,11)),"-",LARGE(C61:R61,11))</f>
        <v>-</v>
      </c>
      <c r="N62" s="2" t="str">
        <f>IF(ISERROR(LARGE(C61:R61,12)),"-",LARGE(C61:R61,12))</f>
        <v>-</v>
      </c>
      <c r="O62" s="2" t="str">
        <f>IF(ISERROR(LARGE(C61:R61,13)),"-",LARGE(C61:R61,13))</f>
        <v>-</v>
      </c>
      <c r="P62" s="2" t="str">
        <f>IF(ISERROR(LARGE(C61:R61,14)),"-",LARGE(C61:R61,14))</f>
        <v>-</v>
      </c>
      <c r="Q62" s="2" t="str">
        <f>IF(ISERROR(LARGE(C61:R61,15)),"-",LARGE(C61:R61,15))</f>
        <v>-</v>
      </c>
      <c r="R62" s="2" t="str">
        <f>IF(ISERROR(LARGE(C61:R61,16)),"-",LARGE(C61:R61,16))</f>
        <v>-</v>
      </c>
      <c r="S62" s="2">
        <f>SUM(C62:P62)</f>
        <v>0</v>
      </c>
    </row>
    <row r="63" spans="1:19" ht="38.25" customHeight="1" x14ac:dyDescent="0.45">
      <c r="A63" s="4">
        <v>11</v>
      </c>
      <c r="B63" s="5"/>
      <c r="C63" s="2" t="str">
        <f>IF(ISERROR(VLOOKUP(B63,'[2]80 METRE'!$O$8:$S$1000,5,0)),"",(VLOOKUP(B63,'[2]80 METRE'!$O$8:$S$1000,5,0)))</f>
        <v/>
      </c>
      <c r="D63" s="2" t="str">
        <f>IF(ISERROR(VLOOKUP(B63,'[2]600 METRE'!$O$8:$S$990,5,0)),"",(VLOOKUP(B63,'[2]600 METRE'!$O$8:$S$990,5,0)))</f>
        <v/>
      </c>
      <c r="E63" s="2" t="str">
        <f>IF(ISERROR(VLOOKUP(B63,'[2]1500m.'!$N$8:$Q$990,4,0)),"",(VLOOKUP(B63,'[2]1500m.'!$N$8:$Q$990,4,0)))</f>
        <v/>
      </c>
      <c r="F63" s="2" t="str">
        <f>IF(ISERROR(VLOOKUP(B63,[2]Yüksek!$F$8:$BP$990,63,0)),"",(VLOOKUP(B63,[2]Yüksek!$F$8:$BP$990,63,0)))</f>
        <v/>
      </c>
      <c r="G63" s="2" t="str">
        <f>IF(ISERROR(VLOOKUP(B63,[2]Cirit!$F$8:$O$975,10,0)),"",(VLOOKUP(B63,[2]Cirit!$F$8:$O$975,10,0)))</f>
        <v/>
      </c>
      <c r="H63" s="2" t="str">
        <f>IF(ISERROR(VLOOKUP(B63,'[2]110m.Eng'!$O$8:$S$989,5,0)),"",(VLOOKUP(B63,'[2]110m.Eng'!$O$8:$S$989,5,0)))</f>
        <v/>
      </c>
      <c r="I63" s="2" t="str">
        <f>IF(ISERROR(VLOOKUP(B63,[2]Uzun!$F$8:$O$975,10,0)),"",(VLOOKUP(B63,[2]Uzun!$F$8:$O$975,10,0)))</f>
        <v/>
      </c>
      <c r="J63" s="2" t="str">
        <f>IF(ISERROR(VLOOKUP(B63,[2]Gülle!$F$8:$O$975,10,0)),"",(VLOOKUP(B63,[2]Gülle!$F$8:$O$975,10,0)))</f>
        <v/>
      </c>
      <c r="K63" s="2" t="str">
        <f>IF(ISERROR(VLOOKUP(B63,'[2]800m.'!$N$8:$Q$973,4,0)),"",(VLOOKUP(B63,'[2]800m.'!$N$8:$Q$973,4,0)))</f>
        <v/>
      </c>
      <c r="L63" s="2" t="str">
        <f>IF(ISERROR(VLOOKUP(B63,'[2]200m.'!$O$8:$S$1000,5,0)),"",(VLOOKUP(B63,'[2]200m.'!$O$8:$S$1000,5,0)))</f>
        <v/>
      </c>
      <c r="M63" s="2" t="str">
        <f>IF(ISERROR(VLOOKUP(B63,'[2]300m.Eng'!$O$8:$S$990,5,0)),"",(VLOOKUP(B63,'[2]300m.Eng'!$O$8:$S$990,5,0)))</f>
        <v/>
      </c>
      <c r="N63" s="2" t="str">
        <f>IF(ISERROR(VLOOKUP(B63,'[2]FIRLATMA TOPU'!$F$8:$O$975,10,0)),"",(VLOOKUP(B63,'[2]FIRLATMA TOPU'!$F$8:$O$975,10,0)))</f>
        <v/>
      </c>
      <c r="O63" s="2" t="str">
        <f>IF(ISERROR(VLOOKUP(B63,[2]Disk!$F$8:$O$975,10,0)),"",(VLOOKUP(B63,[2]Disk!$F$8:$O$975,10,0)))</f>
        <v/>
      </c>
      <c r="P63" s="2" t="str">
        <f>IF(ISERROR(VLOOKUP(B63,[2]Sırık!$F$8:$BP$990,63,0)),"",(VLOOKUP(B63,[2]Sırık!$F$8:$BP$990,63,0)))</f>
        <v/>
      </c>
      <c r="Q63" s="2" t="str">
        <f>IF(ISERROR(VLOOKUP(B63,[2]İsveç!$N$8:$Q$973,4,0)),"",(VLOOKUP(B63,[2]İsveç!$N$8:$Q$973,4,0)))</f>
        <v/>
      </c>
      <c r="R63" s="2" t="str">
        <f>IF(ISERROR(VLOOKUP(B63,'[2]60 METRE'!$N$8:$Q$987,4,0)),"",(VLOOKUP(B63,'[2]60 METRE'!$N$8:$Q$987,4,0)))</f>
        <v/>
      </c>
      <c r="S63" s="2">
        <f>S64</f>
        <v>0</v>
      </c>
    </row>
    <row r="64" spans="1:19" ht="38.25" customHeight="1" x14ac:dyDescent="0.45">
      <c r="A64" s="4">
        <v>12</v>
      </c>
      <c r="B64" s="5"/>
      <c r="C64" s="2" t="str">
        <f>IF(ISERROR(LARGE(C63:R63,1)),"-",LARGE(C63:R63,1))</f>
        <v>-</v>
      </c>
      <c r="D64" s="2" t="str">
        <f>IF(ISERROR(LARGE(C63:R63,2)),"-",LARGE(C63:R63,2))</f>
        <v>-</v>
      </c>
      <c r="E64" s="2" t="str">
        <f>IF(ISERROR(LARGE(C63:R63,3)),"-",LARGE(C63:R63,3))</f>
        <v>-</v>
      </c>
      <c r="F64" s="2" t="str">
        <f>IF(ISERROR(LARGE(C63:R63,4)),"-",LARGE(C63:R63,4))</f>
        <v>-</v>
      </c>
      <c r="G64" s="2" t="str">
        <f>IF(ISERROR(LARGE(C63:R63,5)),"-",LARGE(C63:R63,5))</f>
        <v>-</v>
      </c>
      <c r="H64" s="2" t="str">
        <f>IF(ISERROR(LARGE(C63:R63,6)),"-",LARGE(C63:R63,6))</f>
        <v>-</v>
      </c>
      <c r="I64" s="2" t="str">
        <f>IF(ISERROR(LARGE(C63:R63,7)),"-",LARGE(C63:R63,7))</f>
        <v>-</v>
      </c>
      <c r="J64" s="2" t="str">
        <f>IF(ISERROR(LARGE(C63:R63,8)),"-",LARGE(C63:R63,8))</f>
        <v>-</v>
      </c>
      <c r="K64" s="2" t="str">
        <f>IF(ISERROR(LARGE(C63:R63,9)),"-",LARGE(C63:R63,9))</f>
        <v>-</v>
      </c>
      <c r="L64" s="2" t="str">
        <f>IF(ISERROR(LARGE(C63:R63,10)),"-",LARGE(C63:R63,10))</f>
        <v>-</v>
      </c>
      <c r="M64" s="2" t="str">
        <f>IF(ISERROR(LARGE(C63:R63,11)),"-",LARGE(C63:R63,11))</f>
        <v>-</v>
      </c>
      <c r="N64" s="2" t="str">
        <f>IF(ISERROR(LARGE(C63:R63,12)),"-",LARGE(C63:R63,12))</f>
        <v>-</v>
      </c>
      <c r="O64" s="2" t="str">
        <f>IF(ISERROR(LARGE(C63:R63,13)),"-",LARGE(C63:R63,13))</f>
        <v>-</v>
      </c>
      <c r="P64" s="2" t="str">
        <f>IF(ISERROR(LARGE(C63:R63,14)),"-",LARGE(C63:R63,14))</f>
        <v>-</v>
      </c>
      <c r="Q64" s="2" t="str">
        <f>IF(ISERROR(LARGE(C63:R63,15)),"-",LARGE(C63:R63,15))</f>
        <v>-</v>
      </c>
      <c r="R64" s="2" t="str">
        <f>IF(ISERROR(LARGE(C63:R63,16)),"-",LARGE(C63:R63,16))</f>
        <v>-</v>
      </c>
      <c r="S64" s="2">
        <f>SUM(C64:P64)</f>
        <v>0</v>
      </c>
    </row>
    <row r="65" spans="1:19" ht="38.25" customHeight="1" x14ac:dyDescent="0.45">
      <c r="A65" s="4">
        <v>13</v>
      </c>
      <c r="B65" s="5"/>
      <c r="C65" s="2" t="str">
        <f>IF(ISERROR(VLOOKUP(B65,'[2]80 METRE'!$O$8:$S$1000,5,0)),"",(VLOOKUP(B65,'[2]80 METRE'!$O$8:$S$1000,5,0)))</f>
        <v/>
      </c>
      <c r="D65" s="2" t="str">
        <f>IF(ISERROR(VLOOKUP(B65,'[2]600 METRE'!$O$8:$S$990,5,0)),"",(VLOOKUP(B65,'[2]600 METRE'!$O$8:$S$990,5,0)))</f>
        <v/>
      </c>
      <c r="E65" s="2" t="str">
        <f>IF(ISERROR(VLOOKUP(B65,'[2]1500m.'!$N$8:$Q$990,4,0)),"",(VLOOKUP(B65,'[2]1500m.'!$N$8:$Q$990,4,0)))</f>
        <v/>
      </c>
      <c r="F65" s="2" t="str">
        <f>IF(ISERROR(VLOOKUP(B65,[2]Yüksek!$F$8:$BP$990,63,0)),"",(VLOOKUP(B65,[2]Yüksek!$F$8:$BP$990,63,0)))</f>
        <v/>
      </c>
      <c r="G65" s="2" t="str">
        <f>IF(ISERROR(VLOOKUP(B65,[2]Cirit!$F$8:$O$975,10,0)),"",(VLOOKUP(B65,[2]Cirit!$F$8:$O$975,10,0)))</f>
        <v/>
      </c>
      <c r="H65" s="2" t="str">
        <f>IF(ISERROR(VLOOKUP(B65,'[2]110m.Eng'!$O$8:$S$989,5,0)),"",(VLOOKUP(B65,'[2]110m.Eng'!$O$8:$S$989,5,0)))</f>
        <v/>
      </c>
      <c r="I65" s="2" t="str">
        <f>IF(ISERROR(VLOOKUP(B65,[2]Uzun!$F$8:$O$975,10,0)),"",(VLOOKUP(B65,[2]Uzun!$F$8:$O$975,10,0)))</f>
        <v/>
      </c>
      <c r="J65" s="2" t="str">
        <f>IF(ISERROR(VLOOKUP(B65,[2]Gülle!$F$8:$O$975,10,0)),"",(VLOOKUP(B65,[2]Gülle!$F$8:$O$975,10,0)))</f>
        <v/>
      </c>
      <c r="K65" s="2" t="str">
        <f>IF(ISERROR(VLOOKUP(B65,'[2]800m.'!$N$8:$Q$973,4,0)),"",(VLOOKUP(B65,'[2]800m.'!$N$8:$Q$973,4,0)))</f>
        <v/>
      </c>
      <c r="L65" s="2" t="str">
        <f>IF(ISERROR(VLOOKUP(B65,'[2]200m.'!$O$8:$S$1000,5,0)),"",(VLOOKUP(B65,'[2]200m.'!$O$8:$S$1000,5,0)))</f>
        <v/>
      </c>
      <c r="M65" s="2" t="str">
        <f>IF(ISERROR(VLOOKUP(B65,'[2]300m.Eng'!$O$8:$S$990,5,0)),"",(VLOOKUP(B65,'[2]300m.Eng'!$O$8:$S$990,5,0)))</f>
        <v/>
      </c>
      <c r="N65" s="2" t="str">
        <f>IF(ISERROR(VLOOKUP(B65,'[2]FIRLATMA TOPU'!$F$8:$O$975,10,0)),"",(VLOOKUP(B65,'[2]FIRLATMA TOPU'!$F$8:$O$975,10,0)))</f>
        <v/>
      </c>
      <c r="O65" s="2" t="str">
        <f>IF(ISERROR(VLOOKUP(B65,[2]Disk!$F$8:$O$975,10,0)),"",(VLOOKUP(B65,[2]Disk!$F$8:$O$975,10,0)))</f>
        <v/>
      </c>
      <c r="P65" s="2" t="str">
        <f>IF(ISERROR(VLOOKUP(B65,[2]Sırık!$F$8:$BP$990,63,0)),"",(VLOOKUP(B65,[2]Sırık!$F$8:$BP$990,63,0)))</f>
        <v/>
      </c>
      <c r="Q65" s="2" t="str">
        <f>IF(ISERROR(VLOOKUP(B65,[2]İsveç!$N$8:$Q$973,4,0)),"",(VLOOKUP(B65,[2]İsveç!$N$8:$Q$973,4,0)))</f>
        <v/>
      </c>
      <c r="R65" s="2" t="str">
        <f>IF(ISERROR(VLOOKUP(B65,'[2]60 METRE'!$N$8:$Q$987,4,0)),"",(VLOOKUP(B65,'[2]60 METRE'!$N$8:$Q$987,4,0)))</f>
        <v/>
      </c>
      <c r="S65" s="2">
        <f>S66</f>
        <v>0</v>
      </c>
    </row>
    <row r="66" spans="1:19" ht="38.25" customHeight="1" x14ac:dyDescent="0.45">
      <c r="A66" s="4">
        <v>14</v>
      </c>
      <c r="B66" s="5"/>
      <c r="C66" s="2" t="str">
        <f>IF(ISERROR(LARGE(C65:R65,1)),"-",LARGE(C65:R65,1))</f>
        <v>-</v>
      </c>
      <c r="D66" s="2" t="str">
        <f>IF(ISERROR(LARGE(C65:R65,2)),"-",LARGE(C65:R65,2))</f>
        <v>-</v>
      </c>
      <c r="E66" s="2" t="str">
        <f>IF(ISERROR(LARGE(C65:R65,3)),"-",LARGE(C65:R65,3))</f>
        <v>-</v>
      </c>
      <c r="F66" s="2" t="str">
        <f>IF(ISERROR(LARGE(C65:R65,4)),"-",LARGE(C65:R65,4))</f>
        <v>-</v>
      </c>
      <c r="G66" s="2" t="str">
        <f>IF(ISERROR(LARGE(C65:R65,5)),"-",LARGE(C65:R65,5))</f>
        <v>-</v>
      </c>
      <c r="H66" s="2" t="str">
        <f>IF(ISERROR(LARGE(C65:R65,6)),"-",LARGE(C65:R65,6))</f>
        <v>-</v>
      </c>
      <c r="I66" s="2" t="str">
        <f>IF(ISERROR(LARGE(C65:R65,7)),"-",LARGE(C65:R65,7))</f>
        <v>-</v>
      </c>
      <c r="J66" s="2" t="str">
        <f>IF(ISERROR(LARGE(C65:R65,8)),"-",LARGE(C65:R65,8))</f>
        <v>-</v>
      </c>
      <c r="K66" s="2" t="str">
        <f>IF(ISERROR(LARGE(C65:R65,9)),"-",LARGE(C65:R65,9))</f>
        <v>-</v>
      </c>
      <c r="L66" s="2" t="str">
        <f>IF(ISERROR(LARGE(C65:R65,10)),"-",LARGE(C65:R65,10))</f>
        <v>-</v>
      </c>
      <c r="M66" s="2" t="str">
        <f>IF(ISERROR(LARGE(C65:R65,11)),"-",LARGE(C65:R65,11))</f>
        <v>-</v>
      </c>
      <c r="N66" s="2" t="str">
        <f>IF(ISERROR(LARGE(C65:R65,12)),"-",LARGE(C65:R65,12))</f>
        <v>-</v>
      </c>
      <c r="O66" s="2" t="str">
        <f>IF(ISERROR(LARGE(C65:R65,13)),"-",LARGE(C65:R65,13))</f>
        <v>-</v>
      </c>
      <c r="P66" s="2" t="str">
        <f>IF(ISERROR(LARGE(C65:R65,14)),"-",LARGE(C65:R65,14))</f>
        <v>-</v>
      </c>
      <c r="Q66" s="2" t="str">
        <f>IF(ISERROR(LARGE(C65:R65,15)),"-",LARGE(C65:R65,15))</f>
        <v>-</v>
      </c>
      <c r="R66" s="2" t="str">
        <f>IF(ISERROR(LARGE(C65:R65,16)),"-",LARGE(C65:R65,16))</f>
        <v>-</v>
      </c>
      <c r="S66" s="2">
        <f>SUM(C66:P66)</f>
        <v>0</v>
      </c>
    </row>
    <row r="67" spans="1:19" ht="38.25" customHeight="1" x14ac:dyDescent="0.45">
      <c r="A67" s="4">
        <v>15</v>
      </c>
      <c r="B67" s="5"/>
      <c r="C67" s="2" t="str">
        <f>IF(ISERROR(VLOOKUP(B67,'[2]80 METRE'!$O$8:$S$1000,5,0)),"",(VLOOKUP(B67,'[2]80 METRE'!$O$8:$S$1000,5,0)))</f>
        <v/>
      </c>
      <c r="D67" s="2" t="str">
        <f>IF(ISERROR(VLOOKUP(B67,'[2]600 METRE'!$O$8:$S$990,5,0)),"",(VLOOKUP(B67,'[2]600 METRE'!$O$8:$S$990,5,0)))</f>
        <v/>
      </c>
      <c r="E67" s="2" t="str">
        <f>IF(ISERROR(VLOOKUP(B67,'[2]1500m.'!$N$8:$Q$990,4,0)),"",(VLOOKUP(B67,'[2]1500m.'!$N$8:$Q$990,4,0)))</f>
        <v/>
      </c>
      <c r="F67" s="2" t="str">
        <f>IF(ISERROR(VLOOKUP(B67,[2]Yüksek!$F$8:$BP$990,63,0)),"",(VLOOKUP(B67,[2]Yüksek!$F$8:$BP$990,63,0)))</f>
        <v/>
      </c>
      <c r="G67" s="2" t="str">
        <f>IF(ISERROR(VLOOKUP(B67,[2]Cirit!$F$8:$O$975,10,0)),"",(VLOOKUP(B67,[2]Cirit!$F$8:$O$975,10,0)))</f>
        <v/>
      </c>
      <c r="H67" s="2" t="str">
        <f>IF(ISERROR(VLOOKUP(B67,'[2]110m.Eng'!$O$8:$S$989,5,0)),"",(VLOOKUP(B67,'[2]110m.Eng'!$O$8:$S$989,5,0)))</f>
        <v/>
      </c>
      <c r="I67" s="2" t="str">
        <f>IF(ISERROR(VLOOKUP(B67,[2]Uzun!$F$8:$O$975,10,0)),"",(VLOOKUP(B67,[2]Uzun!$F$8:$O$975,10,0)))</f>
        <v/>
      </c>
      <c r="J67" s="2" t="str">
        <f>IF(ISERROR(VLOOKUP(B67,[2]Gülle!$F$8:$O$975,10,0)),"",(VLOOKUP(B67,[2]Gülle!$F$8:$O$975,10,0)))</f>
        <v/>
      </c>
      <c r="K67" s="2" t="str">
        <f>IF(ISERROR(VLOOKUP(B67,'[2]800m.'!$N$8:$Q$973,4,0)),"",(VLOOKUP(B67,'[2]800m.'!$N$8:$Q$973,4,0)))</f>
        <v/>
      </c>
      <c r="L67" s="2" t="str">
        <f>IF(ISERROR(VLOOKUP(B67,'[2]200m.'!$O$8:$S$1000,5,0)),"",(VLOOKUP(B67,'[2]200m.'!$O$8:$S$1000,5,0)))</f>
        <v/>
      </c>
      <c r="M67" s="2" t="str">
        <f>IF(ISERROR(VLOOKUP(B67,'[2]300m.Eng'!$O$8:$S$990,5,0)),"",(VLOOKUP(B67,'[2]300m.Eng'!$O$8:$S$990,5,0)))</f>
        <v/>
      </c>
      <c r="N67" s="2" t="str">
        <f>IF(ISERROR(VLOOKUP(B67,'[2]FIRLATMA TOPU'!$F$8:$O$975,10,0)),"",(VLOOKUP(B67,'[2]FIRLATMA TOPU'!$F$8:$O$975,10,0)))</f>
        <v/>
      </c>
      <c r="O67" s="2" t="str">
        <f>IF(ISERROR(VLOOKUP(B67,[2]Disk!$F$8:$O$975,10,0)),"",(VLOOKUP(B67,[2]Disk!$F$8:$O$975,10,0)))</f>
        <v/>
      </c>
      <c r="P67" s="2" t="str">
        <f>IF(ISERROR(VLOOKUP(B67,[2]Sırık!$F$8:$BP$990,63,0)),"",(VLOOKUP(B67,[2]Sırık!$F$8:$BP$990,63,0)))</f>
        <v/>
      </c>
      <c r="Q67" s="2" t="str">
        <f>IF(ISERROR(VLOOKUP(B67,[2]İsveç!$N$8:$Q$973,4,0)),"",(VLOOKUP(B67,[2]İsveç!$N$8:$Q$973,4,0)))</f>
        <v/>
      </c>
      <c r="R67" s="2" t="str">
        <f>IF(ISERROR(VLOOKUP(B67,'[2]60 METRE'!$N$8:$Q$987,4,0)),"",(VLOOKUP(B67,'[2]60 METRE'!$N$8:$Q$987,4,0)))</f>
        <v/>
      </c>
      <c r="S67" s="2">
        <f>S68</f>
        <v>0</v>
      </c>
    </row>
    <row r="68" spans="1:19" ht="38.25" customHeight="1" x14ac:dyDescent="0.45">
      <c r="A68" s="4">
        <v>16</v>
      </c>
      <c r="B68" s="5"/>
      <c r="C68" s="2" t="str">
        <f>IF(ISERROR(LARGE(C67:R67,1)),"-",LARGE(C67:R67,1))</f>
        <v>-</v>
      </c>
      <c r="D68" s="2" t="str">
        <f>IF(ISERROR(LARGE(C67:R67,2)),"-",LARGE(C67:R67,2))</f>
        <v>-</v>
      </c>
      <c r="E68" s="2" t="str">
        <f>IF(ISERROR(LARGE(C67:R67,3)),"-",LARGE(C67:R67,3))</f>
        <v>-</v>
      </c>
      <c r="F68" s="2" t="str">
        <f>IF(ISERROR(LARGE(C67:R67,4)),"-",LARGE(C67:R67,4))</f>
        <v>-</v>
      </c>
      <c r="G68" s="2" t="str">
        <f>IF(ISERROR(LARGE(C67:R67,5)),"-",LARGE(C67:R67,5))</f>
        <v>-</v>
      </c>
      <c r="H68" s="2" t="str">
        <f>IF(ISERROR(LARGE(C67:R67,6)),"-",LARGE(C67:R67,6))</f>
        <v>-</v>
      </c>
      <c r="I68" s="2" t="str">
        <f>IF(ISERROR(LARGE(C67:R67,7)),"-",LARGE(C67:R67,7))</f>
        <v>-</v>
      </c>
      <c r="J68" s="2" t="str">
        <f>IF(ISERROR(LARGE(C67:R67,8)),"-",LARGE(C67:R67,8))</f>
        <v>-</v>
      </c>
      <c r="K68" s="2" t="str">
        <f>IF(ISERROR(LARGE(C67:R67,9)),"-",LARGE(C67:R67,9))</f>
        <v>-</v>
      </c>
      <c r="L68" s="2" t="str">
        <f>IF(ISERROR(LARGE(C67:R67,10)),"-",LARGE(C67:R67,10))</f>
        <v>-</v>
      </c>
      <c r="M68" s="2" t="str">
        <f>IF(ISERROR(LARGE(C67:R67,11)),"-",LARGE(C67:R67,11))</f>
        <v>-</v>
      </c>
      <c r="N68" s="2" t="str">
        <f>IF(ISERROR(LARGE(C67:R67,12)),"-",LARGE(C67:R67,12))</f>
        <v>-</v>
      </c>
      <c r="O68" s="2" t="str">
        <f>IF(ISERROR(LARGE(C67:R67,13)),"-",LARGE(C67:R67,13))</f>
        <v>-</v>
      </c>
      <c r="P68" s="2" t="str">
        <f>IF(ISERROR(LARGE(C67:R67,14)),"-",LARGE(C67:R67,14))</f>
        <v>-</v>
      </c>
      <c r="Q68" s="2" t="str">
        <f>IF(ISERROR(LARGE(C67:R67,15)),"-",LARGE(C67:R67,15))</f>
        <v>-</v>
      </c>
      <c r="R68" s="2" t="str">
        <f>IF(ISERROR(LARGE(C67:R67,16)),"-",LARGE(C67:R67,16))</f>
        <v>-</v>
      </c>
      <c r="S68" s="2">
        <f>SUM(C68:P68)</f>
        <v>0</v>
      </c>
    </row>
    <row r="69" spans="1:19" ht="38.25" customHeight="1" x14ac:dyDescent="0.45">
      <c r="A69" s="4">
        <v>17</v>
      </c>
      <c r="B69" s="5"/>
      <c r="C69" s="2" t="str">
        <f>IF(ISERROR(VLOOKUP(B69,'[2]80 METRE'!$O$8:$S$1000,5,0)),"",(VLOOKUP(B69,'[2]80 METRE'!$O$8:$S$1000,5,0)))</f>
        <v/>
      </c>
      <c r="D69" s="2" t="str">
        <f>IF(ISERROR(VLOOKUP(B69,'[2]600 METRE'!$O$8:$S$990,5,0)),"",(VLOOKUP(B69,'[2]600 METRE'!$O$8:$S$990,5,0)))</f>
        <v/>
      </c>
      <c r="E69" s="2" t="str">
        <f>IF(ISERROR(VLOOKUP(B69,'[2]1500m.'!$N$8:$Q$990,4,0)),"",(VLOOKUP(B69,'[2]1500m.'!$N$8:$Q$990,4,0)))</f>
        <v/>
      </c>
      <c r="F69" s="2" t="str">
        <f>IF(ISERROR(VLOOKUP(B69,[2]Yüksek!$F$8:$BP$990,63,0)),"",(VLOOKUP(B69,[2]Yüksek!$F$8:$BP$990,63,0)))</f>
        <v/>
      </c>
      <c r="G69" s="2" t="str">
        <f>IF(ISERROR(VLOOKUP(B69,[2]Cirit!$F$8:$O$975,10,0)),"",(VLOOKUP(B69,[2]Cirit!$F$8:$O$975,10,0)))</f>
        <v/>
      </c>
      <c r="H69" s="2" t="str">
        <f>IF(ISERROR(VLOOKUP(B69,'[2]110m.Eng'!$O$8:$S$989,5,0)),"",(VLOOKUP(B69,'[2]110m.Eng'!$O$8:$S$989,5,0)))</f>
        <v/>
      </c>
      <c r="I69" s="2" t="str">
        <f>IF(ISERROR(VLOOKUP(B69,[2]Uzun!$F$8:$O$975,10,0)),"",(VLOOKUP(B69,[2]Uzun!$F$8:$O$975,10,0)))</f>
        <v/>
      </c>
      <c r="J69" s="2" t="str">
        <f>IF(ISERROR(VLOOKUP(B69,[2]Gülle!$F$8:$O$975,10,0)),"",(VLOOKUP(B69,[2]Gülle!$F$8:$O$975,10,0)))</f>
        <v/>
      </c>
      <c r="K69" s="2" t="str">
        <f>IF(ISERROR(VLOOKUP(B69,'[2]800m.'!$N$8:$Q$973,4,0)),"",(VLOOKUP(B69,'[2]800m.'!$N$8:$Q$973,4,0)))</f>
        <v/>
      </c>
      <c r="L69" s="2" t="str">
        <f>IF(ISERROR(VLOOKUP(B69,'[2]200m.'!$O$8:$S$1000,5,0)),"",(VLOOKUP(B69,'[2]200m.'!$O$8:$S$1000,5,0)))</f>
        <v/>
      </c>
      <c r="M69" s="2" t="str">
        <f>IF(ISERROR(VLOOKUP(B69,'[2]300m.Eng'!$O$8:$S$990,5,0)),"",(VLOOKUP(B69,'[2]300m.Eng'!$O$8:$S$990,5,0)))</f>
        <v/>
      </c>
      <c r="N69" s="2" t="str">
        <f>IF(ISERROR(VLOOKUP(B69,'[2]FIRLATMA TOPU'!$F$8:$O$975,10,0)),"",(VLOOKUP(B69,'[2]FIRLATMA TOPU'!$F$8:$O$975,10,0)))</f>
        <v/>
      </c>
      <c r="O69" s="2" t="str">
        <f>IF(ISERROR(VLOOKUP(B69,[2]Disk!$F$8:$O$975,10,0)),"",(VLOOKUP(B69,[2]Disk!$F$8:$O$975,10,0)))</f>
        <v/>
      </c>
      <c r="P69" s="2" t="str">
        <f>IF(ISERROR(VLOOKUP(B69,[2]Sırık!$F$8:$BP$990,63,0)),"",(VLOOKUP(B69,[2]Sırık!$F$8:$BP$990,63,0)))</f>
        <v/>
      </c>
      <c r="Q69" s="2" t="str">
        <f>IF(ISERROR(VLOOKUP(B69,[2]İsveç!$N$8:$Q$973,4,0)),"",(VLOOKUP(B69,[2]İsveç!$N$8:$Q$973,4,0)))</f>
        <v/>
      </c>
      <c r="R69" s="2" t="str">
        <f>IF(ISERROR(VLOOKUP(B69,'[2]60 METRE'!$N$8:$Q$987,4,0)),"",(VLOOKUP(B69,'[2]60 METRE'!$N$8:$Q$987,4,0)))</f>
        <v/>
      </c>
      <c r="S69" s="2">
        <f>S70</f>
        <v>0</v>
      </c>
    </row>
    <row r="70" spans="1:19" ht="38.25" customHeight="1" x14ac:dyDescent="0.45">
      <c r="A70" s="4">
        <v>18</v>
      </c>
      <c r="B70" s="5"/>
      <c r="C70" s="2" t="str">
        <f>IF(ISERROR(LARGE(C69:R69,1)),"-",LARGE(C69:R69,1))</f>
        <v>-</v>
      </c>
      <c r="D70" s="2" t="str">
        <f>IF(ISERROR(LARGE(C69:R69,2)),"-",LARGE(C69:R69,2))</f>
        <v>-</v>
      </c>
      <c r="E70" s="2" t="str">
        <f>IF(ISERROR(LARGE(C69:R69,3)),"-",LARGE(C69:R69,3))</f>
        <v>-</v>
      </c>
      <c r="F70" s="2" t="str">
        <f>IF(ISERROR(LARGE(C69:R69,4)),"-",LARGE(C69:R69,4))</f>
        <v>-</v>
      </c>
      <c r="G70" s="2" t="str">
        <f>IF(ISERROR(LARGE(C69:R69,5)),"-",LARGE(C69:R69,5))</f>
        <v>-</v>
      </c>
      <c r="H70" s="2" t="str">
        <f>IF(ISERROR(LARGE(C69:R69,6)),"-",LARGE(C69:R69,6))</f>
        <v>-</v>
      </c>
      <c r="I70" s="2" t="str">
        <f>IF(ISERROR(LARGE(C69:R69,7)),"-",LARGE(C69:R69,7))</f>
        <v>-</v>
      </c>
      <c r="J70" s="2" t="str">
        <f>IF(ISERROR(LARGE(C69:R69,8)),"-",LARGE(C69:R69,8))</f>
        <v>-</v>
      </c>
      <c r="K70" s="2" t="str">
        <f>IF(ISERROR(LARGE(C69:R69,9)),"-",LARGE(C69:R69,9))</f>
        <v>-</v>
      </c>
      <c r="L70" s="2" t="str">
        <f>IF(ISERROR(LARGE(C69:R69,10)),"-",LARGE(C69:R69,10))</f>
        <v>-</v>
      </c>
      <c r="M70" s="2" t="str">
        <f>IF(ISERROR(LARGE(C69:R69,11)),"-",LARGE(C69:R69,11))</f>
        <v>-</v>
      </c>
      <c r="N70" s="2" t="str">
        <f>IF(ISERROR(LARGE(C69:R69,12)),"-",LARGE(C69:R69,12))</f>
        <v>-</v>
      </c>
      <c r="O70" s="2" t="str">
        <f>IF(ISERROR(LARGE(C69:R69,13)),"-",LARGE(C69:R69,13))</f>
        <v>-</v>
      </c>
      <c r="P70" s="2" t="str">
        <f>IF(ISERROR(LARGE(C69:R69,14)),"-",LARGE(C69:R69,14))</f>
        <v>-</v>
      </c>
      <c r="Q70" s="2" t="str">
        <f>IF(ISERROR(LARGE(C69:R69,15)),"-",LARGE(C69:R69,15))</f>
        <v>-</v>
      </c>
      <c r="R70" s="2" t="str">
        <f>IF(ISERROR(LARGE(C69:R69,16)),"-",LARGE(C69:R69,16))</f>
        <v>-</v>
      </c>
      <c r="S70" s="2">
        <f>SUM(C70:P70)</f>
        <v>0</v>
      </c>
    </row>
    <row r="71" spans="1:19" ht="38.25" customHeight="1" x14ac:dyDescent="0.45">
      <c r="A71" s="4">
        <v>19</v>
      </c>
      <c r="B71" s="5">
        <f>B26</f>
        <v>0</v>
      </c>
      <c r="C71" s="2" t="str">
        <f>IF(ISERROR(VLOOKUP(B71,'[2]80 METRE'!$O$8:$S$1000,5,0)),"",(VLOOKUP(B71,'[2]80 METRE'!$O$8:$S$1000,5,0)))</f>
        <v/>
      </c>
      <c r="D71" s="2" t="str">
        <f>IF(ISERROR(VLOOKUP(B71,'[2]600 METRE'!$O$8:$S$990,5,0)),"",(VLOOKUP(B71,'[2]600 METRE'!$O$8:$S$990,5,0)))</f>
        <v/>
      </c>
      <c r="E71" s="2" t="str">
        <f>IF(ISERROR(VLOOKUP(B71,'[2]1500m.'!$N$8:$Q$990,4,0)),"",(VLOOKUP(B71,'[2]1500m.'!$N$8:$Q$990,4,0)))</f>
        <v/>
      </c>
      <c r="F71" s="2" t="str">
        <f>IF(ISERROR(VLOOKUP(B71,[2]Yüksek!$F$8:$BP$990,63,0)),"",(VLOOKUP(B71,[2]Yüksek!$F$8:$BP$990,63,0)))</f>
        <v/>
      </c>
      <c r="G71" s="2" t="str">
        <f>IF(ISERROR(VLOOKUP(B71,[2]Cirit!$F$8:$O$975,10,0)),"",(VLOOKUP(B71,[2]Cirit!$F$8:$O$975,10,0)))</f>
        <v/>
      </c>
      <c r="H71" s="2" t="str">
        <f>IF(ISERROR(VLOOKUP(B71,'[2]110m.Eng'!$O$8:$S$989,5,0)),"",(VLOOKUP(B71,'[2]110m.Eng'!$O$8:$S$989,5,0)))</f>
        <v/>
      </c>
      <c r="I71" s="2" t="str">
        <f>IF(ISERROR(VLOOKUP(B71,[2]Uzun!$F$8:$O$975,10,0)),"",(VLOOKUP(B71,[2]Uzun!$F$8:$O$975,10,0)))</f>
        <v/>
      </c>
      <c r="J71" s="2" t="str">
        <f>IF(ISERROR(VLOOKUP(B71,[2]Gülle!$F$8:$O$975,10,0)),"",(VLOOKUP(B71,[2]Gülle!$F$8:$O$975,10,0)))</f>
        <v/>
      </c>
      <c r="K71" s="2" t="str">
        <f>IF(ISERROR(VLOOKUP(B71,'[2]800m.'!$N$8:$Q$973,4,0)),"",(VLOOKUP(B71,'[2]800m.'!$N$8:$Q$973,4,0)))</f>
        <v/>
      </c>
      <c r="L71" s="2" t="str">
        <f>IF(ISERROR(VLOOKUP(B71,'[2]200m.'!$O$8:$S$1000,5,0)),"",(VLOOKUP(B71,'[2]200m.'!$O$8:$S$1000,5,0)))</f>
        <v/>
      </c>
      <c r="M71" s="2" t="str">
        <f>IF(ISERROR(VLOOKUP(B71,'[2]300m.Eng'!$O$8:$S$990,5,0)),"",(VLOOKUP(B71,'[2]300m.Eng'!$O$8:$S$990,5,0)))</f>
        <v/>
      </c>
      <c r="N71" s="2" t="str">
        <f>IF(ISERROR(VLOOKUP(B71,'[2]FIRLATMA TOPU'!$F$8:$O$975,10,0)),"",(VLOOKUP(B71,'[2]FIRLATMA TOPU'!$F$8:$O$975,10,0)))</f>
        <v/>
      </c>
      <c r="O71" s="2" t="str">
        <f>IF(ISERROR(VLOOKUP(B71,[2]Disk!$F$8:$O$975,10,0)),"",(VLOOKUP(B71,[2]Disk!$F$8:$O$975,10,0)))</f>
        <v/>
      </c>
      <c r="P71" s="2" t="str">
        <f>IF(ISERROR(VLOOKUP(B71,[2]Sırık!$F$8:$BP$990,63,0)),"",(VLOOKUP(B71,[2]Sırık!$F$8:$BP$990,63,0)))</f>
        <v/>
      </c>
      <c r="Q71" s="2" t="str">
        <f>IF(ISERROR(VLOOKUP(B71,[2]İsveç!$N$8:$Q$973,4,0)),"",(VLOOKUP(B71,[2]İsveç!$N$8:$Q$973,4,0)))</f>
        <v/>
      </c>
      <c r="R71" s="2" t="str">
        <f>IF(ISERROR(VLOOKUP(B71,'[2]60 METRE'!$N$8:$Q$987,4,0)),"",(VLOOKUP(B71,'[2]60 METRE'!$N$8:$Q$987,4,0)))</f>
        <v/>
      </c>
      <c r="S71" s="2">
        <f>S72</f>
        <v>0</v>
      </c>
    </row>
    <row r="72" spans="1:19" ht="38.25" customHeight="1" x14ac:dyDescent="0.45">
      <c r="A72" s="4">
        <v>20</v>
      </c>
      <c r="B72" s="5">
        <f>B26</f>
        <v>0</v>
      </c>
      <c r="C72" s="2" t="str">
        <f>IF(ISERROR(LARGE(C71:R71,1)),"-",LARGE(C71:R71,1))</f>
        <v>-</v>
      </c>
      <c r="D72" s="2" t="str">
        <f>IF(ISERROR(LARGE(C71:R71,2)),"-",LARGE(C71:R71,2))</f>
        <v>-</v>
      </c>
      <c r="E72" s="2" t="str">
        <f>IF(ISERROR(LARGE(C71:R71,3)),"-",LARGE(C71:R71,3))</f>
        <v>-</v>
      </c>
      <c r="F72" s="2" t="str">
        <f>IF(ISERROR(LARGE(C71:R71,4)),"-",LARGE(C71:R71,4))</f>
        <v>-</v>
      </c>
      <c r="G72" s="2" t="str">
        <f>IF(ISERROR(LARGE(C71:R71,5)),"-",LARGE(C71:R71,5))</f>
        <v>-</v>
      </c>
      <c r="H72" s="2" t="str">
        <f>IF(ISERROR(LARGE(C71:R71,6)),"-",LARGE(C71:R71,6))</f>
        <v>-</v>
      </c>
      <c r="I72" s="2" t="str">
        <f>IF(ISERROR(LARGE(C71:R71,7)),"-",LARGE(C71:R71,7))</f>
        <v>-</v>
      </c>
      <c r="J72" s="2" t="str">
        <f>IF(ISERROR(LARGE(C71:R71,8)),"-",LARGE(C71:R71,8))</f>
        <v>-</v>
      </c>
      <c r="K72" s="2" t="str">
        <f>IF(ISERROR(LARGE(C71:R71,9)),"-",LARGE(C71:R71,9))</f>
        <v>-</v>
      </c>
      <c r="L72" s="2" t="str">
        <f>IF(ISERROR(LARGE(C71:R71,10)),"-",LARGE(C71:R71,10))</f>
        <v>-</v>
      </c>
      <c r="M72" s="2" t="str">
        <f>IF(ISERROR(LARGE(C71:R71,11)),"-",LARGE(C71:R71,11))</f>
        <v>-</v>
      </c>
      <c r="N72" s="2" t="str">
        <f>IF(ISERROR(LARGE(C71:R71,12)),"-",LARGE(C71:R71,12))</f>
        <v>-</v>
      </c>
      <c r="O72" s="2" t="str">
        <f>IF(ISERROR(LARGE(C71:R71,13)),"-",LARGE(C71:R71,13))</f>
        <v>-</v>
      </c>
      <c r="P72" s="2" t="str">
        <f>IF(ISERROR(LARGE(C71:R71,14)),"-",LARGE(C71:R71,14))</f>
        <v>-</v>
      </c>
      <c r="Q72" s="2" t="str">
        <f>IF(ISERROR(LARGE(C71:R71,15)),"-",LARGE(C71:R71,15))</f>
        <v>-</v>
      </c>
      <c r="R72" s="2" t="str">
        <f>IF(ISERROR(LARGE(C71:R71,16)),"-",LARGE(C71:R71,16))</f>
        <v>-</v>
      </c>
      <c r="S72" s="2">
        <f>SUM(C72:P72)</f>
        <v>0</v>
      </c>
    </row>
    <row r="73" spans="1:19" ht="38.25" customHeight="1" x14ac:dyDescent="0.45">
      <c r="A73" s="4">
        <v>21</v>
      </c>
      <c r="B73" s="5" t="str">
        <f>B27</f>
        <v>HÜSEYİN ÇELİK</v>
      </c>
      <c r="C73" s="2" t="str">
        <f>IF(ISERROR(VLOOKUP(B73,'[2]80 METRE'!$O$8:$S$1000,5,0)),"",(VLOOKUP(B73,'[2]80 METRE'!$O$8:$S$1000,5,0)))</f>
        <v/>
      </c>
      <c r="D73" s="2" t="str">
        <f>IF(ISERROR(VLOOKUP(B73,'[2]600 METRE'!$O$8:$S$990,5,0)),"",(VLOOKUP(B73,'[2]600 METRE'!$O$8:$S$990,5,0)))</f>
        <v/>
      </c>
      <c r="E73" s="2" t="str">
        <f>IF(ISERROR(VLOOKUP(B73,'[2]1500m.'!$N$8:$Q$990,4,0)),"",(VLOOKUP(B73,'[2]1500m.'!$N$8:$Q$990,4,0)))</f>
        <v/>
      </c>
      <c r="F73" s="2" t="str">
        <f>IF(ISERROR(VLOOKUP(B73,[2]Yüksek!$F$8:$BP$990,63,0)),"",(VLOOKUP(B73,[2]Yüksek!$F$8:$BP$990,63,0)))</f>
        <v/>
      </c>
      <c r="G73" s="2" t="str">
        <f>IF(ISERROR(VLOOKUP(B73,[2]Cirit!$F$8:$O$975,10,0)),"",(VLOOKUP(B73,[2]Cirit!$F$8:$O$975,10,0)))</f>
        <v/>
      </c>
      <c r="H73" s="2" t="str">
        <f>IF(ISERROR(VLOOKUP(B73,'[2]110m.Eng'!$O$8:$S$989,5,0)),"",(VLOOKUP(B73,'[2]110m.Eng'!$O$8:$S$989,5,0)))</f>
        <v/>
      </c>
      <c r="I73" s="2" t="str">
        <f>IF(ISERROR(VLOOKUP(B73,[2]Uzun!$F$8:$O$975,10,0)),"",(VLOOKUP(B73,[2]Uzun!$F$8:$O$975,10,0)))</f>
        <v/>
      </c>
      <c r="J73" s="2" t="str">
        <f>IF(ISERROR(VLOOKUP(B73,[2]Gülle!$F$8:$O$975,10,0)),"",(VLOOKUP(B73,[2]Gülle!$F$8:$O$975,10,0)))</f>
        <v/>
      </c>
      <c r="K73" s="2" t="str">
        <f>IF(ISERROR(VLOOKUP(B73,'[2]800m.'!$N$8:$Q$973,4,0)),"",(VLOOKUP(B73,'[2]800m.'!$N$8:$Q$973,4,0)))</f>
        <v/>
      </c>
      <c r="L73" s="2" t="str">
        <f>IF(ISERROR(VLOOKUP(B73,'[2]200m.'!$O$8:$S$1000,5,0)),"",(VLOOKUP(B73,'[2]200m.'!$O$8:$S$1000,5,0)))</f>
        <v/>
      </c>
      <c r="M73" s="2" t="str">
        <f>IF(ISERROR(VLOOKUP(B73,'[2]300m.Eng'!$O$8:$S$990,5,0)),"",(VLOOKUP(B73,'[2]300m.Eng'!$O$8:$S$990,5,0)))</f>
        <v/>
      </c>
      <c r="N73" s="2" t="str">
        <f>IF(ISERROR(VLOOKUP(B73,'[2]FIRLATMA TOPU'!$F$8:$O$975,10,0)),"",(VLOOKUP(B73,'[2]FIRLATMA TOPU'!$F$8:$O$975,10,0)))</f>
        <v/>
      </c>
      <c r="O73" s="2" t="str">
        <f>IF(ISERROR(VLOOKUP(B73,[2]Disk!$F$8:$O$975,10,0)),"",(VLOOKUP(B73,[2]Disk!$F$8:$O$975,10,0)))</f>
        <v/>
      </c>
      <c r="P73" s="2" t="str">
        <f>IF(ISERROR(VLOOKUP(B73,[2]Sırık!$F$8:$BP$990,63,0)),"",(VLOOKUP(B73,[2]Sırık!$F$8:$BP$990,63,0)))</f>
        <v/>
      </c>
      <c r="Q73" s="2" t="str">
        <f>IF(ISERROR(VLOOKUP(B73,[2]İsveç!$N$8:$Q$973,4,0)),"",(VLOOKUP(B73,[2]İsveç!$N$8:$Q$973,4,0)))</f>
        <v/>
      </c>
      <c r="R73" s="2" t="str">
        <f>IF(ISERROR(VLOOKUP(B73,'[2]60 METRE'!$N$8:$Q$987,4,0)),"",(VLOOKUP(B73,'[2]60 METRE'!$N$8:$Q$987,4,0)))</f>
        <v/>
      </c>
      <c r="S73" s="2">
        <f>S74</f>
        <v>0</v>
      </c>
    </row>
    <row r="74" spans="1:19" ht="38.25" customHeight="1" x14ac:dyDescent="0.45">
      <c r="A74" s="4">
        <v>22</v>
      </c>
      <c r="B74" s="5" t="str">
        <f>B27</f>
        <v>HÜSEYİN ÇELİK</v>
      </c>
      <c r="C74" s="2" t="str">
        <f>IF(ISERROR(LARGE(C73:R73,1)),"-",LARGE(C73:R73,1))</f>
        <v>-</v>
      </c>
      <c r="D74" s="2" t="str">
        <f>IF(ISERROR(LARGE(C73:R73,2)),"-",LARGE(C73:R73,2))</f>
        <v>-</v>
      </c>
      <c r="E74" s="2" t="str">
        <f>IF(ISERROR(LARGE(C73:R73,3)),"-",LARGE(C73:R73,3))</f>
        <v>-</v>
      </c>
      <c r="F74" s="2" t="str">
        <f>IF(ISERROR(LARGE(C73:R73,4)),"-",LARGE(C73:R73,4))</f>
        <v>-</v>
      </c>
      <c r="G74" s="2" t="str">
        <f>IF(ISERROR(LARGE(C73:R73,5)),"-",LARGE(C73:R73,5))</f>
        <v>-</v>
      </c>
      <c r="H74" s="2" t="str">
        <f>IF(ISERROR(LARGE(C73:R73,6)),"-",LARGE(C73:R73,6))</f>
        <v>-</v>
      </c>
      <c r="I74" s="2" t="str">
        <f>IF(ISERROR(LARGE(C73:R73,7)),"-",LARGE(C73:R73,7))</f>
        <v>-</v>
      </c>
      <c r="J74" s="2" t="str">
        <f>IF(ISERROR(LARGE(C73:R73,8)),"-",LARGE(C73:R73,8))</f>
        <v>-</v>
      </c>
      <c r="K74" s="2" t="str">
        <f>IF(ISERROR(LARGE(C73:R73,9)),"-",LARGE(C73:R73,9))</f>
        <v>-</v>
      </c>
      <c r="L74" s="2" t="str">
        <f>IF(ISERROR(LARGE(C73:R73,10)),"-",LARGE(C73:R73,10))</f>
        <v>-</v>
      </c>
      <c r="M74" s="2" t="str">
        <f>IF(ISERROR(LARGE(C73:R73,11)),"-",LARGE(C73:R73,11))</f>
        <v>-</v>
      </c>
      <c r="N74" s="2" t="str">
        <f>IF(ISERROR(LARGE(C73:R73,12)),"-",LARGE(C73:R73,12))</f>
        <v>-</v>
      </c>
      <c r="O74" s="2" t="str">
        <f>IF(ISERROR(LARGE(C73:R73,13)),"-",LARGE(C73:R73,13))</f>
        <v>-</v>
      </c>
      <c r="P74" s="2" t="str">
        <f>IF(ISERROR(LARGE(C73:R73,14)),"-",LARGE(C73:R73,14))</f>
        <v>-</v>
      </c>
      <c r="Q74" s="2" t="str">
        <f>IF(ISERROR(LARGE(C73:R73,15)),"-",LARGE(C73:R73,15))</f>
        <v>-</v>
      </c>
      <c r="R74" s="2" t="str">
        <f>IF(ISERROR(LARGE(C73:R73,16)),"-",LARGE(C73:R73,16))</f>
        <v>-</v>
      </c>
      <c r="S74" s="2">
        <f>SUM(C74:P74)</f>
        <v>0</v>
      </c>
    </row>
    <row r="75" spans="1:19" ht="38.25" customHeight="1" x14ac:dyDescent="0.45">
      <c r="A75" s="4">
        <v>23</v>
      </c>
      <c r="B75" s="5" t="str">
        <f>B28</f>
        <v>ERAY AKIN</v>
      </c>
      <c r="C75" s="2" t="str">
        <f>IF(ISERROR(VLOOKUP(B75,'[2]80 METRE'!$O$8:$S$1000,5,0)),"",(VLOOKUP(B75,'[2]80 METRE'!$O$8:$S$1000,5,0)))</f>
        <v/>
      </c>
      <c r="D75" s="2" t="str">
        <f>IF(ISERROR(VLOOKUP(B75,'[2]600 METRE'!$O$8:$S$990,5,0)),"",(VLOOKUP(B75,'[2]600 METRE'!$O$8:$S$990,5,0)))</f>
        <v/>
      </c>
      <c r="E75" s="2" t="str">
        <f>IF(ISERROR(VLOOKUP(B75,'[2]1500m.'!$N$8:$Q$990,4,0)),"",(VLOOKUP(B75,'[2]1500m.'!$N$8:$Q$990,4,0)))</f>
        <v/>
      </c>
      <c r="F75" s="2" t="str">
        <f>IF(ISERROR(VLOOKUP(B75,[2]Yüksek!$F$8:$BP$990,63,0)),"",(VLOOKUP(B75,[2]Yüksek!$F$8:$BP$990,63,0)))</f>
        <v/>
      </c>
      <c r="G75" s="2" t="str">
        <f>IF(ISERROR(VLOOKUP(B75,[2]Cirit!$F$8:$O$975,10,0)),"",(VLOOKUP(B75,[2]Cirit!$F$8:$O$975,10,0)))</f>
        <v/>
      </c>
      <c r="H75" s="2" t="str">
        <f>IF(ISERROR(VLOOKUP(B75,'[2]110m.Eng'!$O$8:$S$989,5,0)),"",(VLOOKUP(B75,'[2]110m.Eng'!$O$8:$S$989,5,0)))</f>
        <v/>
      </c>
      <c r="I75" s="2" t="str">
        <f>IF(ISERROR(VLOOKUP(B75,[2]Uzun!$F$8:$O$975,10,0)),"",(VLOOKUP(B75,[2]Uzun!$F$8:$O$975,10,0)))</f>
        <v/>
      </c>
      <c r="J75" s="2" t="str">
        <f>IF(ISERROR(VLOOKUP(B75,[2]Gülle!$F$8:$O$975,10,0)),"",(VLOOKUP(B75,[2]Gülle!$F$8:$O$975,10,0)))</f>
        <v/>
      </c>
      <c r="K75" s="2" t="str">
        <f>IF(ISERROR(VLOOKUP(B75,'[2]800m.'!$N$8:$Q$973,4,0)),"",(VLOOKUP(B75,'[2]800m.'!$N$8:$Q$973,4,0)))</f>
        <v/>
      </c>
      <c r="L75" s="2" t="str">
        <f>IF(ISERROR(VLOOKUP(B75,'[2]200m.'!$O$8:$S$1000,5,0)),"",(VLOOKUP(B75,'[2]200m.'!$O$8:$S$1000,5,0)))</f>
        <v/>
      </c>
      <c r="M75" s="2" t="str">
        <f>IF(ISERROR(VLOOKUP(B75,'[2]300m.Eng'!$O$8:$S$990,5,0)),"",(VLOOKUP(B75,'[2]300m.Eng'!$O$8:$S$990,5,0)))</f>
        <v/>
      </c>
      <c r="N75" s="2" t="str">
        <f>IF(ISERROR(VLOOKUP(B75,'[2]FIRLATMA TOPU'!$F$8:$O$975,10,0)),"",(VLOOKUP(B75,'[2]FIRLATMA TOPU'!$F$8:$O$975,10,0)))</f>
        <v/>
      </c>
      <c r="O75" s="2" t="str">
        <f>IF(ISERROR(VLOOKUP(B75,[2]Disk!$F$8:$O$975,10,0)),"",(VLOOKUP(B75,[2]Disk!$F$8:$O$975,10,0)))</f>
        <v/>
      </c>
      <c r="P75" s="2" t="str">
        <f>IF(ISERROR(VLOOKUP(B75,[2]Sırık!$F$8:$BP$990,63,0)),"",(VLOOKUP(B75,[2]Sırık!$F$8:$BP$990,63,0)))</f>
        <v/>
      </c>
      <c r="Q75" s="2" t="str">
        <f>IF(ISERROR(VLOOKUP(B75,[2]İsveç!$N$8:$Q$973,4,0)),"",(VLOOKUP(B75,[2]İsveç!$N$8:$Q$973,4,0)))</f>
        <v/>
      </c>
      <c r="R75" s="2" t="str">
        <f>IF(ISERROR(VLOOKUP(B75,'[2]60 METRE'!$N$8:$Q$987,4,0)),"",(VLOOKUP(B75,'[2]60 METRE'!$N$8:$Q$987,4,0)))</f>
        <v/>
      </c>
      <c r="S75" s="2">
        <f>S76</f>
        <v>0</v>
      </c>
    </row>
    <row r="76" spans="1:19" ht="38.25" customHeight="1" x14ac:dyDescent="0.45">
      <c r="A76" s="4">
        <v>24</v>
      </c>
      <c r="B76" s="5" t="str">
        <f>B28</f>
        <v>ERAY AKIN</v>
      </c>
      <c r="C76" s="2" t="str">
        <f>IF(ISERROR(LARGE(C75:R75,1)),"-",LARGE(C75:R75,1))</f>
        <v>-</v>
      </c>
      <c r="D76" s="2" t="str">
        <f>IF(ISERROR(LARGE(C75:R75,2)),"-",LARGE(C75:R75,2))</f>
        <v>-</v>
      </c>
      <c r="E76" s="2" t="str">
        <f>IF(ISERROR(LARGE(C75:R75,3)),"-",LARGE(C75:R75,3))</f>
        <v>-</v>
      </c>
      <c r="F76" s="2" t="str">
        <f>IF(ISERROR(LARGE(C75:R75,4)),"-",LARGE(C75:R75,4))</f>
        <v>-</v>
      </c>
      <c r="G76" s="2" t="str">
        <f>IF(ISERROR(LARGE(C75:R75,5)),"-",LARGE(C75:R75,5))</f>
        <v>-</v>
      </c>
      <c r="H76" s="2" t="str">
        <f>IF(ISERROR(LARGE(C75:R75,6)),"-",LARGE(C75:R75,6))</f>
        <v>-</v>
      </c>
      <c r="I76" s="2" t="str">
        <f>IF(ISERROR(LARGE(C75:R75,7)),"-",LARGE(C75:R75,7))</f>
        <v>-</v>
      </c>
      <c r="J76" s="2" t="str">
        <f>IF(ISERROR(LARGE(C75:R75,8)),"-",LARGE(C75:R75,8))</f>
        <v>-</v>
      </c>
      <c r="K76" s="2" t="str">
        <f>IF(ISERROR(LARGE(C75:R75,9)),"-",LARGE(C75:R75,9))</f>
        <v>-</v>
      </c>
      <c r="L76" s="2" t="str">
        <f>IF(ISERROR(LARGE(C75:R75,10)),"-",LARGE(C75:R75,10))</f>
        <v>-</v>
      </c>
      <c r="M76" s="2" t="str">
        <f>IF(ISERROR(LARGE(C75:R75,11)),"-",LARGE(C75:R75,11))</f>
        <v>-</v>
      </c>
      <c r="N76" s="2" t="str">
        <f>IF(ISERROR(LARGE(C75:R75,12)),"-",LARGE(C75:R75,12))</f>
        <v>-</v>
      </c>
      <c r="O76" s="2" t="str">
        <f>IF(ISERROR(LARGE(C75:R75,13)),"-",LARGE(C75:R75,13))</f>
        <v>-</v>
      </c>
      <c r="P76" s="2" t="str">
        <f>IF(ISERROR(LARGE(C75:R75,14)),"-",LARGE(C75:R75,14))</f>
        <v>-</v>
      </c>
      <c r="Q76" s="2" t="str">
        <f>IF(ISERROR(LARGE(C75:R75,15)),"-",LARGE(C75:R75,15))</f>
        <v>-</v>
      </c>
      <c r="R76" s="2" t="str">
        <f>IF(ISERROR(LARGE(C75:R75,16)),"-",LARGE(C75:R75,16))</f>
        <v>-</v>
      </c>
      <c r="S76" s="2">
        <f>SUM(C76:P76)</f>
        <v>0</v>
      </c>
    </row>
    <row r="77" spans="1:19" ht="38.25" customHeight="1" x14ac:dyDescent="0.45">
      <c r="A77" s="4">
        <v>25</v>
      </c>
      <c r="B77" s="5" t="str">
        <f>B29</f>
        <v>FAHRETTİN CAN DUMAN</v>
      </c>
      <c r="C77" s="2" t="str">
        <f>IF(ISERROR(VLOOKUP(B77,'[2]80 METRE'!$O$8:$S$1000,5,0)),"",(VLOOKUP(B77,'[2]80 METRE'!$O$8:$S$1000,5,0)))</f>
        <v/>
      </c>
      <c r="D77" s="2" t="str">
        <f>IF(ISERROR(VLOOKUP(B77,'[2]600 METRE'!$O$8:$S$990,5,0)),"",(VLOOKUP(B77,'[2]600 METRE'!$O$8:$S$990,5,0)))</f>
        <v/>
      </c>
      <c r="E77" s="2" t="str">
        <f>IF(ISERROR(VLOOKUP(B77,'[2]1500m.'!$N$8:$Q$990,4,0)),"",(VLOOKUP(B77,'[2]1500m.'!$N$8:$Q$990,4,0)))</f>
        <v/>
      </c>
      <c r="F77" s="2" t="str">
        <f>IF(ISERROR(VLOOKUP(B77,[2]Yüksek!$F$8:$BP$990,63,0)),"",(VLOOKUP(B77,[2]Yüksek!$F$8:$BP$990,63,0)))</f>
        <v/>
      </c>
      <c r="G77" s="2" t="str">
        <f>IF(ISERROR(VLOOKUP(B77,[2]Cirit!$F$8:$O$975,10,0)),"",(VLOOKUP(B77,[2]Cirit!$F$8:$O$975,10,0)))</f>
        <v/>
      </c>
      <c r="H77" s="2" t="str">
        <f>IF(ISERROR(VLOOKUP(B77,'[2]110m.Eng'!$O$8:$S$989,5,0)),"",(VLOOKUP(B77,'[2]110m.Eng'!$O$8:$S$989,5,0)))</f>
        <v/>
      </c>
      <c r="I77" s="2" t="str">
        <f>IF(ISERROR(VLOOKUP(B77,[2]Uzun!$F$8:$O$975,10,0)),"",(VLOOKUP(B77,[2]Uzun!$F$8:$O$975,10,0)))</f>
        <v/>
      </c>
      <c r="J77" s="2" t="str">
        <f>IF(ISERROR(VLOOKUP(B77,[2]Gülle!$F$8:$O$975,10,0)),"",(VLOOKUP(B77,[2]Gülle!$F$8:$O$975,10,0)))</f>
        <v/>
      </c>
      <c r="K77" s="2" t="str">
        <f>IF(ISERROR(VLOOKUP(B77,'[2]800m.'!$N$8:$Q$973,4,0)),"",(VLOOKUP(B77,'[2]800m.'!$N$8:$Q$973,4,0)))</f>
        <v/>
      </c>
      <c r="L77" s="2" t="str">
        <f>IF(ISERROR(VLOOKUP(B77,'[2]200m.'!$O$8:$S$1000,5,0)),"",(VLOOKUP(B77,'[2]200m.'!$O$8:$S$1000,5,0)))</f>
        <v/>
      </c>
      <c r="M77" s="2" t="str">
        <f>IF(ISERROR(VLOOKUP(B77,'[2]300m.Eng'!$O$8:$S$990,5,0)),"",(VLOOKUP(B77,'[2]300m.Eng'!$O$8:$S$990,5,0)))</f>
        <v/>
      </c>
      <c r="N77" s="2" t="str">
        <f>IF(ISERROR(VLOOKUP(B77,'[2]FIRLATMA TOPU'!$F$8:$O$975,10,0)),"",(VLOOKUP(B77,'[2]FIRLATMA TOPU'!$F$8:$O$975,10,0)))</f>
        <v/>
      </c>
      <c r="O77" s="2" t="str">
        <f>IF(ISERROR(VLOOKUP(B77,[2]Disk!$F$8:$O$975,10,0)),"",(VLOOKUP(B77,[2]Disk!$F$8:$O$975,10,0)))</f>
        <v/>
      </c>
      <c r="P77" s="2" t="str">
        <f>IF(ISERROR(VLOOKUP(B77,[2]Sırık!$F$8:$BP$990,63,0)),"",(VLOOKUP(B77,[2]Sırık!$F$8:$BP$990,63,0)))</f>
        <v/>
      </c>
      <c r="Q77" s="2" t="str">
        <f>IF(ISERROR(VLOOKUP(B77,[2]İsveç!$N$8:$Q$973,4,0)),"",(VLOOKUP(B77,[2]İsveç!$N$8:$Q$973,4,0)))</f>
        <v/>
      </c>
      <c r="R77" s="2" t="str">
        <f>IF(ISERROR(VLOOKUP(B77,'[2]60 METRE'!$N$8:$Q$987,4,0)),"",(VLOOKUP(B77,'[2]60 METRE'!$N$8:$Q$987,4,0)))</f>
        <v/>
      </c>
      <c r="S77" s="2">
        <f>S78</f>
        <v>0</v>
      </c>
    </row>
    <row r="78" spans="1:19" ht="38.25" customHeight="1" x14ac:dyDescent="0.45">
      <c r="A78" s="4">
        <v>26</v>
      </c>
      <c r="B78" s="5" t="str">
        <f>B29</f>
        <v>FAHRETTİN CAN DUMAN</v>
      </c>
      <c r="C78" s="2" t="str">
        <f>IF(ISERROR(LARGE(C77:R77,1)),"-",LARGE(C77:R77,1))</f>
        <v>-</v>
      </c>
      <c r="D78" s="2" t="str">
        <f>IF(ISERROR(LARGE(C77:R77,2)),"-",LARGE(C77:R77,2))</f>
        <v>-</v>
      </c>
      <c r="E78" s="2" t="str">
        <f>IF(ISERROR(LARGE(C77:R77,3)),"-",LARGE(C77:R77,3))</f>
        <v>-</v>
      </c>
      <c r="F78" s="2" t="str">
        <f>IF(ISERROR(LARGE(C77:R77,4)),"-",LARGE(C77:R77,4))</f>
        <v>-</v>
      </c>
      <c r="G78" s="2" t="str">
        <f>IF(ISERROR(LARGE(C77:R77,5)),"-",LARGE(C77:R77,5))</f>
        <v>-</v>
      </c>
      <c r="H78" s="2" t="str">
        <f>IF(ISERROR(LARGE(C77:R77,6)),"-",LARGE(C77:R77,6))</f>
        <v>-</v>
      </c>
      <c r="I78" s="2" t="str">
        <f>IF(ISERROR(LARGE(C77:R77,7)),"-",LARGE(C77:R77,7))</f>
        <v>-</v>
      </c>
      <c r="J78" s="2" t="str">
        <f>IF(ISERROR(LARGE(C77:R77,8)),"-",LARGE(C77:R77,8))</f>
        <v>-</v>
      </c>
      <c r="K78" s="2" t="str">
        <f>IF(ISERROR(LARGE(C77:R77,9)),"-",LARGE(C77:R77,9))</f>
        <v>-</v>
      </c>
      <c r="L78" s="2" t="str">
        <f>IF(ISERROR(LARGE(C77:R77,10)),"-",LARGE(C77:R77,10))</f>
        <v>-</v>
      </c>
      <c r="M78" s="2" t="str">
        <f>IF(ISERROR(LARGE(C77:R77,11)),"-",LARGE(C77:R77,11))</f>
        <v>-</v>
      </c>
      <c r="N78" s="2" t="str">
        <f>IF(ISERROR(LARGE(C77:R77,12)),"-",LARGE(C77:R77,12))</f>
        <v>-</v>
      </c>
      <c r="O78" s="2" t="str">
        <f>IF(ISERROR(LARGE(C77:R77,13)),"-",LARGE(C77:R77,13))</f>
        <v>-</v>
      </c>
      <c r="P78" s="2" t="str">
        <f>IF(ISERROR(LARGE(C77:R77,14)),"-",LARGE(C77:R77,14))</f>
        <v>-</v>
      </c>
      <c r="Q78" s="2" t="str">
        <f>IF(ISERROR(LARGE(C77:R77,15)),"-",LARGE(C77:R77,15))</f>
        <v>-</v>
      </c>
      <c r="R78" s="2" t="str">
        <f>IF(ISERROR(LARGE(C77:R77,16)),"-",LARGE(C77:R77,16))</f>
        <v>-</v>
      </c>
      <c r="S78" s="2">
        <f>SUM(C78:P78)</f>
        <v>0</v>
      </c>
    </row>
    <row r="79" spans="1:19" ht="38.25" customHeight="1" x14ac:dyDescent="0.45">
      <c r="A79" s="4">
        <v>27</v>
      </c>
      <c r="B79" s="5">
        <f>B30</f>
        <v>0</v>
      </c>
      <c r="C79" s="2" t="str">
        <f>IF(ISERROR(VLOOKUP(B79,'[2]80 METRE'!$O$8:$S$1000,5,0)),"",(VLOOKUP(B79,'[2]80 METRE'!$O$8:$S$1000,5,0)))</f>
        <v/>
      </c>
      <c r="D79" s="2" t="str">
        <f>IF(ISERROR(VLOOKUP(B79,'[2]600 METRE'!$O$8:$S$990,5,0)),"",(VLOOKUP(B79,'[2]600 METRE'!$O$8:$S$990,5,0)))</f>
        <v/>
      </c>
      <c r="E79" s="2" t="str">
        <f>IF(ISERROR(VLOOKUP(B79,'[2]1500m.'!$N$8:$Q$990,4,0)),"",(VLOOKUP(B79,'[2]1500m.'!$N$8:$Q$990,4,0)))</f>
        <v/>
      </c>
      <c r="F79" s="2" t="str">
        <f>IF(ISERROR(VLOOKUP(B79,[2]Yüksek!$F$8:$BP$990,63,0)),"",(VLOOKUP(B79,[2]Yüksek!$F$8:$BP$990,63,0)))</f>
        <v/>
      </c>
      <c r="G79" s="2" t="str">
        <f>IF(ISERROR(VLOOKUP(B79,[2]Cirit!$F$8:$O$975,10,0)),"",(VLOOKUP(B79,[2]Cirit!$F$8:$O$975,10,0)))</f>
        <v/>
      </c>
      <c r="H79" s="2" t="str">
        <f>IF(ISERROR(VLOOKUP(B79,'[2]110m.Eng'!$O$8:$S$989,5,0)),"",(VLOOKUP(B79,'[2]110m.Eng'!$O$8:$S$989,5,0)))</f>
        <v/>
      </c>
      <c r="I79" s="2" t="str">
        <f>IF(ISERROR(VLOOKUP(B79,[2]Uzun!$F$8:$O$975,10,0)),"",(VLOOKUP(B79,[2]Uzun!$F$8:$O$975,10,0)))</f>
        <v/>
      </c>
      <c r="J79" s="2" t="str">
        <f>IF(ISERROR(VLOOKUP(B79,[2]Gülle!$F$8:$O$975,10,0)),"",(VLOOKUP(B79,[2]Gülle!$F$8:$O$975,10,0)))</f>
        <v/>
      </c>
      <c r="K79" s="2" t="str">
        <f>IF(ISERROR(VLOOKUP(B79,'[2]800m.'!$N$8:$Q$973,4,0)),"",(VLOOKUP(B79,'[2]800m.'!$N$8:$Q$973,4,0)))</f>
        <v/>
      </c>
      <c r="L79" s="2" t="str">
        <f>IF(ISERROR(VLOOKUP(B79,'[2]200m.'!$O$8:$S$1000,5,0)),"",(VLOOKUP(B79,'[2]200m.'!$O$8:$S$1000,5,0)))</f>
        <v/>
      </c>
      <c r="M79" s="2" t="str">
        <f>IF(ISERROR(VLOOKUP(B79,'[2]300m.Eng'!$O$8:$S$990,5,0)),"",(VLOOKUP(B79,'[2]300m.Eng'!$O$8:$S$990,5,0)))</f>
        <v/>
      </c>
      <c r="N79" s="2" t="str">
        <f>IF(ISERROR(VLOOKUP(B79,'[2]FIRLATMA TOPU'!$F$8:$O$975,10,0)),"",(VLOOKUP(B79,'[2]FIRLATMA TOPU'!$F$8:$O$975,10,0)))</f>
        <v/>
      </c>
      <c r="O79" s="2" t="str">
        <f>IF(ISERROR(VLOOKUP(B79,[2]Disk!$F$8:$O$975,10,0)),"",(VLOOKUP(B79,[2]Disk!$F$8:$O$975,10,0)))</f>
        <v/>
      </c>
      <c r="P79" s="2" t="str">
        <f>IF(ISERROR(VLOOKUP(B79,[2]Sırık!$F$8:$BP$990,63,0)),"",(VLOOKUP(B79,[2]Sırık!$F$8:$BP$990,63,0)))</f>
        <v/>
      </c>
      <c r="Q79" s="2" t="str">
        <f>IF(ISERROR(VLOOKUP(B79,[2]İsveç!$N$8:$Q$973,4,0)),"",(VLOOKUP(B79,[2]İsveç!$N$8:$Q$973,4,0)))</f>
        <v/>
      </c>
      <c r="R79" s="2" t="str">
        <f>IF(ISERROR(VLOOKUP(B79,'[2]60 METRE'!$N$8:$Q$987,4,0)),"",(VLOOKUP(B79,'[2]60 METRE'!$N$8:$Q$987,4,0)))</f>
        <v/>
      </c>
      <c r="S79" s="2">
        <f>S80</f>
        <v>0</v>
      </c>
    </row>
    <row r="80" spans="1:19" ht="38.25" customHeight="1" x14ac:dyDescent="0.45">
      <c r="A80" s="4">
        <v>28</v>
      </c>
      <c r="B80" s="5">
        <f>B30</f>
        <v>0</v>
      </c>
      <c r="C80" s="2" t="str">
        <f>IF(ISERROR(LARGE(C79:R79,1)),"-",LARGE(C79:R79,1))</f>
        <v>-</v>
      </c>
      <c r="D80" s="2" t="str">
        <f>IF(ISERROR(LARGE(C79:R79,2)),"-",LARGE(C79:R79,2))</f>
        <v>-</v>
      </c>
      <c r="E80" s="2" t="str">
        <f>IF(ISERROR(LARGE(C79:R79,3)),"-",LARGE(C79:R79,3))</f>
        <v>-</v>
      </c>
      <c r="F80" s="2" t="str">
        <f>IF(ISERROR(LARGE(C79:R79,4)),"-",LARGE(C79:R79,4))</f>
        <v>-</v>
      </c>
      <c r="G80" s="2" t="str">
        <f>IF(ISERROR(LARGE(C79:R79,5)),"-",LARGE(C79:R79,5))</f>
        <v>-</v>
      </c>
      <c r="H80" s="2" t="str">
        <f>IF(ISERROR(LARGE(C79:R79,6)),"-",LARGE(C79:R79,6))</f>
        <v>-</v>
      </c>
      <c r="I80" s="2" t="str">
        <f>IF(ISERROR(LARGE(C79:R79,7)),"-",LARGE(C79:R79,7))</f>
        <v>-</v>
      </c>
      <c r="J80" s="2" t="str">
        <f>IF(ISERROR(LARGE(C79:R79,8)),"-",LARGE(C79:R79,8))</f>
        <v>-</v>
      </c>
      <c r="K80" s="2" t="str">
        <f>IF(ISERROR(LARGE(C79:R79,9)),"-",LARGE(C79:R79,9))</f>
        <v>-</v>
      </c>
      <c r="L80" s="2" t="str">
        <f>IF(ISERROR(LARGE(C79:R79,10)),"-",LARGE(C79:R79,10))</f>
        <v>-</v>
      </c>
      <c r="M80" s="2" t="str">
        <f>IF(ISERROR(LARGE(C79:R79,11)),"-",LARGE(C79:R79,11))</f>
        <v>-</v>
      </c>
      <c r="N80" s="2" t="str">
        <f>IF(ISERROR(LARGE(C79:R79,12)),"-",LARGE(C79:R79,12))</f>
        <v>-</v>
      </c>
      <c r="O80" s="2" t="str">
        <f>IF(ISERROR(LARGE(C79:R79,13)),"-",LARGE(C79:R79,13))</f>
        <v>-</v>
      </c>
      <c r="P80" s="2" t="str">
        <f>IF(ISERROR(LARGE(C79:R79,14)),"-",LARGE(C79:R79,14))</f>
        <v>-</v>
      </c>
      <c r="Q80" s="2" t="str">
        <f>IF(ISERROR(LARGE(C79:R79,15)),"-",LARGE(C79:R79,15))</f>
        <v>-</v>
      </c>
      <c r="R80" s="2" t="str">
        <f>IF(ISERROR(LARGE(C79:R79,16)),"-",LARGE(C79:R79,16))</f>
        <v>-</v>
      </c>
      <c r="S80" s="2">
        <f>SUM(C80:P80)</f>
        <v>0</v>
      </c>
    </row>
    <row r="81" spans="1:19" ht="38.25" customHeight="1" x14ac:dyDescent="0.45">
      <c r="A81" s="4">
        <v>29</v>
      </c>
      <c r="B81" s="5">
        <f>B31</f>
        <v>0</v>
      </c>
      <c r="C81" s="2" t="str">
        <f>IF(ISERROR(VLOOKUP(B81,'[2]80 METRE'!$O$8:$S$1000,5,0)),"",(VLOOKUP(B81,'[2]80 METRE'!$O$8:$S$1000,5,0)))</f>
        <v/>
      </c>
      <c r="D81" s="2" t="str">
        <f>IF(ISERROR(VLOOKUP(B81,'[2]600 METRE'!$O$8:$S$990,5,0)),"",(VLOOKUP(B81,'[2]600 METRE'!$O$8:$S$990,5,0)))</f>
        <v/>
      </c>
      <c r="E81" s="2" t="str">
        <f>IF(ISERROR(VLOOKUP(B81,'[2]1500m.'!$N$8:$Q$990,4,0)),"",(VLOOKUP(B81,'[2]1500m.'!$N$8:$Q$990,4,0)))</f>
        <v/>
      </c>
      <c r="F81" s="2" t="str">
        <f>IF(ISERROR(VLOOKUP(B81,[2]Yüksek!$F$8:$BP$990,63,0)),"",(VLOOKUP(B81,[2]Yüksek!$F$8:$BP$990,63,0)))</f>
        <v/>
      </c>
      <c r="G81" s="2" t="str">
        <f>IF(ISERROR(VLOOKUP(B81,[2]Cirit!$F$8:$O$975,10,0)),"",(VLOOKUP(B81,[2]Cirit!$F$8:$O$975,10,0)))</f>
        <v/>
      </c>
      <c r="H81" s="2" t="str">
        <f>IF(ISERROR(VLOOKUP(B81,'[2]110m.Eng'!$O$8:$S$989,5,0)),"",(VLOOKUP(B81,'[2]110m.Eng'!$O$8:$S$989,5,0)))</f>
        <v/>
      </c>
      <c r="I81" s="2" t="str">
        <f>IF(ISERROR(VLOOKUP(B81,[2]Uzun!$F$8:$O$975,10,0)),"",(VLOOKUP(B81,[2]Uzun!$F$8:$O$975,10,0)))</f>
        <v/>
      </c>
      <c r="J81" s="2" t="str">
        <f>IF(ISERROR(VLOOKUP(B81,[2]Gülle!$F$8:$O$975,10,0)),"",(VLOOKUP(B81,[2]Gülle!$F$8:$O$975,10,0)))</f>
        <v/>
      </c>
      <c r="K81" s="2" t="str">
        <f>IF(ISERROR(VLOOKUP(B81,'[2]800m.'!$N$8:$Q$973,4,0)),"",(VLOOKUP(B81,'[2]800m.'!$N$8:$Q$973,4,0)))</f>
        <v/>
      </c>
      <c r="L81" s="2" t="str">
        <f>IF(ISERROR(VLOOKUP(B81,'[2]200m.'!$O$8:$S$1000,5,0)),"",(VLOOKUP(B81,'[2]200m.'!$O$8:$S$1000,5,0)))</f>
        <v/>
      </c>
      <c r="M81" s="2" t="str">
        <f>IF(ISERROR(VLOOKUP(B81,'[2]300m.Eng'!$O$8:$S$990,5,0)),"",(VLOOKUP(B81,'[2]300m.Eng'!$O$8:$S$990,5,0)))</f>
        <v/>
      </c>
      <c r="N81" s="2" t="str">
        <f>IF(ISERROR(VLOOKUP(B81,'[2]FIRLATMA TOPU'!$F$8:$O$975,10,0)),"",(VLOOKUP(B81,'[2]FIRLATMA TOPU'!$F$8:$O$975,10,0)))</f>
        <v/>
      </c>
      <c r="O81" s="2" t="str">
        <f>IF(ISERROR(VLOOKUP(B81,[2]Disk!$F$8:$O$975,10,0)),"",(VLOOKUP(B81,[2]Disk!$F$8:$O$975,10,0)))</f>
        <v/>
      </c>
      <c r="P81" s="2" t="str">
        <f>IF(ISERROR(VLOOKUP(B81,[2]Sırık!$F$8:$BP$990,63,0)),"",(VLOOKUP(B81,[2]Sırık!$F$8:$BP$990,63,0)))</f>
        <v/>
      </c>
      <c r="Q81" s="2" t="str">
        <f>IF(ISERROR(VLOOKUP(B81,[2]İsveç!$N$8:$Q$973,4,0)),"",(VLOOKUP(B81,[2]İsveç!$N$8:$Q$973,4,0)))</f>
        <v/>
      </c>
      <c r="R81" s="2" t="str">
        <f>IF(ISERROR(VLOOKUP(B81,'[2]60 METRE'!$N$8:$Q$987,4,0)),"",(VLOOKUP(B81,'[2]60 METRE'!$N$8:$Q$987,4,0)))</f>
        <v/>
      </c>
      <c r="S81" s="2">
        <f>S82</f>
        <v>0</v>
      </c>
    </row>
    <row r="82" spans="1:19" ht="38.25" customHeight="1" x14ac:dyDescent="0.45">
      <c r="A82" s="4">
        <v>30</v>
      </c>
      <c r="B82" s="5">
        <f>B31</f>
        <v>0</v>
      </c>
      <c r="C82" s="2" t="str">
        <f>IF(ISERROR(LARGE(C81:R81,1)),"-",LARGE(C81:R81,1))</f>
        <v>-</v>
      </c>
      <c r="D82" s="2" t="str">
        <f>IF(ISERROR(LARGE(C81:R81,2)),"-",LARGE(C81:R81,2))</f>
        <v>-</v>
      </c>
      <c r="E82" s="2" t="str">
        <f>IF(ISERROR(LARGE(C81:R81,3)),"-",LARGE(C81:R81,3))</f>
        <v>-</v>
      </c>
      <c r="F82" s="2" t="str">
        <f>IF(ISERROR(LARGE(C81:R81,4)),"-",LARGE(C81:R81,4))</f>
        <v>-</v>
      </c>
      <c r="G82" s="2" t="str">
        <f>IF(ISERROR(LARGE(C81:R81,5)),"-",LARGE(C81:R81,5))</f>
        <v>-</v>
      </c>
      <c r="H82" s="2" t="str">
        <f>IF(ISERROR(LARGE(C81:R81,6)),"-",LARGE(C81:R81,6))</f>
        <v>-</v>
      </c>
      <c r="I82" s="2" t="str">
        <f>IF(ISERROR(LARGE(C81:R81,7)),"-",LARGE(C81:R81,7))</f>
        <v>-</v>
      </c>
      <c r="J82" s="2" t="str">
        <f>IF(ISERROR(LARGE(C81:R81,8)),"-",LARGE(C81:R81,8))</f>
        <v>-</v>
      </c>
      <c r="K82" s="2" t="str">
        <f>IF(ISERROR(LARGE(C81:R81,9)),"-",LARGE(C81:R81,9))</f>
        <v>-</v>
      </c>
      <c r="L82" s="2" t="str">
        <f>IF(ISERROR(LARGE(C81:R81,10)),"-",LARGE(C81:R81,10))</f>
        <v>-</v>
      </c>
      <c r="M82" s="2" t="str">
        <f>IF(ISERROR(LARGE(C81:R81,11)),"-",LARGE(C81:R81,11))</f>
        <v>-</v>
      </c>
      <c r="N82" s="2" t="str">
        <f>IF(ISERROR(LARGE(C81:R81,12)),"-",LARGE(C81:R81,12))</f>
        <v>-</v>
      </c>
      <c r="O82" s="2" t="str">
        <f>IF(ISERROR(LARGE(C81:R81,13)),"-",LARGE(C81:R81,13))</f>
        <v>-</v>
      </c>
      <c r="P82" s="2" t="str">
        <f>IF(ISERROR(LARGE(C81:R81,14)),"-",LARGE(C81:R81,14))</f>
        <v>-</v>
      </c>
      <c r="Q82" s="2" t="str">
        <f>IF(ISERROR(LARGE(C81:R81,15)),"-",LARGE(C81:R81,15))</f>
        <v>-</v>
      </c>
      <c r="R82" s="2" t="str">
        <f>IF(ISERROR(LARGE(C81:R81,16)),"-",LARGE(C81:R81,16))</f>
        <v>-</v>
      </c>
      <c r="S82" s="2">
        <f>SUM(C82:P82)</f>
        <v>0</v>
      </c>
    </row>
    <row r="83" spans="1:19" ht="38.25" customHeight="1" x14ac:dyDescent="0.45">
      <c r="A83" s="4">
        <v>31</v>
      </c>
      <c r="B83" s="5">
        <f>B32</f>
        <v>0</v>
      </c>
      <c r="C83" s="2" t="str">
        <f>IF(ISERROR(VLOOKUP(B83,'[2]80 METRE'!$O$8:$S$1000,5,0)),"",(VLOOKUP(B83,'[2]80 METRE'!$O$8:$S$1000,5,0)))</f>
        <v/>
      </c>
      <c r="D83" s="2" t="str">
        <f>IF(ISERROR(VLOOKUP(B83,'[2]600 METRE'!$O$8:$S$990,5,0)),"",(VLOOKUP(B83,'[2]600 METRE'!$O$8:$S$990,5,0)))</f>
        <v/>
      </c>
      <c r="E83" s="2" t="str">
        <f>IF(ISERROR(VLOOKUP(B83,'[2]1500m.'!$N$8:$Q$990,4,0)),"",(VLOOKUP(B83,'[2]1500m.'!$N$8:$Q$990,4,0)))</f>
        <v/>
      </c>
      <c r="F83" s="2" t="str">
        <f>IF(ISERROR(VLOOKUP(B83,[2]Yüksek!$F$8:$BP$990,63,0)),"",(VLOOKUP(B83,[2]Yüksek!$F$8:$BP$990,63,0)))</f>
        <v/>
      </c>
      <c r="G83" s="2" t="str">
        <f>IF(ISERROR(VLOOKUP(B83,[2]Cirit!$F$8:$O$975,10,0)),"",(VLOOKUP(B83,[2]Cirit!$F$8:$O$975,10,0)))</f>
        <v/>
      </c>
      <c r="H83" s="2" t="str">
        <f>IF(ISERROR(VLOOKUP(B83,'[2]110m.Eng'!$O$8:$S$989,5,0)),"",(VLOOKUP(B83,'[2]110m.Eng'!$O$8:$S$989,5,0)))</f>
        <v/>
      </c>
      <c r="I83" s="2" t="str">
        <f>IF(ISERROR(VLOOKUP(B83,[2]Uzun!$F$8:$O$975,10,0)),"",(VLOOKUP(B83,[2]Uzun!$F$8:$O$975,10,0)))</f>
        <v/>
      </c>
      <c r="J83" s="2" t="str">
        <f>IF(ISERROR(VLOOKUP(B83,[2]Gülle!$F$8:$O$975,10,0)),"",(VLOOKUP(B83,[2]Gülle!$F$8:$O$975,10,0)))</f>
        <v/>
      </c>
      <c r="K83" s="2" t="str">
        <f>IF(ISERROR(VLOOKUP(B83,'[2]800m.'!$N$8:$Q$973,4,0)),"",(VLOOKUP(B83,'[2]800m.'!$N$8:$Q$973,4,0)))</f>
        <v/>
      </c>
      <c r="L83" s="2" t="str">
        <f>IF(ISERROR(VLOOKUP(B83,'[2]200m.'!$O$8:$S$1000,5,0)),"",(VLOOKUP(B83,'[2]200m.'!$O$8:$S$1000,5,0)))</f>
        <v/>
      </c>
      <c r="M83" s="2" t="str">
        <f>IF(ISERROR(VLOOKUP(B83,'[2]300m.Eng'!$O$8:$S$990,5,0)),"",(VLOOKUP(B83,'[2]300m.Eng'!$O$8:$S$990,5,0)))</f>
        <v/>
      </c>
      <c r="N83" s="2" t="str">
        <f>IF(ISERROR(VLOOKUP(B83,'[2]FIRLATMA TOPU'!$F$8:$O$975,10,0)),"",(VLOOKUP(B83,'[2]FIRLATMA TOPU'!$F$8:$O$975,10,0)))</f>
        <v/>
      </c>
      <c r="O83" s="2" t="str">
        <f>IF(ISERROR(VLOOKUP(B83,[2]Disk!$F$8:$O$975,10,0)),"",(VLOOKUP(B83,[2]Disk!$F$8:$O$975,10,0)))</f>
        <v/>
      </c>
      <c r="P83" s="2" t="str">
        <f>IF(ISERROR(VLOOKUP(B83,[2]Sırık!$F$8:$BP$990,63,0)),"",(VLOOKUP(B83,[2]Sırık!$F$8:$BP$990,63,0)))</f>
        <v/>
      </c>
      <c r="Q83" s="2" t="str">
        <f>IF(ISERROR(VLOOKUP(B83,[2]İsveç!$N$8:$Q$973,4,0)),"",(VLOOKUP(B83,[2]İsveç!$N$8:$Q$973,4,0)))</f>
        <v/>
      </c>
      <c r="R83" s="2" t="str">
        <f>IF(ISERROR(VLOOKUP(B83,'[2]60 METRE'!$N$8:$Q$987,4,0)),"",(VLOOKUP(B83,'[2]60 METRE'!$N$8:$Q$987,4,0)))</f>
        <v/>
      </c>
      <c r="S83" s="2">
        <f>S84</f>
        <v>0</v>
      </c>
    </row>
    <row r="84" spans="1:19" ht="38.25" customHeight="1" x14ac:dyDescent="0.45">
      <c r="A84" s="4">
        <v>32</v>
      </c>
      <c r="B84" s="5">
        <f>B32</f>
        <v>0</v>
      </c>
      <c r="C84" s="2" t="str">
        <f>IF(ISERROR(LARGE(C83:R83,1)),"-",LARGE(C83:R83,1))</f>
        <v>-</v>
      </c>
      <c r="D84" s="2" t="str">
        <f>IF(ISERROR(LARGE(C83:R83,2)),"-",LARGE(C83:R83,2))</f>
        <v>-</v>
      </c>
      <c r="E84" s="2" t="str">
        <f>IF(ISERROR(LARGE(C83:R83,3)),"-",LARGE(C83:R83,3))</f>
        <v>-</v>
      </c>
      <c r="F84" s="2" t="str">
        <f>IF(ISERROR(LARGE(C83:R83,4)),"-",LARGE(C83:R83,4))</f>
        <v>-</v>
      </c>
      <c r="G84" s="2" t="str">
        <f>IF(ISERROR(LARGE(C83:R83,5)),"-",LARGE(C83:R83,5))</f>
        <v>-</v>
      </c>
      <c r="H84" s="2" t="str">
        <f>IF(ISERROR(LARGE(C83:R83,6)),"-",LARGE(C83:R83,6))</f>
        <v>-</v>
      </c>
      <c r="I84" s="2" t="str">
        <f>IF(ISERROR(LARGE(C83:R83,7)),"-",LARGE(C83:R83,7))</f>
        <v>-</v>
      </c>
      <c r="J84" s="2" t="str">
        <f>IF(ISERROR(LARGE(C83:R83,8)),"-",LARGE(C83:R83,8))</f>
        <v>-</v>
      </c>
      <c r="K84" s="2" t="str">
        <f>IF(ISERROR(LARGE(C83:R83,9)),"-",LARGE(C83:R83,9))</f>
        <v>-</v>
      </c>
      <c r="L84" s="2" t="str">
        <f>IF(ISERROR(LARGE(C83:R83,10)),"-",LARGE(C83:R83,10))</f>
        <v>-</v>
      </c>
      <c r="M84" s="2" t="str">
        <f>IF(ISERROR(LARGE(C83:R83,11)),"-",LARGE(C83:R83,11))</f>
        <v>-</v>
      </c>
      <c r="N84" s="2" t="str">
        <f>IF(ISERROR(LARGE(C83:R83,12)),"-",LARGE(C83:R83,12))</f>
        <v>-</v>
      </c>
      <c r="O84" s="2" t="str">
        <f>IF(ISERROR(LARGE(C83:R83,13)),"-",LARGE(C83:R83,13))</f>
        <v>-</v>
      </c>
      <c r="P84" s="2" t="str">
        <f>IF(ISERROR(LARGE(C83:R83,14)),"-",LARGE(C83:R83,14))</f>
        <v>-</v>
      </c>
      <c r="Q84" s="2" t="str">
        <f>IF(ISERROR(LARGE(C83:R83,15)),"-",LARGE(C83:R83,15))</f>
        <v>-</v>
      </c>
      <c r="R84" s="2" t="str">
        <f>IF(ISERROR(LARGE(C83:R83,16)),"-",LARGE(C83:R83,16))</f>
        <v>-</v>
      </c>
      <c r="S84" s="2">
        <f>SUM(C84:P84)</f>
        <v>0</v>
      </c>
    </row>
    <row r="85" spans="1:19" ht="38.25" customHeight="1" x14ac:dyDescent="0.45">
      <c r="A85" s="4">
        <v>33</v>
      </c>
      <c r="B85" s="5">
        <f>B33</f>
        <v>0</v>
      </c>
      <c r="C85" s="2" t="str">
        <f>IF(ISERROR(VLOOKUP(B85,'[2]80 METRE'!$O$8:$S$1000,5,0)),"",(VLOOKUP(B85,'[2]80 METRE'!$O$8:$S$1000,5,0)))</f>
        <v/>
      </c>
      <c r="D85" s="2" t="str">
        <f>IF(ISERROR(VLOOKUP(B85,'[2]600 METRE'!$O$8:$S$990,5,0)),"",(VLOOKUP(B85,'[2]600 METRE'!$O$8:$S$990,5,0)))</f>
        <v/>
      </c>
      <c r="E85" s="2" t="str">
        <f>IF(ISERROR(VLOOKUP(B85,'[2]1500m.'!$N$8:$Q$990,4,0)),"",(VLOOKUP(B85,'[2]1500m.'!$N$8:$Q$990,4,0)))</f>
        <v/>
      </c>
      <c r="F85" s="2" t="str">
        <f>IF(ISERROR(VLOOKUP(B85,[2]Yüksek!$F$8:$BP$990,63,0)),"",(VLOOKUP(B85,[2]Yüksek!$F$8:$BP$990,63,0)))</f>
        <v/>
      </c>
      <c r="G85" s="2" t="str">
        <f>IF(ISERROR(VLOOKUP(B85,[2]Cirit!$F$8:$O$975,10,0)),"",(VLOOKUP(B85,[2]Cirit!$F$8:$O$975,10,0)))</f>
        <v/>
      </c>
      <c r="H85" s="2" t="str">
        <f>IF(ISERROR(VLOOKUP(B85,'[2]110m.Eng'!$O$8:$S$989,5,0)),"",(VLOOKUP(B85,'[2]110m.Eng'!$O$8:$S$989,5,0)))</f>
        <v/>
      </c>
      <c r="I85" s="2" t="str">
        <f>IF(ISERROR(VLOOKUP(B85,[2]Uzun!$F$8:$O$975,10,0)),"",(VLOOKUP(B85,[2]Uzun!$F$8:$O$975,10,0)))</f>
        <v/>
      </c>
      <c r="J85" s="2" t="str">
        <f>IF(ISERROR(VLOOKUP(B85,[2]Gülle!$F$8:$O$975,10,0)),"",(VLOOKUP(B85,[2]Gülle!$F$8:$O$975,10,0)))</f>
        <v/>
      </c>
      <c r="K85" s="2" t="str">
        <f>IF(ISERROR(VLOOKUP(B85,'[2]800m.'!$N$8:$Q$973,4,0)),"",(VLOOKUP(B85,'[2]800m.'!$N$8:$Q$973,4,0)))</f>
        <v/>
      </c>
      <c r="L85" s="2" t="str">
        <f>IF(ISERROR(VLOOKUP(B85,'[2]200m.'!$O$8:$S$1000,5,0)),"",(VLOOKUP(B85,'[2]200m.'!$O$8:$S$1000,5,0)))</f>
        <v/>
      </c>
      <c r="M85" s="2" t="str">
        <f>IF(ISERROR(VLOOKUP(B85,'[2]300m.Eng'!$O$8:$S$990,5,0)),"",(VLOOKUP(B85,'[2]300m.Eng'!$O$8:$S$990,5,0)))</f>
        <v/>
      </c>
      <c r="N85" s="2" t="str">
        <f>IF(ISERROR(VLOOKUP(B85,'[2]FIRLATMA TOPU'!$F$8:$O$975,10,0)),"",(VLOOKUP(B85,'[2]FIRLATMA TOPU'!$F$8:$O$975,10,0)))</f>
        <v/>
      </c>
      <c r="O85" s="2" t="str">
        <f>IF(ISERROR(VLOOKUP(B85,[2]Disk!$F$8:$O$975,10,0)),"",(VLOOKUP(B85,[2]Disk!$F$8:$O$975,10,0)))</f>
        <v/>
      </c>
      <c r="P85" s="2" t="str">
        <f>IF(ISERROR(VLOOKUP(B85,[2]Sırık!$F$8:$BP$990,63,0)),"",(VLOOKUP(B85,[2]Sırık!$F$8:$BP$990,63,0)))</f>
        <v/>
      </c>
      <c r="Q85" s="2" t="str">
        <f>IF(ISERROR(VLOOKUP(B85,[2]İsveç!$N$8:$Q$973,4,0)),"",(VLOOKUP(B85,[2]İsveç!$N$8:$Q$973,4,0)))</f>
        <v/>
      </c>
      <c r="R85" s="2" t="str">
        <f>IF(ISERROR(VLOOKUP(B85,'[2]60 METRE'!$N$8:$Q$987,4,0)),"",(VLOOKUP(B85,'[2]60 METRE'!$N$8:$Q$987,4,0)))</f>
        <v/>
      </c>
      <c r="S85" s="2">
        <f>S86</f>
        <v>0</v>
      </c>
    </row>
    <row r="86" spans="1:19" ht="38.25" customHeight="1" x14ac:dyDescent="0.45">
      <c r="A86" s="4">
        <v>34</v>
      </c>
      <c r="B86" s="5">
        <f>B33</f>
        <v>0</v>
      </c>
      <c r="C86" s="2" t="str">
        <f>IF(ISERROR(LARGE(C85:R85,1)),"-",LARGE(C85:R85,1))</f>
        <v>-</v>
      </c>
      <c r="D86" s="2" t="str">
        <f>IF(ISERROR(LARGE(C85:R85,2)),"-",LARGE(C85:R85,2))</f>
        <v>-</v>
      </c>
      <c r="E86" s="2" t="str">
        <f>IF(ISERROR(LARGE(C85:R85,3)),"-",LARGE(C85:R85,3))</f>
        <v>-</v>
      </c>
      <c r="F86" s="2" t="str">
        <f>IF(ISERROR(LARGE(C85:R85,4)),"-",LARGE(C85:R85,4))</f>
        <v>-</v>
      </c>
      <c r="G86" s="2" t="str">
        <f>IF(ISERROR(LARGE(C85:R85,5)),"-",LARGE(C85:R85,5))</f>
        <v>-</v>
      </c>
      <c r="H86" s="2" t="str">
        <f>IF(ISERROR(LARGE(C85:R85,6)),"-",LARGE(C85:R85,6))</f>
        <v>-</v>
      </c>
      <c r="I86" s="2" t="str">
        <f>IF(ISERROR(LARGE(C85:R85,7)),"-",LARGE(C85:R85,7))</f>
        <v>-</v>
      </c>
      <c r="J86" s="2" t="str">
        <f>IF(ISERROR(LARGE(C85:R85,8)),"-",LARGE(C85:R85,8))</f>
        <v>-</v>
      </c>
      <c r="K86" s="2" t="str">
        <f>IF(ISERROR(LARGE(C85:R85,9)),"-",LARGE(C85:R85,9))</f>
        <v>-</v>
      </c>
      <c r="L86" s="2" t="str">
        <f>IF(ISERROR(LARGE(C85:R85,10)),"-",LARGE(C85:R85,10))</f>
        <v>-</v>
      </c>
      <c r="M86" s="2" t="str">
        <f>IF(ISERROR(LARGE(C85:R85,11)),"-",LARGE(C85:R85,11))</f>
        <v>-</v>
      </c>
      <c r="N86" s="2" t="str">
        <f>IF(ISERROR(LARGE(C85:R85,12)),"-",LARGE(C85:R85,12))</f>
        <v>-</v>
      </c>
      <c r="O86" s="2" t="str">
        <f>IF(ISERROR(LARGE(C85:R85,13)),"-",LARGE(C85:R85,13))</f>
        <v>-</v>
      </c>
      <c r="P86" s="2" t="str">
        <f>IF(ISERROR(LARGE(C85:R85,14)),"-",LARGE(C85:R85,14))</f>
        <v>-</v>
      </c>
      <c r="Q86" s="2" t="str">
        <f>IF(ISERROR(LARGE(C85:R85,15)),"-",LARGE(C85:R85,15))</f>
        <v>-</v>
      </c>
      <c r="R86" s="2" t="str">
        <f>IF(ISERROR(LARGE(C85:R85,16)),"-",LARGE(C85:R85,16))</f>
        <v>-</v>
      </c>
      <c r="S86" s="2">
        <f>SUM(C86:P86)</f>
        <v>0</v>
      </c>
    </row>
  </sheetData>
  <mergeCells count="36">
    <mergeCell ref="U38:U39"/>
    <mergeCell ref="V38:V39"/>
    <mergeCell ref="K38:L38"/>
    <mergeCell ref="M38:N38"/>
    <mergeCell ref="O38:P38"/>
    <mergeCell ref="Q38:R38"/>
    <mergeCell ref="S38:S39"/>
    <mergeCell ref="T38:T39"/>
    <mergeCell ref="A35:U35"/>
    <mergeCell ref="A36:U36"/>
    <mergeCell ref="A37:J37"/>
    <mergeCell ref="K37:U37"/>
    <mergeCell ref="A38:A39"/>
    <mergeCell ref="B38:B39"/>
    <mergeCell ref="C38:D38"/>
    <mergeCell ref="E38:F38"/>
    <mergeCell ref="G38:H38"/>
    <mergeCell ref="I38:J38"/>
    <mergeCell ref="K6:L6"/>
    <mergeCell ref="M6:N6"/>
    <mergeCell ref="O6:P6"/>
    <mergeCell ref="Q6:R6"/>
    <mergeCell ref="S6:S7"/>
    <mergeCell ref="A34:U34"/>
    <mergeCell ref="A6:A7"/>
    <mergeCell ref="B6:B7"/>
    <mergeCell ref="C6:D6"/>
    <mergeCell ref="E6:F6"/>
    <mergeCell ref="G6:H6"/>
    <mergeCell ref="I6:J6"/>
    <mergeCell ref="A1:U1"/>
    <mergeCell ref="A2:U2"/>
    <mergeCell ref="A3:U3"/>
    <mergeCell ref="A4:J4"/>
    <mergeCell ref="K4:U4"/>
    <mergeCell ref="M5:U5"/>
  </mergeCells>
  <conditionalFormatting sqref="S8:S33">
    <cfRule type="duplicateValues" dxfId="25" priority="1" stopIfTrue="1"/>
  </conditionalFormatting>
  <conditionalFormatting sqref="S8:S33">
    <cfRule type="duplicateValues" dxfId="24" priority="2"/>
  </conditionalFormatting>
  <conditionalFormatting sqref="U40:U47">
    <cfRule type="duplicateValues" dxfId="23" priority="3" stopIfTrue="1"/>
  </conditionalFormatting>
  <conditionalFormatting sqref="U40:U47">
    <cfRule type="duplicateValues" dxfId="22" priority="4"/>
    <cfRule type="duplicateValues" dxfId="21" priority="5"/>
  </conditionalFormatting>
  <pageMargins left="0.19685039370078741" right="0.15748031496062992" top="0.15748031496062992" bottom="0.19685039370078741" header="0.15748031496062992" footer="0.15748031496062992"/>
  <pageSetup paperSize="9" scale="30" orientation="landscape" r:id="rId1"/>
  <rowBreaks count="1" manualBreakCount="1">
    <brk id="33" max="2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123"/>
  <sheetViews>
    <sheetView view="pageBreakPreview" topLeftCell="A29" zoomScale="40" zoomScaleNormal="100" zoomScaleSheetLayoutView="40" workbookViewId="0">
      <selection activeCell="M74" sqref="M74"/>
    </sheetView>
  </sheetViews>
  <sheetFormatPr defaultRowHeight="12.75" x14ac:dyDescent="0.2"/>
  <cols>
    <col min="1" max="1" width="9.140625" style="1"/>
    <col min="2" max="2" width="75.7109375" style="1" customWidth="1"/>
    <col min="3" max="3" width="19" style="1" customWidth="1"/>
    <col min="4" max="4" width="13" style="1" customWidth="1"/>
    <col min="5" max="5" width="19" style="1" customWidth="1"/>
    <col min="6" max="6" width="13" style="1" customWidth="1"/>
    <col min="7" max="7" width="19" style="1" customWidth="1"/>
    <col min="8" max="8" width="13" style="1" customWidth="1"/>
    <col min="9" max="9" width="19" style="1" customWidth="1"/>
    <col min="10" max="10" width="13" style="1" customWidth="1"/>
    <col min="11" max="11" width="19" style="1" customWidth="1"/>
    <col min="12" max="12" width="13" style="1" customWidth="1"/>
    <col min="13" max="13" width="19" style="1" customWidth="1"/>
    <col min="14" max="14" width="13" style="1" customWidth="1"/>
    <col min="15" max="15" width="19" style="1" customWidth="1"/>
    <col min="16" max="16" width="13" style="1" customWidth="1"/>
    <col min="17" max="17" width="19" style="1" customWidth="1"/>
    <col min="18" max="18" width="13" style="1" customWidth="1"/>
    <col min="19" max="20" width="16" style="1" customWidth="1"/>
    <col min="21" max="21" width="25.140625" style="1" customWidth="1"/>
    <col min="22" max="22" width="23.85546875" style="1" customWidth="1"/>
    <col min="23" max="16384" width="9.140625" style="1"/>
  </cols>
  <sheetData>
    <row r="1" spans="1:21" ht="69" customHeight="1" x14ac:dyDescent="0.2">
      <c r="A1" s="30" t="str">
        <f>('[3]YARIŞMA BİLGİLERİ'!A2)</f>
        <v>Gençlik ve Spor Bakanlığı
Türkiye Atletizm Federasyonu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43.5" customHeight="1" x14ac:dyDescent="0.2">
      <c r="A2" s="29" t="str">
        <f>'[3]YARIŞMA BİLGİLERİ'!F19</f>
        <v>2021-2022 SPORCU EĞİTİM MERKEZİ GRUP BİRİNCİLİĞİ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39" customHeight="1" x14ac:dyDescent="0.2">
      <c r="A3" s="28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50.25" customHeight="1" x14ac:dyDescent="0.2">
      <c r="A4" s="41" t="str">
        <f>'[3]YARIŞMA BİLGİLERİ'!F21</f>
        <v>2010 DOĞUMLU KIZLAR</v>
      </c>
      <c r="B4" s="41"/>
      <c r="C4" s="41"/>
      <c r="D4" s="41"/>
      <c r="E4" s="41"/>
      <c r="F4" s="41"/>
      <c r="G4" s="41"/>
      <c r="H4" s="41"/>
      <c r="I4" s="41"/>
      <c r="J4" s="41"/>
      <c r="K4" s="41" t="s">
        <v>34</v>
      </c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21" ht="32.2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39">
        <f ca="1">NOW()</f>
        <v>44706.786033449076</v>
      </c>
      <c r="N5" s="39"/>
      <c r="O5" s="39"/>
      <c r="P5" s="39"/>
      <c r="Q5" s="39"/>
      <c r="R5" s="39"/>
      <c r="S5" s="39"/>
      <c r="T5" s="39"/>
      <c r="U5" s="39"/>
    </row>
    <row r="6" spans="1:21" ht="69" customHeight="1" x14ac:dyDescent="0.2">
      <c r="A6" s="20" t="s">
        <v>24</v>
      </c>
      <c r="B6" s="19" t="s">
        <v>23</v>
      </c>
      <c r="C6" s="38" t="s">
        <v>22</v>
      </c>
      <c r="D6" s="38"/>
      <c r="E6" s="26" t="s">
        <v>32</v>
      </c>
      <c r="F6" s="25"/>
      <c r="G6" s="26" t="s">
        <v>31</v>
      </c>
      <c r="H6" s="25"/>
      <c r="I6" s="24" t="s">
        <v>30</v>
      </c>
      <c r="J6" s="24"/>
      <c r="K6" s="23" t="s">
        <v>29</v>
      </c>
      <c r="L6" s="22"/>
      <c r="M6" s="23" t="s">
        <v>28</v>
      </c>
      <c r="N6" s="22"/>
      <c r="O6" s="23" t="s">
        <v>27</v>
      </c>
      <c r="P6" s="22"/>
      <c r="Q6" s="37" t="s">
        <v>14</v>
      </c>
      <c r="R6" s="32"/>
      <c r="S6" s="31"/>
      <c r="T6" s="31"/>
      <c r="U6" s="31"/>
    </row>
    <row r="7" spans="1:21" ht="27" customHeight="1" x14ac:dyDescent="0.2">
      <c r="A7" s="20"/>
      <c r="B7" s="19"/>
      <c r="C7" s="18" t="s">
        <v>10</v>
      </c>
      <c r="D7" s="17" t="s">
        <v>9</v>
      </c>
      <c r="E7" s="18" t="s">
        <v>10</v>
      </c>
      <c r="F7" s="17" t="s">
        <v>9</v>
      </c>
      <c r="G7" s="18" t="s">
        <v>10</v>
      </c>
      <c r="H7" s="17" t="s">
        <v>9</v>
      </c>
      <c r="I7" s="18" t="s">
        <v>10</v>
      </c>
      <c r="J7" s="17" t="s">
        <v>9</v>
      </c>
      <c r="K7" s="18" t="s">
        <v>10</v>
      </c>
      <c r="L7" s="17" t="s">
        <v>9</v>
      </c>
      <c r="M7" s="18" t="s">
        <v>10</v>
      </c>
      <c r="N7" s="17" t="s">
        <v>9</v>
      </c>
      <c r="O7" s="18" t="s">
        <v>10</v>
      </c>
      <c r="P7" s="17" t="s">
        <v>9</v>
      </c>
      <c r="Q7" s="37"/>
      <c r="R7" s="32"/>
      <c r="S7" s="31"/>
      <c r="T7" s="31"/>
      <c r="U7" s="31"/>
    </row>
    <row r="8" spans="1:21" ht="66" customHeight="1" x14ac:dyDescent="0.2">
      <c r="A8" s="14">
        <v>1</v>
      </c>
      <c r="B8" s="6" t="s">
        <v>79</v>
      </c>
      <c r="C8" s="36">
        <f>IF(ISERROR(VLOOKUP(B8,'[3]60M.'!$N$8:$S$983,3,0)),"",(VLOOKUP(B8,'[3]60M.'!$N$8:$S$983,3,0)))</f>
        <v>921</v>
      </c>
      <c r="D8" s="35">
        <f>IF(ISERROR(VLOOKUP(B8,'[3]60M.'!$N$8:$S$1000,6,0)),"",(VLOOKUP(B8,'[3]60M.'!$N$8:$S$1000,6,0)))</f>
        <v>75</v>
      </c>
      <c r="E8" s="11" t="str">
        <f>IF(ISERROR(VLOOKUP(B8,'[3]400m.'!$O$8:$S$973,2,0)),"",(VLOOKUP(B8,'[3]400m.'!$O$8:$S$973,2,0)))</f>
        <v/>
      </c>
      <c r="F8" s="10" t="str">
        <f>IF(ISERROR(VLOOKUP(B8,'[3]400m.'!$O$8:$S$990,5,0)),"",(VLOOKUP(B8,'[3]400m.'!$O$8:$S$990,5,0)))</f>
        <v/>
      </c>
      <c r="G8" s="34" t="str">
        <f>IF(ISERROR(VLOOKUP(B8,'[3]1500m.'!$N$8:$Q$973,2,0)),"",(VLOOKUP(B8,'[3]1500m.'!$N$8:$Q$973,2,0)))</f>
        <v/>
      </c>
      <c r="H8" s="10" t="str">
        <f>IF(ISERROR(VLOOKUP(B8,'[3]1500m.'!$N$8:$Q$973,4,0)),"",(VLOOKUP(B8,'[3]1500m.'!$N$8:$Q$973,4,0)))</f>
        <v/>
      </c>
      <c r="I8" s="12" t="str">
        <f>IF(ISERROR(VLOOKUP(B8,[3]Sırık!$F$8:$BO$990,62,0)),"",(VLOOKUP(B8,[3]Sırık!$F$8:$BO$990,62,0)))</f>
        <v/>
      </c>
      <c r="J8" s="10" t="str">
        <f>IF(ISERROR(VLOOKUP(B8,[3]Sırık!$F$8:$BP$990,63,0)),"",(VLOOKUP(B8,[3]Sırık!$F$8:$BP$990,63,0)))</f>
        <v/>
      </c>
      <c r="K8" s="12" t="str">
        <f>IF(ISERROR(VLOOKUP(B8,[3]Disk!$E$8:$N$975,10,0)),"",(VLOOKUP(B8,[3]Disk!$E$8:$N$975,10,0)))</f>
        <v/>
      </c>
      <c r="L8" s="10" t="str">
        <f>IF(ISERROR(VLOOKUP(B8,[3]Disk!$E$8:$O$975,11,0)),"",(VLOOKUP(B8,[3]Disk!$E$8:$O$975,11,0)))</f>
        <v/>
      </c>
      <c r="M8" s="11" t="str">
        <f>IF(ISERROR(VLOOKUP(B8,'[3]400m.Eng'!$O$8:$S$973,2,0)),"",(VLOOKUP(B8,'[3]400m.Eng'!$O$8:$S$973,2,0)))</f>
        <v/>
      </c>
      <c r="N8" s="10" t="str">
        <f>IF(ISERROR(VLOOKUP(B8,'[3]400m.Eng'!$O$8:$S$990,5,0)),"",(VLOOKUP(B8,'[3]400m.Eng'!$O$8:$S$990,5,0)))</f>
        <v/>
      </c>
      <c r="O8" s="12" t="str">
        <f>IF(ISERROR(VLOOKUP(B8,[3]Üçadım!$F$8:$N$975,9,0)),"",(VLOOKUP(B8,[3]Üçadım!$F$8:$N$975,9,0)))</f>
        <v/>
      </c>
      <c r="P8" s="10" t="str">
        <f>IF(ISERROR(VLOOKUP(B8,[3]Üçadım!$F$8:$O$975,10,0)),"",(VLOOKUP(B8,[3]Üçadım!$F$8:$O$975,10,0)))</f>
        <v/>
      </c>
      <c r="Q8" s="33">
        <f>SUM(D8,F8,H8,J8,L8,N8,P8)</f>
        <v>75</v>
      </c>
      <c r="R8" s="32"/>
      <c r="S8" s="31"/>
      <c r="T8" s="31"/>
      <c r="U8" s="31"/>
    </row>
    <row r="9" spans="1:21" ht="66" customHeight="1" x14ac:dyDescent="0.2">
      <c r="A9" s="14">
        <v>2</v>
      </c>
      <c r="B9" s="6" t="s">
        <v>61</v>
      </c>
      <c r="C9" s="36">
        <f>IF(ISERROR(VLOOKUP(B9,'[3]60M.'!$N$8:$S$983,3,0)),"",(VLOOKUP(B9,'[3]60M.'!$N$8:$S$983,3,0)))</f>
        <v>922</v>
      </c>
      <c r="D9" s="35">
        <f>IF(ISERROR(VLOOKUP(B9,'[3]60M.'!$N$8:$S$1000,6,0)),"",(VLOOKUP(B9,'[3]60M.'!$N$8:$S$1000,6,0)))</f>
        <v>75</v>
      </c>
      <c r="E9" s="11" t="str">
        <f>IF(ISERROR(VLOOKUP(B9,'[3]400m.'!$O$8:$S$973,2,0)),"",(VLOOKUP(B9,'[3]400m.'!$O$8:$S$973,2,0)))</f>
        <v/>
      </c>
      <c r="F9" s="10" t="str">
        <f>IF(ISERROR(VLOOKUP(B9,'[3]400m.'!$O$8:$S$990,5,0)),"",(VLOOKUP(B9,'[3]400m.'!$O$8:$S$990,5,0)))</f>
        <v/>
      </c>
      <c r="G9" s="34" t="str">
        <f>IF(ISERROR(VLOOKUP(B9,'[3]1500m.'!$N$8:$Q$973,2,0)),"",(VLOOKUP(B9,'[3]1500m.'!$N$8:$Q$973,2,0)))</f>
        <v/>
      </c>
      <c r="H9" s="10" t="str">
        <f>IF(ISERROR(VLOOKUP(B9,'[3]1500m.'!$N$8:$Q$973,4,0)),"",(VLOOKUP(B9,'[3]1500m.'!$N$8:$Q$973,4,0)))</f>
        <v/>
      </c>
      <c r="I9" s="12" t="str">
        <f>IF(ISERROR(VLOOKUP(B9,[3]Sırık!$F$8:$BO$990,62,0)),"",(VLOOKUP(B9,[3]Sırık!$F$8:$BO$990,62,0)))</f>
        <v/>
      </c>
      <c r="J9" s="10" t="str">
        <f>IF(ISERROR(VLOOKUP(B9,[3]Sırık!$F$8:$BP$990,63,0)),"",(VLOOKUP(B9,[3]Sırık!$F$8:$BP$990,63,0)))</f>
        <v/>
      </c>
      <c r="K9" s="12" t="str">
        <f>IF(ISERROR(VLOOKUP(B9,[3]Disk!$E$8:$N$975,10,0)),"",(VLOOKUP(B9,[3]Disk!$E$8:$N$975,10,0)))</f>
        <v/>
      </c>
      <c r="L9" s="10" t="str">
        <f>IF(ISERROR(VLOOKUP(B9,[3]Disk!$E$8:$O$975,11,0)),"",(VLOOKUP(B9,[3]Disk!$E$8:$O$975,11,0)))</f>
        <v/>
      </c>
      <c r="M9" s="11" t="str">
        <f>IF(ISERROR(VLOOKUP(B9,'[3]400m.Eng'!$O$8:$S$973,2,0)),"",(VLOOKUP(B9,'[3]400m.Eng'!$O$8:$S$973,2,0)))</f>
        <v/>
      </c>
      <c r="N9" s="10" t="str">
        <f>IF(ISERROR(VLOOKUP(B9,'[3]400m.Eng'!$O$8:$S$990,5,0)),"",(VLOOKUP(B9,'[3]400m.Eng'!$O$8:$S$990,5,0)))</f>
        <v/>
      </c>
      <c r="O9" s="12" t="str">
        <f>IF(ISERROR(VLOOKUP(B9,[3]Üçadım!$F$8:$N$975,9,0)),"",(VLOOKUP(B9,[3]Üçadım!$F$8:$N$975,9,0)))</f>
        <v/>
      </c>
      <c r="P9" s="10" t="str">
        <f>IF(ISERROR(VLOOKUP(B9,[3]Üçadım!$F$8:$O$975,10,0)),"",(VLOOKUP(B9,[3]Üçadım!$F$8:$O$975,10,0)))</f>
        <v/>
      </c>
      <c r="Q9" s="33">
        <f>SUM(D9,F9,H9,J9,L9,N9,P9)</f>
        <v>75</v>
      </c>
      <c r="R9" s="32"/>
      <c r="S9" s="31"/>
      <c r="T9" s="31"/>
      <c r="U9" s="31"/>
    </row>
    <row r="10" spans="1:21" ht="66" customHeight="1" x14ac:dyDescent="0.2">
      <c r="A10" s="14">
        <v>3</v>
      </c>
      <c r="B10" s="6" t="s">
        <v>64</v>
      </c>
      <c r="C10" s="36">
        <f>IF(ISERROR(VLOOKUP(B10,'[3]60M.'!$N$8:$S$983,3,0)),"",(VLOOKUP(B10,'[3]60M.'!$N$8:$S$983,3,0)))</f>
        <v>927</v>
      </c>
      <c r="D10" s="35">
        <f>IF(ISERROR(VLOOKUP(B10,'[3]60M.'!$N$8:$S$1000,6,0)),"",(VLOOKUP(B10,'[3]60M.'!$N$8:$S$1000,6,0)))</f>
        <v>74</v>
      </c>
      <c r="E10" s="11" t="str">
        <f>IF(ISERROR(VLOOKUP(B10,'[3]400m.'!$O$8:$S$973,2,0)),"",(VLOOKUP(B10,'[3]400m.'!$O$8:$S$973,2,0)))</f>
        <v/>
      </c>
      <c r="F10" s="10" t="str">
        <f>IF(ISERROR(VLOOKUP(B10,'[3]400m.'!$O$8:$S$990,5,0)),"",(VLOOKUP(B10,'[3]400m.'!$O$8:$S$990,5,0)))</f>
        <v/>
      </c>
      <c r="G10" s="34" t="str">
        <f>IF(ISERROR(VLOOKUP(B10,'[3]1500m.'!$N$8:$Q$973,2,0)),"",(VLOOKUP(B10,'[3]1500m.'!$N$8:$Q$973,2,0)))</f>
        <v/>
      </c>
      <c r="H10" s="10" t="str">
        <f>IF(ISERROR(VLOOKUP(B10,'[3]1500m.'!$N$8:$Q$973,4,0)),"",(VLOOKUP(B10,'[3]1500m.'!$N$8:$Q$973,4,0)))</f>
        <v/>
      </c>
      <c r="I10" s="12" t="str">
        <f>IF(ISERROR(VLOOKUP(B10,[3]Sırık!$F$8:$BO$990,62,0)),"",(VLOOKUP(B10,[3]Sırık!$F$8:$BO$990,62,0)))</f>
        <v/>
      </c>
      <c r="J10" s="10" t="str">
        <f>IF(ISERROR(VLOOKUP(B10,[3]Sırık!$F$8:$BP$990,63,0)),"",(VLOOKUP(B10,[3]Sırık!$F$8:$BP$990,63,0)))</f>
        <v/>
      </c>
      <c r="K10" s="12" t="str">
        <f>IF(ISERROR(VLOOKUP(B10,[3]Disk!$E$8:$N$975,10,0)),"",(VLOOKUP(B10,[3]Disk!$E$8:$N$975,10,0)))</f>
        <v/>
      </c>
      <c r="L10" s="10" t="str">
        <f>IF(ISERROR(VLOOKUP(B10,[3]Disk!$E$8:$O$975,11,0)),"",(VLOOKUP(B10,[3]Disk!$E$8:$O$975,11,0)))</f>
        <v/>
      </c>
      <c r="M10" s="11" t="str">
        <f>IF(ISERROR(VLOOKUP(B10,'[3]400m.Eng'!$O$8:$S$973,2,0)),"",(VLOOKUP(B10,'[3]400m.Eng'!$O$8:$S$973,2,0)))</f>
        <v/>
      </c>
      <c r="N10" s="10" t="str">
        <f>IF(ISERROR(VLOOKUP(B10,'[3]400m.Eng'!$O$8:$S$990,5,0)),"",(VLOOKUP(B10,'[3]400m.Eng'!$O$8:$S$990,5,0)))</f>
        <v/>
      </c>
      <c r="O10" s="12" t="str">
        <f>IF(ISERROR(VLOOKUP(B10,[3]Üçadım!$F$8:$N$975,9,0)),"",(VLOOKUP(B10,[3]Üçadım!$F$8:$N$975,9,0)))</f>
        <v/>
      </c>
      <c r="P10" s="10" t="str">
        <f>IF(ISERROR(VLOOKUP(B10,[3]Üçadım!$F$8:$O$975,10,0)),"",(VLOOKUP(B10,[3]Üçadım!$F$8:$O$975,10,0)))</f>
        <v/>
      </c>
      <c r="Q10" s="33">
        <f>SUM(D10,F10,H10,J10,L10,N10,P10)</f>
        <v>74</v>
      </c>
      <c r="R10" s="32"/>
      <c r="S10" s="31"/>
      <c r="T10" s="31"/>
      <c r="U10" s="31"/>
    </row>
    <row r="11" spans="1:21" ht="66" customHeight="1" x14ac:dyDescent="0.2">
      <c r="A11" s="14">
        <v>4</v>
      </c>
      <c r="B11" s="6" t="s">
        <v>63</v>
      </c>
      <c r="C11" s="36">
        <f>IF(ISERROR(VLOOKUP(B11,'[3]60M.'!$N$8:$S$983,3,0)),"",(VLOOKUP(B11,'[3]60M.'!$N$8:$S$983,3,0)))</f>
        <v>936</v>
      </c>
      <c r="D11" s="35">
        <f>IF(ISERROR(VLOOKUP(B11,'[3]60M.'!$N$8:$S$1000,6,0)),"",(VLOOKUP(B11,'[3]60M.'!$N$8:$S$1000,6,0)))</f>
        <v>72</v>
      </c>
      <c r="E11" s="11"/>
      <c r="F11" s="10"/>
      <c r="G11" s="34"/>
      <c r="H11" s="10"/>
      <c r="I11" s="12"/>
      <c r="J11" s="10"/>
      <c r="K11" s="12" t="str">
        <f>IF(ISERROR(VLOOKUP(B11,[3]Disk!$E$8:$N$975,10,0)),"",(VLOOKUP(B11,[3]Disk!$E$8:$N$975,10,0)))</f>
        <v/>
      </c>
      <c r="L11" s="10" t="str">
        <f>IF(ISERROR(VLOOKUP(B11,[3]Disk!$E$8:$O$975,11,0)),"",(VLOOKUP(B11,[3]Disk!$E$8:$O$975,11,0)))</f>
        <v/>
      </c>
      <c r="M11" s="11"/>
      <c r="N11" s="10"/>
      <c r="O11" s="12"/>
      <c r="P11" s="10"/>
      <c r="Q11" s="33">
        <f>SUM(D11,F11,H11,J11,L11,N11,P11)</f>
        <v>72</v>
      </c>
      <c r="R11" s="32"/>
      <c r="S11" s="31"/>
      <c r="T11" s="31"/>
      <c r="U11" s="31"/>
    </row>
    <row r="12" spans="1:21" ht="66" customHeight="1" x14ac:dyDescent="0.2">
      <c r="A12" s="14">
        <v>5</v>
      </c>
      <c r="B12" s="6" t="s">
        <v>62</v>
      </c>
      <c r="C12" s="36">
        <f>IF(ISERROR(VLOOKUP(B12,'[3]60M.'!$N$8:$S$983,3,0)),"",(VLOOKUP(B12,'[3]60M.'!$N$8:$S$983,3,0)))</f>
        <v>938</v>
      </c>
      <c r="D12" s="35">
        <f>IF(ISERROR(VLOOKUP(B12,'[3]60M.'!$N$8:$S$1000,6,0)),"",(VLOOKUP(B12,'[3]60M.'!$N$8:$S$1000,6,0)))</f>
        <v>72</v>
      </c>
      <c r="E12" s="11"/>
      <c r="F12" s="10"/>
      <c r="G12" s="34"/>
      <c r="H12" s="10"/>
      <c r="I12" s="12"/>
      <c r="J12" s="10"/>
      <c r="K12" s="12" t="str">
        <f>IF(ISERROR(VLOOKUP(B12,[3]Disk!$E$8:$N$975,10,0)),"",(VLOOKUP(B12,[3]Disk!$E$8:$N$975,10,0)))</f>
        <v/>
      </c>
      <c r="L12" s="10" t="str">
        <f>IF(ISERROR(VLOOKUP(B12,[3]Disk!$E$8:$O$975,11,0)),"",(VLOOKUP(B12,[3]Disk!$E$8:$O$975,11,0)))</f>
        <v/>
      </c>
      <c r="M12" s="11"/>
      <c r="N12" s="10"/>
      <c r="O12" s="12"/>
      <c r="P12" s="10"/>
      <c r="Q12" s="33">
        <f>SUM(D12,F12,H12,J12,L12,N12,P12)</f>
        <v>72</v>
      </c>
      <c r="R12" s="32"/>
      <c r="S12" s="31"/>
      <c r="T12" s="31"/>
      <c r="U12" s="31"/>
    </row>
    <row r="13" spans="1:21" ht="66" customHeight="1" x14ac:dyDescent="0.2">
      <c r="A13" s="14">
        <v>6</v>
      </c>
      <c r="B13" s="6" t="s">
        <v>78</v>
      </c>
      <c r="C13" s="36">
        <f>IF(ISERROR(VLOOKUP(B13,'[3]60M.'!$N$8:$S$983,3,0)),"",(VLOOKUP(B13,'[3]60M.'!$N$8:$S$983,3,0)))</f>
        <v>948</v>
      </c>
      <c r="D13" s="35">
        <f>IF(ISERROR(VLOOKUP(B13,'[3]60M.'!$N$8:$S$1000,6,0)),"",(VLOOKUP(B13,'[3]60M.'!$N$8:$S$1000,6,0)))</f>
        <v>70</v>
      </c>
      <c r="E13" s="11"/>
      <c r="F13" s="10"/>
      <c r="G13" s="34"/>
      <c r="H13" s="10"/>
      <c r="I13" s="12"/>
      <c r="J13" s="10"/>
      <c r="K13" s="12" t="str">
        <f>IF(ISERROR(VLOOKUP(B13,[3]Disk!$E$8:$N$975,10,0)),"",(VLOOKUP(B13,[3]Disk!$E$8:$N$975,10,0)))</f>
        <v/>
      </c>
      <c r="L13" s="10" t="str">
        <f>IF(ISERROR(VLOOKUP(B13,[3]Disk!$E$8:$O$975,11,0)),"",(VLOOKUP(B13,[3]Disk!$E$8:$O$975,11,0)))</f>
        <v/>
      </c>
      <c r="M13" s="11"/>
      <c r="N13" s="10"/>
      <c r="O13" s="12"/>
      <c r="P13" s="10"/>
      <c r="Q13" s="33">
        <f>SUM(D13,F13,H13,J13,L13,N13,P13)</f>
        <v>70</v>
      </c>
      <c r="R13" s="32"/>
      <c r="S13" s="31"/>
      <c r="T13" s="31"/>
      <c r="U13" s="31"/>
    </row>
    <row r="14" spans="1:21" ht="66" customHeight="1" x14ac:dyDescent="0.2">
      <c r="A14" s="14">
        <v>7</v>
      </c>
      <c r="B14" s="6" t="s">
        <v>60</v>
      </c>
      <c r="C14" s="36">
        <f>IF(ISERROR(VLOOKUP(B14,'[3]60M.'!$N$8:$S$983,3,0)),"",(VLOOKUP(B14,'[3]60M.'!$N$8:$S$983,3,0)))</f>
        <v>951</v>
      </c>
      <c r="D14" s="35">
        <f>IF(ISERROR(VLOOKUP(B14,'[3]60M.'!$N$8:$S$1000,6,0)),"",(VLOOKUP(B14,'[3]60M.'!$N$8:$S$1000,6,0)))</f>
        <v>69</v>
      </c>
      <c r="E14" s="11"/>
      <c r="F14" s="10"/>
      <c r="G14" s="34"/>
      <c r="H14" s="10"/>
      <c r="I14" s="12"/>
      <c r="J14" s="10"/>
      <c r="K14" s="12" t="str">
        <f>IF(ISERROR(VLOOKUP(B14,[3]Disk!$E$8:$N$975,10,0)),"",(VLOOKUP(B14,[3]Disk!$E$8:$N$975,10,0)))</f>
        <v/>
      </c>
      <c r="L14" s="10" t="str">
        <f>IF(ISERROR(VLOOKUP(B14,[3]Disk!$E$8:$O$975,11,0)),"",(VLOOKUP(B14,[3]Disk!$E$8:$O$975,11,0)))</f>
        <v/>
      </c>
      <c r="M14" s="11"/>
      <c r="N14" s="10"/>
      <c r="O14" s="12"/>
      <c r="P14" s="10"/>
      <c r="Q14" s="33">
        <f>SUM(D14,F14,H14,J14,L14,N14,P14)</f>
        <v>69</v>
      </c>
      <c r="R14" s="32"/>
      <c r="S14" s="31"/>
      <c r="T14" s="31"/>
      <c r="U14" s="31"/>
    </row>
    <row r="15" spans="1:21" ht="66" customHeight="1" x14ac:dyDescent="0.2">
      <c r="A15" s="14">
        <v>8</v>
      </c>
      <c r="B15" s="6" t="s">
        <v>77</v>
      </c>
      <c r="C15" s="36">
        <f>IF(ISERROR(VLOOKUP(B15,'[3]60M.'!$N$8:$S$983,3,0)),"",(VLOOKUP(B15,'[3]60M.'!$N$8:$S$983,3,0)))</f>
        <v>964</v>
      </c>
      <c r="D15" s="35">
        <f>IF(ISERROR(VLOOKUP(B15,'[3]60M.'!$N$8:$S$1000,6,0)),"",(VLOOKUP(B15,'[3]60M.'!$N$8:$S$1000,6,0)))</f>
        <v>67</v>
      </c>
      <c r="E15" s="11"/>
      <c r="F15" s="10"/>
      <c r="G15" s="34"/>
      <c r="H15" s="10"/>
      <c r="I15" s="12"/>
      <c r="J15" s="10"/>
      <c r="K15" s="12" t="str">
        <f>IF(ISERROR(VLOOKUP(B15,[3]Disk!$E$8:$N$975,10,0)),"",(VLOOKUP(B15,[3]Disk!$E$8:$N$975,10,0)))</f>
        <v/>
      </c>
      <c r="L15" s="10" t="str">
        <f>IF(ISERROR(VLOOKUP(B15,[3]Disk!$E$8:$O$975,11,0)),"",(VLOOKUP(B15,[3]Disk!$E$8:$O$975,11,0)))</f>
        <v/>
      </c>
      <c r="M15" s="11"/>
      <c r="N15" s="10"/>
      <c r="O15" s="12"/>
      <c r="P15" s="10"/>
      <c r="Q15" s="33">
        <f>SUM(D15,F15,H15,J15,L15,N15,P15)</f>
        <v>67</v>
      </c>
      <c r="R15" s="32"/>
      <c r="S15" s="31"/>
      <c r="T15" s="31"/>
      <c r="U15" s="31"/>
    </row>
    <row r="16" spans="1:21" ht="66" customHeight="1" x14ac:dyDescent="0.2">
      <c r="A16" s="14">
        <v>9</v>
      </c>
      <c r="B16" s="6" t="s">
        <v>76</v>
      </c>
      <c r="C16" s="36">
        <f>IF(ISERROR(VLOOKUP(B16,'[3]60M.'!$N$8:$S$983,3,0)),"",(VLOOKUP(B16,'[3]60M.'!$N$8:$S$983,3,0)))</f>
        <v>977</v>
      </c>
      <c r="D16" s="35">
        <f>IF(ISERROR(VLOOKUP(B16,'[3]60M.'!$N$8:$S$1000,6,0)),"",(VLOOKUP(B16,'[3]60M.'!$N$8:$S$1000,6,0)))</f>
        <v>64</v>
      </c>
      <c r="E16" s="11"/>
      <c r="F16" s="10"/>
      <c r="G16" s="34"/>
      <c r="H16" s="10"/>
      <c r="I16" s="12"/>
      <c r="J16" s="10"/>
      <c r="K16" s="12" t="str">
        <f>IF(ISERROR(VLOOKUP(B16,[3]Disk!$E$8:$N$975,10,0)),"",(VLOOKUP(B16,[3]Disk!$E$8:$N$975,10,0)))</f>
        <v/>
      </c>
      <c r="L16" s="10" t="str">
        <f>IF(ISERROR(VLOOKUP(B16,[3]Disk!$E$8:$O$975,11,0)),"",(VLOOKUP(B16,[3]Disk!$E$8:$O$975,11,0)))</f>
        <v/>
      </c>
      <c r="M16" s="11"/>
      <c r="N16" s="10"/>
      <c r="O16" s="12"/>
      <c r="P16" s="10"/>
      <c r="Q16" s="33">
        <f>SUM(D16,F16,H16,J16,L16,N16,P16)</f>
        <v>64</v>
      </c>
      <c r="R16" s="32"/>
      <c r="S16" s="31"/>
      <c r="T16" s="31"/>
      <c r="U16" s="31"/>
    </row>
    <row r="17" spans="1:21" ht="66" customHeight="1" x14ac:dyDescent="0.2">
      <c r="A17" s="14">
        <v>10</v>
      </c>
      <c r="B17" s="6" t="s">
        <v>75</v>
      </c>
      <c r="C17" s="36">
        <f>IF(ISERROR(VLOOKUP(B17,'[3]60M.'!$N$8:$S$983,3,0)),"",(VLOOKUP(B17,'[3]60M.'!$N$8:$S$983,3,0)))</f>
        <v>978</v>
      </c>
      <c r="D17" s="35">
        <f>IF(ISERROR(VLOOKUP(B17,'[3]60M.'!$N$8:$S$1000,6,0)),"",(VLOOKUP(B17,'[3]60M.'!$N$8:$S$1000,6,0)))</f>
        <v>64</v>
      </c>
      <c r="E17" s="11"/>
      <c r="F17" s="10"/>
      <c r="G17" s="34"/>
      <c r="H17" s="10"/>
      <c r="I17" s="12"/>
      <c r="J17" s="10"/>
      <c r="K17" s="12" t="str">
        <f>IF(ISERROR(VLOOKUP(B17,[3]Disk!$E$8:$N$975,10,0)),"",(VLOOKUP(B17,[3]Disk!$E$8:$N$975,10,0)))</f>
        <v/>
      </c>
      <c r="L17" s="10" t="str">
        <f>IF(ISERROR(VLOOKUP(B17,[3]Disk!$E$8:$O$975,11,0)),"",(VLOOKUP(B17,[3]Disk!$E$8:$O$975,11,0)))</f>
        <v/>
      </c>
      <c r="M17" s="11"/>
      <c r="N17" s="10"/>
      <c r="O17" s="12"/>
      <c r="P17" s="10"/>
      <c r="Q17" s="33">
        <f>SUM(D17,F17,H17,J17,L17,N17,P17)</f>
        <v>64</v>
      </c>
      <c r="R17" s="32"/>
      <c r="S17" s="31"/>
      <c r="T17" s="31"/>
      <c r="U17" s="31"/>
    </row>
    <row r="18" spans="1:21" ht="66" customHeight="1" x14ac:dyDescent="0.2">
      <c r="A18" s="14">
        <v>11</v>
      </c>
      <c r="B18" s="6" t="s">
        <v>58</v>
      </c>
      <c r="C18" s="36">
        <f>IF(ISERROR(VLOOKUP(B18,'[3]60M.'!$N$8:$S$983,3,0)),"",(VLOOKUP(B18,'[3]60M.'!$N$8:$S$983,3,0)))</f>
        <v>980</v>
      </c>
      <c r="D18" s="35">
        <f>IF(ISERROR(VLOOKUP(B18,'[3]60M.'!$N$8:$S$1000,6,0)),"",(VLOOKUP(B18,'[3]60M.'!$N$8:$S$1000,6,0)))</f>
        <v>64</v>
      </c>
      <c r="E18" s="11"/>
      <c r="F18" s="10"/>
      <c r="G18" s="34"/>
      <c r="H18" s="10"/>
      <c r="I18" s="12"/>
      <c r="J18" s="10"/>
      <c r="K18" s="12" t="str">
        <f>IF(ISERROR(VLOOKUP(B18,[3]Disk!$E$8:$N$975,10,0)),"",(VLOOKUP(B18,[3]Disk!$E$8:$N$975,10,0)))</f>
        <v/>
      </c>
      <c r="L18" s="10" t="str">
        <f>IF(ISERROR(VLOOKUP(B18,[3]Disk!$E$8:$O$975,11,0)),"",(VLOOKUP(B18,[3]Disk!$E$8:$O$975,11,0)))</f>
        <v/>
      </c>
      <c r="M18" s="11"/>
      <c r="N18" s="10"/>
      <c r="O18" s="12"/>
      <c r="P18" s="10"/>
      <c r="Q18" s="33">
        <f>SUM(D18,F18,H18,J18,L18,N18,P18)</f>
        <v>64</v>
      </c>
      <c r="R18" s="32"/>
      <c r="S18" s="31"/>
      <c r="T18" s="31"/>
      <c r="U18" s="31"/>
    </row>
    <row r="19" spans="1:21" ht="66" customHeight="1" x14ac:dyDescent="0.2">
      <c r="A19" s="14">
        <v>12</v>
      </c>
      <c r="B19" s="6" t="s">
        <v>74</v>
      </c>
      <c r="C19" s="36">
        <f>IF(ISERROR(VLOOKUP(B19,'[3]60M.'!$N$8:$S$983,3,0)),"",(VLOOKUP(B19,'[3]60M.'!$N$8:$S$983,3,0)))</f>
        <v>981</v>
      </c>
      <c r="D19" s="35">
        <f>IF(ISERROR(VLOOKUP(B19,'[3]60M.'!$N$8:$S$1000,6,0)),"",(VLOOKUP(B19,'[3]60M.'!$N$8:$S$1000,6,0)))</f>
        <v>63</v>
      </c>
      <c r="E19" s="11"/>
      <c r="F19" s="10"/>
      <c r="G19" s="34"/>
      <c r="H19" s="10"/>
      <c r="I19" s="12"/>
      <c r="J19" s="10"/>
      <c r="K19" s="12">
        <f>IF(ISERROR(VLOOKUP(B19,[3]Disk!$E$8:$N$975,10,0)),"",(VLOOKUP(B19,[3]Disk!$E$8:$N$975,10,0)))</f>
        <v>1588</v>
      </c>
      <c r="L19" s="10">
        <f>IF(ISERROR(VLOOKUP(B19,[3]Disk!$E$8:$O$975,11,0)),"",(VLOOKUP(B19,[3]Disk!$E$8:$O$975,11,0)))</f>
        <v>48</v>
      </c>
      <c r="M19" s="11"/>
      <c r="N19" s="10"/>
      <c r="O19" s="12"/>
      <c r="P19" s="10"/>
      <c r="Q19" s="33">
        <f>SUM(D19,F19,H19,J19,L19,N19,P19)</f>
        <v>111</v>
      </c>
      <c r="R19" s="32"/>
      <c r="S19" s="31"/>
      <c r="T19" s="31"/>
      <c r="U19" s="31"/>
    </row>
    <row r="20" spans="1:21" ht="66" customHeight="1" x14ac:dyDescent="0.2">
      <c r="A20" s="14">
        <v>13</v>
      </c>
      <c r="B20" s="6" t="s">
        <v>73</v>
      </c>
      <c r="C20" s="36">
        <f>IF(ISERROR(VLOOKUP(B20,'[3]60M.'!$N$8:$S$983,3,0)),"",(VLOOKUP(B20,'[3]60M.'!$N$8:$S$983,3,0)))</f>
        <v>981</v>
      </c>
      <c r="D20" s="35">
        <f>IF(ISERROR(VLOOKUP(B20,'[3]60M.'!$N$8:$S$1000,6,0)),"",(VLOOKUP(B20,'[3]60M.'!$N$8:$S$1000,6,0)))</f>
        <v>63</v>
      </c>
      <c r="E20" s="11"/>
      <c r="F20" s="10"/>
      <c r="G20" s="34"/>
      <c r="H20" s="10"/>
      <c r="I20" s="12"/>
      <c r="J20" s="10"/>
      <c r="K20" s="12" t="str">
        <f>IF(ISERROR(VLOOKUP(B20,[3]Disk!$E$8:$N$975,10,0)),"",(VLOOKUP(B20,[3]Disk!$E$8:$N$975,10,0)))</f>
        <v/>
      </c>
      <c r="L20" s="10" t="str">
        <f>IF(ISERROR(VLOOKUP(B20,[3]Disk!$E$8:$O$975,11,0)),"",(VLOOKUP(B20,[3]Disk!$E$8:$O$975,11,0)))</f>
        <v/>
      </c>
      <c r="M20" s="11"/>
      <c r="N20" s="10"/>
      <c r="O20" s="12"/>
      <c r="P20" s="10"/>
      <c r="Q20" s="33">
        <f>SUM(D20,F20,H20,J20,L20,N20,P20)</f>
        <v>63</v>
      </c>
      <c r="R20" s="32"/>
      <c r="S20" s="31"/>
      <c r="T20" s="31"/>
      <c r="U20" s="31"/>
    </row>
    <row r="21" spans="1:21" ht="66" customHeight="1" x14ac:dyDescent="0.2">
      <c r="A21" s="14">
        <v>14</v>
      </c>
      <c r="B21" s="6" t="s">
        <v>72</v>
      </c>
      <c r="C21" s="36">
        <f>IF(ISERROR(VLOOKUP(B21,'[3]60M.'!$N$8:$S$983,3,0)),"",(VLOOKUP(B21,'[3]60M.'!$N$8:$S$983,3,0)))</f>
        <v>995</v>
      </c>
      <c r="D21" s="35">
        <f>IF(ISERROR(VLOOKUP(B21,'[3]60M.'!$N$8:$S$1000,6,0)),"",(VLOOKUP(B21,'[3]60M.'!$N$8:$S$1000,6,0)))</f>
        <v>61</v>
      </c>
      <c r="E21" s="11"/>
      <c r="F21" s="10"/>
      <c r="G21" s="34"/>
      <c r="H21" s="10"/>
      <c r="I21" s="12"/>
      <c r="J21" s="10"/>
      <c r="K21" s="12" t="str">
        <f>IF(ISERROR(VLOOKUP(B21,[3]Disk!$E$8:$N$975,10,0)),"",(VLOOKUP(B21,[3]Disk!$E$8:$N$975,10,0)))</f>
        <v/>
      </c>
      <c r="L21" s="10" t="str">
        <f>IF(ISERROR(VLOOKUP(B21,[3]Disk!$E$8:$O$975,11,0)),"",(VLOOKUP(B21,[3]Disk!$E$8:$O$975,11,0)))</f>
        <v/>
      </c>
      <c r="M21" s="11"/>
      <c r="N21" s="10"/>
      <c r="O21" s="12"/>
      <c r="P21" s="10"/>
      <c r="Q21" s="33">
        <f>SUM(D21,F21,H21,J21,L21,N21,P21)</f>
        <v>61</v>
      </c>
      <c r="R21" s="32"/>
      <c r="S21" s="31"/>
      <c r="T21" s="31"/>
      <c r="U21" s="31"/>
    </row>
    <row r="22" spans="1:21" ht="66" customHeight="1" x14ac:dyDescent="0.2">
      <c r="A22" s="14">
        <v>15</v>
      </c>
      <c r="B22" s="6" t="s">
        <v>59</v>
      </c>
      <c r="C22" s="36">
        <f>IF(ISERROR(VLOOKUP(B22,'[3]60M.'!$N$8:$S$983,3,0)),"",(VLOOKUP(B22,'[3]60M.'!$N$8:$S$983,3,0)))</f>
        <v>996</v>
      </c>
      <c r="D22" s="35">
        <f>IF(ISERROR(VLOOKUP(B22,'[3]60M.'!$N$8:$S$1000,6,0)),"",(VLOOKUP(B22,'[3]60M.'!$N$8:$S$1000,6,0)))</f>
        <v>60</v>
      </c>
      <c r="E22" s="11"/>
      <c r="F22" s="10"/>
      <c r="G22" s="34"/>
      <c r="H22" s="10"/>
      <c r="I22" s="12"/>
      <c r="J22" s="10"/>
      <c r="K22" s="12">
        <f>IF(ISERROR(VLOOKUP(B22,[3]Disk!$E$8:$N$975,10,0)),"",(VLOOKUP(B22,[3]Disk!$E$8:$N$975,10,0)))</f>
        <v>1812</v>
      </c>
      <c r="L22" s="10">
        <f>IF(ISERROR(VLOOKUP(B22,[3]Disk!$E$8:$O$975,11,0)),"",(VLOOKUP(B22,[3]Disk!$E$8:$O$975,11,0)))</f>
        <v>57</v>
      </c>
      <c r="M22" s="11"/>
      <c r="N22" s="10"/>
      <c r="O22" s="12"/>
      <c r="P22" s="10"/>
      <c r="Q22" s="33">
        <f>SUM(D22,F22,H22,J22,L22,N22,P22)</f>
        <v>117</v>
      </c>
      <c r="R22" s="32"/>
      <c r="S22" s="31"/>
      <c r="T22" s="31"/>
      <c r="U22" s="31"/>
    </row>
    <row r="23" spans="1:21" ht="66" customHeight="1" x14ac:dyDescent="0.2">
      <c r="A23" s="14">
        <v>16</v>
      </c>
      <c r="B23" s="6" t="s">
        <v>71</v>
      </c>
      <c r="C23" s="36">
        <f>IF(ISERROR(VLOOKUP(B23,'[3]60M.'!$N$8:$S$983,3,0)),"",(VLOOKUP(B23,'[3]60M.'!$N$8:$S$983,3,0)))</f>
        <v>1007</v>
      </c>
      <c r="D23" s="35">
        <f>IF(ISERROR(VLOOKUP(B23,'[3]60M.'!$N$8:$S$1000,6,0)),"",(VLOOKUP(B23,'[3]60M.'!$N$8:$S$1000,6,0)))</f>
        <v>58</v>
      </c>
      <c r="E23" s="11"/>
      <c r="F23" s="10"/>
      <c r="G23" s="34"/>
      <c r="H23" s="10"/>
      <c r="I23" s="12"/>
      <c r="J23" s="10"/>
      <c r="K23" s="12" t="str">
        <f>IF(ISERROR(VLOOKUP(B23,[3]Disk!$E$8:$N$975,10,0)),"",(VLOOKUP(B23,[3]Disk!$E$8:$N$975,10,0)))</f>
        <v/>
      </c>
      <c r="L23" s="10" t="str">
        <f>IF(ISERROR(VLOOKUP(B23,[3]Disk!$E$8:$O$975,11,0)),"",(VLOOKUP(B23,[3]Disk!$E$8:$O$975,11,0)))</f>
        <v/>
      </c>
      <c r="M23" s="11"/>
      <c r="N23" s="10"/>
      <c r="O23" s="12"/>
      <c r="P23" s="10"/>
      <c r="Q23" s="33">
        <f>SUM(D23,F23,H23,J23,L23,N23,P23)</f>
        <v>58</v>
      </c>
      <c r="R23" s="32"/>
      <c r="S23" s="31"/>
      <c r="T23" s="31"/>
      <c r="U23" s="31"/>
    </row>
    <row r="24" spans="1:21" ht="66" customHeight="1" x14ac:dyDescent="0.2">
      <c r="A24" s="14">
        <v>17</v>
      </c>
      <c r="B24" s="6" t="s">
        <v>70</v>
      </c>
      <c r="C24" s="36">
        <f>IF(ISERROR(VLOOKUP(B24,'[3]60M.'!$N$8:$S$983,3,0)),"",(VLOOKUP(B24,'[3]60M.'!$N$8:$S$983,3,0)))</f>
        <v>1010</v>
      </c>
      <c r="D24" s="35">
        <f>IF(ISERROR(VLOOKUP(B24,'[3]60M.'!$N$8:$S$1000,6,0)),"",(VLOOKUP(B24,'[3]60M.'!$N$8:$S$1000,6,0)))</f>
        <v>58</v>
      </c>
      <c r="E24" s="11"/>
      <c r="F24" s="10"/>
      <c r="G24" s="34"/>
      <c r="H24" s="10"/>
      <c r="I24" s="12"/>
      <c r="J24" s="10"/>
      <c r="K24" s="12" t="str">
        <f>IF(ISERROR(VLOOKUP(B24,[3]Disk!$E$8:$N$975,10,0)),"",(VLOOKUP(B24,[3]Disk!$E$8:$N$975,10,0)))</f>
        <v/>
      </c>
      <c r="L24" s="10" t="str">
        <f>IF(ISERROR(VLOOKUP(B24,[3]Disk!$E$8:$O$975,11,0)),"",(VLOOKUP(B24,[3]Disk!$E$8:$O$975,11,0)))</f>
        <v/>
      </c>
      <c r="M24" s="11"/>
      <c r="N24" s="10"/>
      <c r="O24" s="12"/>
      <c r="P24" s="10"/>
      <c r="Q24" s="33">
        <f>SUM(D24,F24,H24,J24,L24,N24,P24)</f>
        <v>58</v>
      </c>
      <c r="R24" s="32"/>
      <c r="S24" s="31"/>
      <c r="T24" s="31"/>
      <c r="U24" s="31"/>
    </row>
    <row r="25" spans="1:21" ht="66" customHeight="1" x14ac:dyDescent="0.2">
      <c r="A25" s="14">
        <v>18</v>
      </c>
      <c r="B25" s="6" t="s">
        <v>57</v>
      </c>
      <c r="C25" s="36">
        <f>IF(ISERROR(VLOOKUP(B25,'[3]60M.'!$N$8:$S$983,3,0)),"",(VLOOKUP(B25,'[3]60M.'!$N$8:$S$983,3,0)))</f>
        <v>1014</v>
      </c>
      <c r="D25" s="35">
        <f>IF(ISERROR(VLOOKUP(B25,'[3]60M.'!$N$8:$S$1000,6,0)),"",(VLOOKUP(B25,'[3]60M.'!$N$8:$S$1000,6,0)))</f>
        <v>57</v>
      </c>
      <c r="E25" s="11"/>
      <c r="F25" s="10"/>
      <c r="G25" s="34"/>
      <c r="H25" s="10"/>
      <c r="I25" s="12"/>
      <c r="J25" s="10"/>
      <c r="K25" s="12" t="str">
        <f>IF(ISERROR(VLOOKUP(B25,[3]Disk!$E$8:$N$975,10,0)),"",(VLOOKUP(B25,[3]Disk!$E$8:$N$975,10,0)))</f>
        <v/>
      </c>
      <c r="L25" s="10" t="str">
        <f>IF(ISERROR(VLOOKUP(B25,[3]Disk!$E$8:$O$975,11,0)),"",(VLOOKUP(B25,[3]Disk!$E$8:$O$975,11,0)))</f>
        <v/>
      </c>
      <c r="M25" s="11"/>
      <c r="N25" s="10"/>
      <c r="O25" s="12"/>
      <c r="P25" s="10"/>
      <c r="Q25" s="33">
        <f>SUM(D25,F25,H25,J25,L25,N25,P25)</f>
        <v>57</v>
      </c>
      <c r="R25" s="32"/>
      <c r="S25" s="31"/>
      <c r="T25" s="31"/>
      <c r="U25" s="31"/>
    </row>
    <row r="26" spans="1:21" ht="66" customHeight="1" x14ac:dyDescent="0.2">
      <c r="A26" s="14">
        <v>19</v>
      </c>
      <c r="B26" s="6" t="s">
        <v>56</v>
      </c>
      <c r="C26" s="36">
        <f>IF(ISERROR(VLOOKUP(B26,'[3]60M.'!$N$8:$S$983,3,0)),"",(VLOOKUP(B26,'[3]60M.'!$N$8:$S$983,3,0)))</f>
        <v>1026</v>
      </c>
      <c r="D26" s="35">
        <f>IF(ISERROR(VLOOKUP(B26,'[3]60M.'!$N$8:$S$1000,6,0)),"",(VLOOKUP(B26,'[3]60M.'!$N$8:$S$1000,6,0)))</f>
        <v>0</v>
      </c>
      <c r="E26" s="11"/>
      <c r="F26" s="10"/>
      <c r="G26" s="34"/>
      <c r="H26" s="10"/>
      <c r="I26" s="12"/>
      <c r="J26" s="10"/>
      <c r="K26" s="12" t="str">
        <f>IF(ISERROR(VLOOKUP(B26,[3]Disk!$E$8:$N$975,10,0)),"",(VLOOKUP(B26,[3]Disk!$E$8:$N$975,10,0)))</f>
        <v/>
      </c>
      <c r="L26" s="10" t="str">
        <f>IF(ISERROR(VLOOKUP(B26,[3]Disk!$E$8:$O$975,11,0)),"",(VLOOKUP(B26,[3]Disk!$E$8:$O$975,11,0)))</f>
        <v/>
      </c>
      <c r="M26" s="11"/>
      <c r="N26" s="10"/>
      <c r="O26" s="12"/>
      <c r="P26" s="10"/>
      <c r="Q26" s="33">
        <f>SUM(D26,F26,H26,J26,L26,N26,P26)</f>
        <v>0</v>
      </c>
      <c r="R26" s="32"/>
      <c r="S26" s="31"/>
      <c r="T26" s="31"/>
      <c r="U26" s="31"/>
    </row>
    <row r="27" spans="1:21" ht="66" customHeight="1" x14ac:dyDescent="0.2">
      <c r="A27" s="14">
        <v>20</v>
      </c>
      <c r="B27" s="6" t="s">
        <v>69</v>
      </c>
      <c r="C27" s="36" t="str">
        <f>IF(ISERROR(VLOOKUP(B27,'[3]60M.'!$N$8:$S$983,3,0)),"",(VLOOKUP(B27,'[3]60M.'!$N$8:$S$983,3,0)))</f>
        <v/>
      </c>
      <c r="D27" s="35" t="str">
        <f>IF(ISERROR(VLOOKUP(B27,'[3]60M.'!$N$8:$S$1000,6,0)),"",(VLOOKUP(B27,'[3]60M.'!$N$8:$S$1000,6,0)))</f>
        <v/>
      </c>
      <c r="E27" s="11"/>
      <c r="F27" s="10"/>
      <c r="G27" s="34"/>
      <c r="H27" s="10"/>
      <c r="I27" s="12"/>
      <c r="J27" s="10"/>
      <c r="K27" s="12" t="str">
        <f>IF(ISERROR(VLOOKUP(B27,[3]Disk!$E$8:$N$975,10,0)),"",(VLOOKUP(B27,[3]Disk!$E$8:$N$975,10,0)))</f>
        <v/>
      </c>
      <c r="L27" s="10" t="str">
        <f>IF(ISERROR(VLOOKUP(B27,[3]Disk!$E$8:$O$975,11,0)),"",(VLOOKUP(B27,[3]Disk!$E$8:$O$975,11,0)))</f>
        <v/>
      </c>
      <c r="M27" s="11"/>
      <c r="N27" s="10"/>
      <c r="O27" s="12"/>
      <c r="P27" s="10"/>
      <c r="Q27" s="33">
        <f>SUM(D27,F27,H27,J27,L27,N27,P27)</f>
        <v>0</v>
      </c>
      <c r="R27" s="32"/>
      <c r="S27" s="31"/>
      <c r="T27" s="31"/>
      <c r="U27" s="31"/>
    </row>
    <row r="28" spans="1:21" ht="66" customHeight="1" x14ac:dyDescent="0.2">
      <c r="A28" s="14">
        <v>21</v>
      </c>
      <c r="B28" s="6" t="s">
        <v>68</v>
      </c>
      <c r="C28" s="36" t="str">
        <f>IF(ISERROR(VLOOKUP(B28,'[3]60M.'!$N$8:$S$983,3,0)),"",(VLOOKUP(B28,'[3]60M.'!$N$8:$S$983,3,0)))</f>
        <v/>
      </c>
      <c r="D28" s="35" t="str">
        <f>IF(ISERROR(VLOOKUP(B28,'[3]60M.'!$N$8:$S$1000,6,0)),"",(VLOOKUP(B28,'[3]60M.'!$N$8:$S$1000,6,0)))</f>
        <v/>
      </c>
      <c r="E28" s="11"/>
      <c r="F28" s="10"/>
      <c r="G28" s="34"/>
      <c r="H28" s="10"/>
      <c r="I28" s="12"/>
      <c r="J28" s="10"/>
      <c r="K28" s="12" t="str">
        <f>IF(ISERROR(VLOOKUP(B28,[3]Disk!$E$8:$N$975,10,0)),"",(VLOOKUP(B28,[3]Disk!$E$8:$N$975,10,0)))</f>
        <v/>
      </c>
      <c r="L28" s="10" t="str">
        <f>IF(ISERROR(VLOOKUP(B28,[3]Disk!$E$8:$O$975,11,0)),"",(VLOOKUP(B28,[3]Disk!$E$8:$O$975,11,0)))</f>
        <v/>
      </c>
      <c r="M28" s="11"/>
      <c r="N28" s="10"/>
      <c r="O28" s="12"/>
      <c r="P28" s="10"/>
      <c r="Q28" s="33">
        <f>SUM(D28,F28,H28,J28,L28,N28,P28)</f>
        <v>0</v>
      </c>
      <c r="R28" s="32"/>
      <c r="S28" s="31"/>
      <c r="T28" s="31"/>
      <c r="U28" s="31"/>
    </row>
    <row r="29" spans="1:21" ht="66" customHeight="1" x14ac:dyDescent="0.2">
      <c r="A29" s="14">
        <v>22</v>
      </c>
      <c r="B29" s="6" t="s">
        <v>67</v>
      </c>
      <c r="C29" s="36" t="str">
        <f>IF(ISERROR(VLOOKUP(B29,'[3]60M.'!$N$8:$S$983,3,0)),"",(VLOOKUP(B29,'[3]60M.'!$N$8:$S$983,3,0)))</f>
        <v/>
      </c>
      <c r="D29" s="35" t="str">
        <f>IF(ISERROR(VLOOKUP(B29,'[3]60M.'!$N$8:$S$1000,6,0)),"",(VLOOKUP(B29,'[3]60M.'!$N$8:$S$1000,6,0)))</f>
        <v/>
      </c>
      <c r="E29" s="11"/>
      <c r="F29" s="10"/>
      <c r="G29" s="34"/>
      <c r="H29" s="10"/>
      <c r="I29" s="12"/>
      <c r="J29" s="10"/>
      <c r="K29" s="12" t="str">
        <f>IF(ISERROR(VLOOKUP(B29,[3]Disk!$E$8:$N$975,10,0)),"",(VLOOKUP(B29,[3]Disk!$E$8:$N$975,10,0)))</f>
        <v/>
      </c>
      <c r="L29" s="10" t="str">
        <f>IF(ISERROR(VLOOKUP(B29,[3]Disk!$E$8:$O$975,11,0)),"",(VLOOKUP(B29,[3]Disk!$E$8:$O$975,11,0)))</f>
        <v/>
      </c>
      <c r="M29" s="11"/>
      <c r="N29" s="10"/>
      <c r="O29" s="12"/>
      <c r="P29" s="10"/>
      <c r="Q29" s="33">
        <f>SUM(D29,F29,H29,J29,L29,N29,P29)</f>
        <v>0</v>
      </c>
      <c r="R29" s="32"/>
      <c r="S29" s="31"/>
      <c r="T29" s="31"/>
      <c r="U29" s="31"/>
    </row>
    <row r="30" spans="1:21" ht="73.5" hidden="1" customHeight="1" x14ac:dyDescent="0.2">
      <c r="A30" s="14">
        <v>23</v>
      </c>
      <c r="B30" s="6"/>
      <c r="C30" s="36" t="str">
        <f>IF(ISERROR(VLOOKUP(B30,'[3]60M.'!$N$8:$S$983,3,0)),"",(VLOOKUP(B30,'[3]60M.'!$N$8:$S$983,3,0)))</f>
        <v/>
      </c>
      <c r="D30" s="35" t="str">
        <f>IF(ISERROR(VLOOKUP(B30,'[3]60M.'!$N$8:$S$1000,6,0)),"",(VLOOKUP(B30,'[3]60M.'!$N$8:$S$1000,6,0)))</f>
        <v/>
      </c>
      <c r="E30" s="11"/>
      <c r="F30" s="10"/>
      <c r="G30" s="34"/>
      <c r="H30" s="10"/>
      <c r="I30" s="12"/>
      <c r="J30" s="10"/>
      <c r="K30" s="12" t="str">
        <f>IF(ISERROR(VLOOKUP(B30,[3]Disk!$E$8:$N$975,10,0)),"",(VLOOKUP(B30,[3]Disk!$E$8:$N$975,10,0)))</f>
        <v/>
      </c>
      <c r="L30" s="10" t="str">
        <f>IF(ISERROR(VLOOKUP(B30,[3]Disk!$E$8:$O$975,11,0)),"",(VLOOKUP(B30,[3]Disk!$E$8:$O$975,11,0)))</f>
        <v/>
      </c>
      <c r="M30" s="11"/>
      <c r="N30" s="10"/>
      <c r="O30" s="12"/>
      <c r="P30" s="10"/>
      <c r="Q30" s="33">
        <f>SUM(D30,F30,H30,J30,L30,N30,P30)</f>
        <v>0</v>
      </c>
      <c r="R30" s="32"/>
      <c r="S30" s="31"/>
      <c r="T30" s="31"/>
      <c r="U30" s="31"/>
    </row>
    <row r="31" spans="1:21" ht="73.5" hidden="1" customHeight="1" x14ac:dyDescent="0.2">
      <c r="A31" s="14">
        <v>24</v>
      </c>
      <c r="B31" s="6"/>
      <c r="C31" s="36" t="str">
        <f>IF(ISERROR(VLOOKUP(B31,'[3]60M.'!$N$8:$S$983,3,0)),"",(VLOOKUP(B31,'[3]60M.'!$N$8:$S$983,3,0)))</f>
        <v/>
      </c>
      <c r="D31" s="35" t="str">
        <f>IF(ISERROR(VLOOKUP(B31,'[3]60M.'!$N$8:$S$1000,6,0)),"",(VLOOKUP(B31,'[3]60M.'!$N$8:$S$1000,6,0)))</f>
        <v/>
      </c>
      <c r="E31" s="11"/>
      <c r="F31" s="10"/>
      <c r="G31" s="34"/>
      <c r="H31" s="10"/>
      <c r="I31" s="12"/>
      <c r="J31" s="10"/>
      <c r="K31" s="12" t="str">
        <f>IF(ISERROR(VLOOKUP(B31,[3]Disk!$E$8:$N$975,10,0)),"",(VLOOKUP(B31,[3]Disk!$E$8:$N$975,10,0)))</f>
        <v/>
      </c>
      <c r="L31" s="10" t="str">
        <f>IF(ISERROR(VLOOKUP(B31,[3]Disk!$E$8:$O$975,11,0)),"",(VLOOKUP(B31,[3]Disk!$E$8:$O$975,11,0)))</f>
        <v/>
      </c>
      <c r="M31" s="11"/>
      <c r="N31" s="10"/>
      <c r="O31" s="12"/>
      <c r="P31" s="10"/>
      <c r="Q31" s="33"/>
      <c r="R31" s="32"/>
      <c r="S31" s="31"/>
      <c r="T31" s="31"/>
      <c r="U31" s="31"/>
    </row>
    <row r="32" spans="1:21" ht="73.5" hidden="1" customHeight="1" x14ac:dyDescent="0.2">
      <c r="A32" s="14">
        <v>25</v>
      </c>
      <c r="B32" s="6"/>
      <c r="C32" s="36"/>
      <c r="D32" s="35"/>
      <c r="E32" s="11"/>
      <c r="F32" s="10"/>
      <c r="G32" s="34"/>
      <c r="H32" s="10"/>
      <c r="I32" s="12"/>
      <c r="J32" s="10"/>
      <c r="K32" s="12" t="str">
        <f>IF(ISERROR(VLOOKUP(B32,[3]Disk!$E$8:$N$975,10,0)),"",(VLOOKUP(B32,[3]Disk!$E$8:$N$975,10,0)))</f>
        <v/>
      </c>
      <c r="L32" s="10" t="str">
        <f>IF(ISERROR(VLOOKUP(B32,[3]Disk!$E$8:$O$975,11,0)),"",(VLOOKUP(B32,[3]Disk!$E$8:$O$975,11,0)))</f>
        <v/>
      </c>
      <c r="M32" s="11"/>
      <c r="N32" s="10"/>
      <c r="O32" s="12"/>
      <c r="P32" s="10"/>
      <c r="Q32" s="33"/>
      <c r="R32" s="32"/>
      <c r="S32" s="31"/>
      <c r="T32" s="31"/>
      <c r="U32" s="31"/>
    </row>
    <row r="33" spans="1:21" ht="73.5" hidden="1" customHeight="1" x14ac:dyDescent="0.2">
      <c r="A33" s="14">
        <v>26</v>
      </c>
      <c r="B33" s="6"/>
      <c r="C33" s="36"/>
      <c r="D33" s="35"/>
      <c r="E33" s="11"/>
      <c r="F33" s="10"/>
      <c r="G33" s="34"/>
      <c r="H33" s="10"/>
      <c r="I33" s="12"/>
      <c r="J33" s="10"/>
      <c r="K33" s="12" t="str">
        <f>IF(ISERROR(VLOOKUP(B33,[3]Disk!$E$8:$N$975,10,0)),"",(VLOOKUP(B33,[3]Disk!$E$8:$N$975,10,0)))</f>
        <v/>
      </c>
      <c r="L33" s="10" t="str">
        <f>IF(ISERROR(VLOOKUP(B33,[3]Disk!$E$8:$O$975,11,0)),"",(VLOOKUP(B33,[3]Disk!$E$8:$O$975,11,0)))</f>
        <v/>
      </c>
      <c r="M33" s="11"/>
      <c r="N33" s="10"/>
      <c r="O33" s="12"/>
      <c r="P33" s="10"/>
      <c r="Q33" s="33"/>
      <c r="R33" s="32"/>
      <c r="S33" s="31"/>
      <c r="T33" s="31"/>
      <c r="U33" s="31"/>
    </row>
    <row r="34" spans="1:21" ht="73.5" hidden="1" customHeight="1" x14ac:dyDescent="0.2">
      <c r="A34" s="14">
        <v>27</v>
      </c>
      <c r="B34" s="6"/>
      <c r="C34" s="36"/>
      <c r="D34" s="35"/>
      <c r="E34" s="11"/>
      <c r="F34" s="10"/>
      <c r="G34" s="34"/>
      <c r="H34" s="10"/>
      <c r="I34" s="12"/>
      <c r="J34" s="10"/>
      <c r="K34" s="12" t="str">
        <f>IF(ISERROR(VLOOKUP(B34,[3]Disk!$E$8:$N$975,10,0)),"",(VLOOKUP(B34,[3]Disk!$E$8:$N$975,10,0)))</f>
        <v/>
      </c>
      <c r="L34" s="10" t="str">
        <f>IF(ISERROR(VLOOKUP(B34,[3]Disk!$E$8:$O$975,11,0)),"",(VLOOKUP(B34,[3]Disk!$E$8:$O$975,11,0)))</f>
        <v/>
      </c>
      <c r="M34" s="11"/>
      <c r="N34" s="10"/>
      <c r="O34" s="12"/>
      <c r="P34" s="10"/>
      <c r="Q34" s="33"/>
      <c r="R34" s="32"/>
      <c r="S34" s="31"/>
      <c r="T34" s="31"/>
      <c r="U34" s="31"/>
    </row>
    <row r="35" spans="1:21" ht="73.5" hidden="1" customHeight="1" x14ac:dyDescent="0.2">
      <c r="A35" s="14">
        <v>28</v>
      </c>
      <c r="B35" s="6"/>
      <c r="C35" s="36"/>
      <c r="D35" s="35"/>
      <c r="E35" s="11"/>
      <c r="F35" s="10"/>
      <c r="G35" s="34"/>
      <c r="H35" s="10"/>
      <c r="I35" s="12"/>
      <c r="J35" s="10"/>
      <c r="K35" s="12" t="str">
        <f>IF(ISERROR(VLOOKUP(B35,[3]Disk!$E$8:$N$975,10,0)),"",(VLOOKUP(B35,[3]Disk!$E$8:$N$975,10,0)))</f>
        <v/>
      </c>
      <c r="L35" s="10" t="str">
        <f>IF(ISERROR(VLOOKUP(B35,[3]Disk!$E$8:$O$975,11,0)),"",(VLOOKUP(B35,[3]Disk!$E$8:$O$975,11,0)))</f>
        <v/>
      </c>
      <c r="M35" s="11"/>
      <c r="N35" s="10"/>
      <c r="O35" s="12"/>
      <c r="P35" s="10"/>
      <c r="Q35" s="33"/>
      <c r="R35" s="32"/>
      <c r="S35" s="31"/>
      <c r="T35" s="31"/>
      <c r="U35" s="31"/>
    </row>
    <row r="36" spans="1:21" ht="66" hidden="1" customHeight="1" x14ac:dyDescent="0.2">
      <c r="A36" s="14">
        <v>29</v>
      </c>
      <c r="B36" s="6"/>
      <c r="C36" s="36"/>
      <c r="D36" s="35"/>
      <c r="E36" s="11"/>
      <c r="F36" s="10"/>
      <c r="G36" s="34"/>
      <c r="H36" s="10"/>
      <c r="I36" s="12"/>
      <c r="J36" s="10"/>
      <c r="K36" s="12" t="str">
        <f>IF(ISERROR(VLOOKUP(B36,[3]Disk!$E$8:$N$975,10,0)),"",(VLOOKUP(B36,[3]Disk!$E$8:$N$975,10,0)))</f>
        <v/>
      </c>
      <c r="L36" s="10" t="str">
        <f>IF(ISERROR(VLOOKUP(B36,[3]Disk!$E$8:$O$975,11,0)),"",(VLOOKUP(B36,[3]Disk!$E$8:$O$975,11,0)))</f>
        <v/>
      </c>
      <c r="M36" s="11"/>
      <c r="N36" s="10"/>
      <c r="O36" s="12"/>
      <c r="P36" s="10"/>
      <c r="Q36" s="33"/>
      <c r="R36" s="32"/>
      <c r="S36" s="31"/>
      <c r="T36" s="31"/>
      <c r="U36" s="31"/>
    </row>
    <row r="37" spans="1:21" ht="66" hidden="1" customHeight="1" x14ac:dyDescent="0.2">
      <c r="A37" s="14">
        <v>30</v>
      </c>
      <c r="B37" s="6"/>
      <c r="C37" s="36"/>
      <c r="D37" s="35"/>
      <c r="E37" s="11"/>
      <c r="F37" s="10"/>
      <c r="G37" s="34"/>
      <c r="H37" s="10"/>
      <c r="I37" s="12"/>
      <c r="J37" s="10"/>
      <c r="K37" s="12" t="str">
        <f>IF(ISERROR(VLOOKUP(B37,[3]Disk!$E$8:$N$975,10,0)),"",(VLOOKUP(B37,[3]Disk!$E$8:$N$975,10,0)))</f>
        <v/>
      </c>
      <c r="L37" s="10" t="str">
        <f>IF(ISERROR(VLOOKUP(B37,[3]Disk!$E$8:$O$975,11,0)),"",(VLOOKUP(B37,[3]Disk!$E$8:$O$975,11,0)))</f>
        <v/>
      </c>
      <c r="M37" s="11"/>
      <c r="N37" s="10"/>
      <c r="O37" s="12"/>
      <c r="P37" s="10"/>
      <c r="Q37" s="33"/>
      <c r="R37" s="32"/>
      <c r="S37" s="31"/>
      <c r="T37" s="31"/>
      <c r="U37" s="31"/>
    </row>
    <row r="38" spans="1:21" ht="66" hidden="1" customHeight="1" x14ac:dyDescent="0.2">
      <c r="A38" s="14">
        <v>31</v>
      </c>
      <c r="B38" s="6"/>
      <c r="C38" s="36"/>
      <c r="D38" s="35"/>
      <c r="E38" s="11"/>
      <c r="F38" s="10"/>
      <c r="G38" s="34"/>
      <c r="H38" s="10"/>
      <c r="I38" s="12"/>
      <c r="J38" s="10"/>
      <c r="K38" s="12" t="str">
        <f>IF(ISERROR(VLOOKUP(B38,[3]Disk!$E$8:$N$975,10,0)),"",(VLOOKUP(B38,[3]Disk!$E$8:$N$975,10,0)))</f>
        <v/>
      </c>
      <c r="L38" s="10" t="str">
        <f>IF(ISERROR(VLOOKUP(B38,[3]Disk!$E$8:$O$975,11,0)),"",(VLOOKUP(B38,[3]Disk!$E$8:$O$975,11,0)))</f>
        <v/>
      </c>
      <c r="M38" s="11"/>
      <c r="N38" s="10"/>
      <c r="O38" s="12"/>
      <c r="P38" s="10"/>
      <c r="Q38" s="33"/>
      <c r="R38" s="32"/>
      <c r="S38" s="31"/>
      <c r="T38" s="31"/>
      <c r="U38" s="31"/>
    </row>
    <row r="39" spans="1:21" ht="66" hidden="1" customHeight="1" x14ac:dyDescent="0.2">
      <c r="A39" s="14">
        <v>32</v>
      </c>
      <c r="B39" s="6"/>
      <c r="C39" s="36"/>
      <c r="D39" s="35"/>
      <c r="E39" s="11"/>
      <c r="F39" s="10"/>
      <c r="G39" s="34"/>
      <c r="H39" s="10"/>
      <c r="I39" s="12"/>
      <c r="J39" s="10"/>
      <c r="K39" s="12" t="str">
        <f>IF(ISERROR(VLOOKUP(B39,[3]Disk!$E$8:$N$975,10,0)),"",(VLOOKUP(B39,[3]Disk!$E$8:$N$975,10,0)))</f>
        <v/>
      </c>
      <c r="L39" s="10" t="str">
        <f>IF(ISERROR(VLOOKUP(B39,[3]Disk!$E$8:$O$975,11,0)),"",(VLOOKUP(B39,[3]Disk!$E$8:$O$975,11,0)))</f>
        <v/>
      </c>
      <c r="M39" s="11"/>
      <c r="N39" s="10"/>
      <c r="O39" s="12"/>
      <c r="P39" s="10"/>
      <c r="Q39" s="33"/>
      <c r="R39" s="32"/>
      <c r="S39" s="31"/>
      <c r="T39" s="31"/>
      <c r="U39" s="31"/>
    </row>
    <row r="40" spans="1:21" ht="66" hidden="1" customHeight="1" x14ac:dyDescent="0.2">
      <c r="A40" s="14">
        <v>33</v>
      </c>
      <c r="B40" s="6"/>
      <c r="C40" s="36"/>
      <c r="D40" s="35"/>
      <c r="E40" s="11"/>
      <c r="F40" s="10"/>
      <c r="G40" s="34"/>
      <c r="H40" s="10"/>
      <c r="I40" s="12"/>
      <c r="J40" s="10"/>
      <c r="K40" s="12" t="str">
        <f>IF(ISERROR(VLOOKUP(B40,[3]Disk!$E$8:$N$975,10,0)),"",(VLOOKUP(B40,[3]Disk!$E$8:$N$975,10,0)))</f>
        <v/>
      </c>
      <c r="L40" s="10" t="str">
        <f>IF(ISERROR(VLOOKUP(B40,[3]Disk!$E$8:$O$975,11,0)),"",(VLOOKUP(B40,[3]Disk!$E$8:$O$975,11,0)))</f>
        <v/>
      </c>
      <c r="M40" s="11"/>
      <c r="N40" s="10"/>
      <c r="O40" s="12"/>
      <c r="P40" s="10"/>
      <c r="Q40" s="33"/>
      <c r="R40" s="32"/>
      <c r="S40" s="31"/>
      <c r="T40" s="31"/>
      <c r="U40" s="31"/>
    </row>
    <row r="41" spans="1:21" ht="66" hidden="1" customHeight="1" x14ac:dyDescent="0.2">
      <c r="A41" s="14">
        <v>34</v>
      </c>
      <c r="B41" s="6"/>
      <c r="C41" s="36"/>
      <c r="D41" s="35"/>
      <c r="E41" s="11"/>
      <c r="F41" s="10"/>
      <c r="G41" s="34"/>
      <c r="H41" s="10"/>
      <c r="I41" s="12"/>
      <c r="J41" s="10"/>
      <c r="K41" s="12" t="str">
        <f>IF(ISERROR(VLOOKUP(B41,[3]Disk!$E$8:$N$975,10,0)),"",(VLOOKUP(B41,[3]Disk!$E$8:$N$975,10,0)))</f>
        <v/>
      </c>
      <c r="L41" s="10" t="str">
        <f>IF(ISERROR(VLOOKUP(B41,[3]Disk!$E$8:$O$975,11,0)),"",(VLOOKUP(B41,[3]Disk!$E$8:$O$975,11,0)))</f>
        <v/>
      </c>
      <c r="M41" s="11"/>
      <c r="N41" s="10"/>
      <c r="O41" s="12"/>
      <c r="P41" s="10"/>
      <c r="Q41" s="33"/>
      <c r="R41" s="32"/>
      <c r="S41" s="31"/>
      <c r="T41" s="31"/>
      <c r="U41" s="31"/>
    </row>
    <row r="42" spans="1:21" ht="66" hidden="1" customHeight="1" x14ac:dyDescent="0.2">
      <c r="A42" s="14">
        <v>35</v>
      </c>
      <c r="B42" s="6"/>
      <c r="C42" s="36"/>
      <c r="D42" s="35"/>
      <c r="E42" s="11"/>
      <c r="F42" s="10"/>
      <c r="G42" s="34"/>
      <c r="H42" s="10"/>
      <c r="I42" s="12"/>
      <c r="J42" s="10"/>
      <c r="K42" s="12" t="str">
        <f>IF(ISERROR(VLOOKUP(B42,[3]Disk!$E$8:$N$975,10,0)),"",(VLOOKUP(B42,[3]Disk!$E$8:$N$975,10,0)))</f>
        <v/>
      </c>
      <c r="L42" s="10" t="str">
        <f>IF(ISERROR(VLOOKUP(B42,[3]Disk!$E$8:$O$975,11,0)),"",(VLOOKUP(B42,[3]Disk!$E$8:$O$975,11,0)))</f>
        <v/>
      </c>
      <c r="M42" s="11"/>
      <c r="N42" s="10"/>
      <c r="O42" s="12"/>
      <c r="P42" s="10"/>
      <c r="Q42" s="33"/>
      <c r="R42" s="32"/>
      <c r="S42" s="31"/>
      <c r="T42" s="31"/>
      <c r="U42" s="31"/>
    </row>
    <row r="43" spans="1:21" ht="66" hidden="1" customHeight="1" x14ac:dyDescent="0.2">
      <c r="A43" s="14">
        <v>36</v>
      </c>
      <c r="B43" s="6"/>
      <c r="C43" s="36"/>
      <c r="D43" s="35"/>
      <c r="E43" s="11"/>
      <c r="F43" s="10"/>
      <c r="G43" s="34"/>
      <c r="H43" s="10"/>
      <c r="I43" s="12"/>
      <c r="J43" s="10"/>
      <c r="K43" s="12" t="str">
        <f>IF(ISERROR(VLOOKUP(B43,[3]Disk!$E$8:$N$975,10,0)),"",(VLOOKUP(B43,[3]Disk!$E$8:$N$975,10,0)))</f>
        <v/>
      </c>
      <c r="L43" s="10" t="str">
        <f>IF(ISERROR(VLOOKUP(B43,[3]Disk!$E$8:$O$975,11,0)),"",(VLOOKUP(B43,[3]Disk!$E$8:$O$975,11,0)))</f>
        <v/>
      </c>
      <c r="M43" s="11"/>
      <c r="N43" s="10"/>
      <c r="O43" s="12"/>
      <c r="P43" s="10"/>
      <c r="Q43" s="33"/>
      <c r="R43" s="32"/>
      <c r="S43" s="31"/>
      <c r="T43" s="31"/>
      <c r="U43" s="31"/>
    </row>
    <row r="44" spans="1:21" ht="66" hidden="1" customHeight="1" x14ac:dyDescent="0.2">
      <c r="A44" s="14">
        <v>37</v>
      </c>
      <c r="B44" s="6"/>
      <c r="C44" s="36"/>
      <c r="D44" s="35"/>
      <c r="E44" s="11"/>
      <c r="F44" s="10"/>
      <c r="G44" s="34"/>
      <c r="H44" s="10"/>
      <c r="I44" s="12"/>
      <c r="J44" s="10"/>
      <c r="K44" s="12" t="str">
        <f>IF(ISERROR(VLOOKUP(B44,[3]Disk!$E$8:$N$975,10,0)),"",(VLOOKUP(B44,[3]Disk!$E$8:$N$975,10,0)))</f>
        <v/>
      </c>
      <c r="L44" s="10" t="str">
        <f>IF(ISERROR(VLOOKUP(B44,[3]Disk!$E$8:$O$975,11,0)),"",(VLOOKUP(B44,[3]Disk!$E$8:$O$975,11,0)))</f>
        <v/>
      </c>
      <c r="M44" s="11"/>
      <c r="N44" s="10"/>
      <c r="O44" s="12"/>
      <c r="P44" s="10"/>
      <c r="Q44" s="33"/>
      <c r="R44" s="32"/>
      <c r="S44" s="31"/>
      <c r="T44" s="31"/>
      <c r="U44" s="31"/>
    </row>
    <row r="45" spans="1:21" ht="66" hidden="1" customHeight="1" x14ac:dyDescent="0.2">
      <c r="A45" s="14">
        <v>38</v>
      </c>
      <c r="B45" s="6"/>
      <c r="C45" s="36"/>
      <c r="D45" s="35"/>
      <c r="E45" s="11"/>
      <c r="F45" s="10"/>
      <c r="G45" s="34"/>
      <c r="H45" s="10"/>
      <c r="I45" s="12"/>
      <c r="J45" s="10"/>
      <c r="K45" s="12" t="str">
        <f>IF(ISERROR(VLOOKUP(B45,[3]Disk!$E$8:$N$975,10,0)),"",(VLOOKUP(B45,[3]Disk!$E$8:$N$975,10,0)))</f>
        <v/>
      </c>
      <c r="L45" s="10" t="str">
        <f>IF(ISERROR(VLOOKUP(B45,[3]Disk!$E$8:$O$975,11,0)),"",(VLOOKUP(B45,[3]Disk!$E$8:$O$975,11,0)))</f>
        <v/>
      </c>
      <c r="M45" s="11"/>
      <c r="N45" s="10"/>
      <c r="O45" s="12"/>
      <c r="P45" s="10"/>
      <c r="Q45" s="33"/>
      <c r="R45" s="32"/>
      <c r="S45" s="31"/>
      <c r="T45" s="31"/>
      <c r="U45" s="31"/>
    </row>
    <row r="46" spans="1:21" ht="66" hidden="1" customHeight="1" x14ac:dyDescent="0.2">
      <c r="A46" s="14">
        <v>39</v>
      </c>
      <c r="B46" s="6"/>
      <c r="C46" s="36"/>
      <c r="D46" s="35"/>
      <c r="E46" s="11"/>
      <c r="F46" s="10"/>
      <c r="G46" s="34"/>
      <c r="H46" s="10"/>
      <c r="I46" s="12"/>
      <c r="J46" s="10"/>
      <c r="K46" s="12" t="str">
        <f>IF(ISERROR(VLOOKUP(B46,[3]Disk!$E$8:$N$975,10,0)),"",(VLOOKUP(B46,[3]Disk!$E$8:$N$975,10,0)))</f>
        <v/>
      </c>
      <c r="L46" s="10" t="str">
        <f>IF(ISERROR(VLOOKUP(B46,[3]Disk!$E$8:$O$975,11,0)),"",(VLOOKUP(B46,[3]Disk!$E$8:$O$975,11,0)))</f>
        <v/>
      </c>
      <c r="M46" s="11"/>
      <c r="N46" s="10"/>
      <c r="O46" s="12"/>
      <c r="P46" s="10"/>
      <c r="Q46" s="33"/>
      <c r="R46" s="32"/>
      <c r="S46" s="31"/>
      <c r="T46" s="31"/>
      <c r="U46" s="31"/>
    </row>
    <row r="47" spans="1:21" ht="66" hidden="1" customHeight="1" x14ac:dyDescent="0.2">
      <c r="A47" s="14">
        <v>40</v>
      </c>
      <c r="B47" s="6"/>
      <c r="C47" s="36"/>
      <c r="D47" s="35"/>
      <c r="E47" s="11"/>
      <c r="F47" s="10"/>
      <c r="G47" s="34"/>
      <c r="H47" s="10"/>
      <c r="I47" s="12"/>
      <c r="J47" s="10"/>
      <c r="K47" s="12" t="str">
        <f>IF(ISERROR(VLOOKUP(B47,[3]Disk!$E$8:$N$975,10,0)),"",(VLOOKUP(B47,[3]Disk!$E$8:$N$975,10,0)))</f>
        <v/>
      </c>
      <c r="L47" s="10" t="str">
        <f>IF(ISERROR(VLOOKUP(B47,[3]Disk!$E$8:$O$975,11,0)),"",(VLOOKUP(B47,[3]Disk!$E$8:$O$975,11,0)))</f>
        <v/>
      </c>
      <c r="M47" s="11"/>
      <c r="N47" s="10"/>
      <c r="O47" s="12"/>
      <c r="P47" s="10"/>
      <c r="Q47" s="33"/>
      <c r="R47" s="32"/>
      <c r="S47" s="31"/>
      <c r="T47" s="31"/>
      <c r="U47" s="31"/>
    </row>
    <row r="48" spans="1:21" ht="66" hidden="1" customHeight="1" x14ac:dyDescent="0.2">
      <c r="A48" s="14">
        <v>41</v>
      </c>
      <c r="B48" s="6"/>
      <c r="C48" s="36"/>
      <c r="D48" s="35"/>
      <c r="E48" s="11"/>
      <c r="F48" s="10"/>
      <c r="G48" s="34"/>
      <c r="H48" s="10"/>
      <c r="I48" s="12"/>
      <c r="J48" s="10"/>
      <c r="K48" s="12" t="str">
        <f>IF(ISERROR(VLOOKUP(B48,[3]Disk!$E$8:$N$975,10,0)),"",(VLOOKUP(B48,[3]Disk!$E$8:$N$975,10,0)))</f>
        <v/>
      </c>
      <c r="L48" s="10" t="str">
        <f>IF(ISERROR(VLOOKUP(B48,[3]Disk!$E$8:$O$975,11,0)),"",(VLOOKUP(B48,[3]Disk!$E$8:$O$975,11,0)))</f>
        <v/>
      </c>
      <c r="M48" s="11"/>
      <c r="N48" s="10"/>
      <c r="O48" s="12"/>
      <c r="P48" s="10"/>
      <c r="Q48" s="33"/>
      <c r="R48" s="32"/>
      <c r="S48" s="31"/>
      <c r="T48" s="31"/>
      <c r="U48" s="31"/>
    </row>
    <row r="49" spans="1:21" ht="66" hidden="1" customHeight="1" x14ac:dyDescent="0.2">
      <c r="A49" s="14">
        <v>42</v>
      </c>
      <c r="B49" s="6"/>
      <c r="C49" s="36"/>
      <c r="D49" s="35"/>
      <c r="E49" s="11"/>
      <c r="F49" s="10"/>
      <c r="G49" s="34"/>
      <c r="H49" s="10"/>
      <c r="I49" s="12"/>
      <c r="J49" s="10"/>
      <c r="K49" s="12" t="str">
        <f>IF(ISERROR(VLOOKUP(B49,[3]Disk!$E$8:$N$975,10,0)),"",(VLOOKUP(B49,[3]Disk!$E$8:$N$975,10,0)))</f>
        <v/>
      </c>
      <c r="L49" s="10" t="str">
        <f>IF(ISERROR(VLOOKUP(B49,[3]Disk!$E$8:$O$975,11,0)),"",(VLOOKUP(B49,[3]Disk!$E$8:$O$975,11,0)))</f>
        <v/>
      </c>
      <c r="M49" s="11"/>
      <c r="N49" s="10"/>
      <c r="O49" s="12"/>
      <c r="P49" s="10"/>
      <c r="Q49" s="33"/>
      <c r="R49" s="32"/>
      <c r="S49" s="31"/>
      <c r="T49" s="31"/>
      <c r="U49" s="31"/>
    </row>
    <row r="50" spans="1:21" ht="66" hidden="1" customHeight="1" x14ac:dyDescent="0.2">
      <c r="A50" s="14">
        <v>43</v>
      </c>
      <c r="B50" s="6"/>
      <c r="C50" s="36"/>
      <c r="D50" s="35"/>
      <c r="E50" s="11"/>
      <c r="F50" s="10"/>
      <c r="G50" s="34"/>
      <c r="H50" s="10"/>
      <c r="I50" s="12"/>
      <c r="J50" s="10"/>
      <c r="K50" s="12" t="str">
        <f>IF(ISERROR(VLOOKUP(B50,[3]Disk!$E$8:$N$975,10,0)),"",(VLOOKUP(B50,[3]Disk!$E$8:$N$975,10,0)))</f>
        <v/>
      </c>
      <c r="L50" s="10" t="str">
        <f>IF(ISERROR(VLOOKUP(B50,[3]Disk!$E$8:$O$975,11,0)),"",(VLOOKUP(B50,[3]Disk!$E$8:$O$975,11,0)))</f>
        <v/>
      </c>
      <c r="M50" s="11"/>
      <c r="N50" s="10"/>
      <c r="O50" s="12"/>
      <c r="P50" s="10"/>
      <c r="Q50" s="33"/>
      <c r="R50" s="32"/>
      <c r="S50" s="31"/>
      <c r="T50" s="31"/>
      <c r="U50" s="31"/>
    </row>
    <row r="51" spans="1:21" ht="66" hidden="1" customHeight="1" x14ac:dyDescent="0.2">
      <c r="A51" s="14">
        <v>44</v>
      </c>
      <c r="B51" s="6"/>
      <c r="C51" s="36"/>
      <c r="D51" s="35"/>
      <c r="E51" s="11"/>
      <c r="F51" s="10"/>
      <c r="G51" s="34"/>
      <c r="H51" s="10"/>
      <c r="I51" s="12"/>
      <c r="J51" s="10"/>
      <c r="K51" s="12" t="str">
        <f>IF(ISERROR(VLOOKUP(B51,[3]Disk!$E$8:$N$975,10,0)),"",(VLOOKUP(B51,[3]Disk!$E$8:$N$975,10,0)))</f>
        <v/>
      </c>
      <c r="L51" s="10" t="str">
        <f>IF(ISERROR(VLOOKUP(B51,[3]Disk!$E$8:$O$975,11,0)),"",(VLOOKUP(B51,[3]Disk!$E$8:$O$975,11,0)))</f>
        <v/>
      </c>
      <c r="M51" s="11"/>
      <c r="N51" s="10"/>
      <c r="O51" s="12"/>
      <c r="P51" s="10"/>
      <c r="Q51" s="33"/>
      <c r="R51" s="32"/>
      <c r="S51" s="31"/>
      <c r="T51" s="31"/>
      <c r="U51" s="31"/>
    </row>
    <row r="52" spans="1:21" ht="66" hidden="1" customHeight="1" x14ac:dyDescent="0.2">
      <c r="A52" s="14">
        <v>45</v>
      </c>
      <c r="B52" s="6"/>
      <c r="C52" s="36"/>
      <c r="D52" s="35"/>
      <c r="E52" s="11"/>
      <c r="F52" s="10"/>
      <c r="G52" s="34"/>
      <c r="H52" s="10"/>
      <c r="I52" s="12"/>
      <c r="J52" s="10"/>
      <c r="K52" s="12" t="str">
        <f>IF(ISERROR(VLOOKUP(B52,[3]Disk!$E$8:$N$975,10,0)),"",(VLOOKUP(B52,[3]Disk!$E$8:$N$975,10,0)))</f>
        <v/>
      </c>
      <c r="L52" s="10" t="str">
        <f>IF(ISERROR(VLOOKUP(B52,[3]Disk!$E$8:$O$975,11,0)),"",(VLOOKUP(B52,[3]Disk!$E$8:$O$975,11,0)))</f>
        <v/>
      </c>
      <c r="M52" s="11"/>
      <c r="N52" s="10"/>
      <c r="O52" s="12"/>
      <c r="P52" s="10"/>
      <c r="Q52" s="33"/>
      <c r="R52" s="32"/>
      <c r="S52" s="31"/>
      <c r="T52" s="31"/>
      <c r="U52" s="31"/>
    </row>
    <row r="53" spans="1:21" ht="62.25" hidden="1" customHeight="1" x14ac:dyDescent="0.2">
      <c r="A53" s="14">
        <v>46</v>
      </c>
      <c r="B53" s="6"/>
      <c r="C53" s="36" t="str">
        <f>IF(ISERROR(VLOOKUP(B53,'[3]60M.'!$O$8:$S$983,2,0)),"",(VLOOKUP(B53,'[3]60M.'!$O$8:$S$983,2,0)))</f>
        <v/>
      </c>
      <c r="D53" s="35" t="str">
        <f>IF(ISERROR(VLOOKUP(B53,'[3]60M.'!$O$8:$S$1000,5,0)),"",(VLOOKUP(B53,'[3]60M.'!$O$8:$S$1000,5,0)))</f>
        <v/>
      </c>
      <c r="E53" s="11" t="str">
        <f>IF(ISERROR(VLOOKUP(B53,'[3]400m.'!$O$8:$S$973,2,0)),"",(VLOOKUP(B53,'[3]400m.'!$O$8:$S$973,2,0)))</f>
        <v/>
      </c>
      <c r="F53" s="10" t="str">
        <f>IF(ISERROR(VLOOKUP(B53,'[3]400m.'!$O$8:$S$990,5,0)),"",(VLOOKUP(B53,'[3]400m.'!$O$8:$S$990,5,0)))</f>
        <v/>
      </c>
      <c r="G53" s="34" t="str">
        <f>IF(ISERROR(VLOOKUP(B53,'[3]1500m.'!$N$8:$Q$973,2,0)),"",(VLOOKUP(B53,'[3]1500m.'!$N$8:$Q$973,2,0)))</f>
        <v/>
      </c>
      <c r="H53" s="10" t="str">
        <f>IF(ISERROR(VLOOKUP(B53,'[3]1500m.'!$N$8:$Q$973,4,0)),"",(VLOOKUP(B53,'[3]1500m.'!$N$8:$Q$973,4,0)))</f>
        <v/>
      </c>
      <c r="I53" s="12" t="str">
        <f>IF(ISERROR(VLOOKUP(B53,[3]Sırık!$F$8:$BO$990,62,0)),"",(VLOOKUP(B53,[3]Sırık!$F$8:$BO$990,62,0)))</f>
        <v/>
      </c>
      <c r="J53" s="10" t="str">
        <f>IF(ISERROR(VLOOKUP(B53,[3]Sırık!$F$8:$BP$990,63,0)),"",(VLOOKUP(B53,[3]Sırık!$F$8:$BP$990,63,0)))</f>
        <v/>
      </c>
      <c r="K53" s="12" t="str">
        <f>IF(ISERROR(VLOOKUP(B53,[3]Disk!$E$8:$N$975,10,0)),"",(VLOOKUP(B53,[3]Disk!$E$8:$N$975,10,0)))</f>
        <v/>
      </c>
      <c r="L53" s="10" t="str">
        <f>IF(ISERROR(VLOOKUP(B53,[3]Disk!$E$8:$O$975,11,0)),"",(VLOOKUP(B53,[3]Disk!$E$8:$O$975,11,0)))</f>
        <v/>
      </c>
      <c r="M53" s="11" t="str">
        <f>IF(ISERROR(VLOOKUP(B53,'[3]400m.Eng'!$O$8:$S$973,2,0)),"",(VLOOKUP(B53,'[3]400m.Eng'!$O$8:$S$973,2,0)))</f>
        <v/>
      </c>
      <c r="N53" s="10" t="str">
        <f>IF(ISERROR(VLOOKUP(B53,'[3]400m.Eng'!$O$8:$S$990,5,0)),"",(VLOOKUP(B53,'[3]400m.Eng'!$O$8:$S$990,5,0)))</f>
        <v/>
      </c>
      <c r="O53" s="12" t="str">
        <f>IF(ISERROR(VLOOKUP(B53,[3]Üçadım!$F$8:$N$975,9,0)),"",(VLOOKUP(B53,[3]Üçadım!$F$8:$N$975,9,0)))</f>
        <v/>
      </c>
      <c r="P53" s="10" t="str">
        <f>IF(ISERROR(VLOOKUP(B53,[3]Üçadım!$F$8:$O$975,10,0)),"",(VLOOKUP(B53,[3]Üçadım!$F$8:$O$975,10,0)))</f>
        <v/>
      </c>
      <c r="Q53" s="33">
        <f>SUM(D53,F53,H53,J53,L53,N53,P53)</f>
        <v>0</v>
      </c>
      <c r="R53" s="32"/>
      <c r="S53" s="31"/>
      <c r="T53" s="31"/>
      <c r="U53" s="31"/>
    </row>
    <row r="54" spans="1:21" ht="66" hidden="1" customHeight="1" x14ac:dyDescent="0.2">
      <c r="A54" s="14">
        <v>47</v>
      </c>
      <c r="B54" s="6"/>
      <c r="C54" s="36" t="str">
        <f>IF(ISERROR(VLOOKUP(B54,'[3]60M.'!$O$8:$S$983,2,0)),"",(VLOOKUP(B54,'[3]60M.'!$O$8:$S$983,2,0)))</f>
        <v/>
      </c>
      <c r="D54" s="35" t="str">
        <f>IF(ISERROR(VLOOKUP(B54,'[3]60M.'!$O$8:$S$1000,5,0)),"",(VLOOKUP(B54,'[3]60M.'!$O$8:$S$1000,5,0)))</f>
        <v/>
      </c>
      <c r="E54" s="11" t="str">
        <f>IF(ISERROR(VLOOKUP(B54,'[3]400m.'!$O$8:$S$973,2,0)),"",(VLOOKUP(B54,'[3]400m.'!$O$8:$S$973,2,0)))</f>
        <v/>
      </c>
      <c r="F54" s="10" t="str">
        <f>IF(ISERROR(VLOOKUP(B54,'[3]400m.'!$O$8:$S$990,5,0)),"",(VLOOKUP(B54,'[3]400m.'!$O$8:$S$990,5,0)))</f>
        <v/>
      </c>
      <c r="G54" s="34" t="str">
        <f>IF(ISERROR(VLOOKUP(B54,'[3]1500m.'!$N$8:$Q$973,2,0)),"",(VLOOKUP(B54,'[3]1500m.'!$N$8:$Q$973,2,0)))</f>
        <v/>
      </c>
      <c r="H54" s="10" t="str">
        <f>IF(ISERROR(VLOOKUP(B54,'[3]1500m.'!$N$8:$Q$973,4,0)),"",(VLOOKUP(B54,'[3]1500m.'!$N$8:$Q$973,4,0)))</f>
        <v/>
      </c>
      <c r="I54" s="12" t="str">
        <f>IF(ISERROR(VLOOKUP(B54,[3]Sırık!$F$8:$BO$990,62,0)),"",(VLOOKUP(B54,[3]Sırık!$F$8:$BO$990,62,0)))</f>
        <v/>
      </c>
      <c r="J54" s="10" t="str">
        <f>IF(ISERROR(VLOOKUP(B54,[3]Sırık!$F$8:$BP$990,63,0)),"",(VLOOKUP(B54,[3]Sırık!$F$8:$BP$990,63,0)))</f>
        <v/>
      </c>
      <c r="K54" s="12" t="str">
        <f>IF(ISERROR(VLOOKUP(B54,[3]Disk!$E$8:$N$975,10,0)),"",(VLOOKUP(B54,[3]Disk!$E$8:$N$975,10,0)))</f>
        <v/>
      </c>
      <c r="L54" s="10" t="str">
        <f>IF(ISERROR(VLOOKUP(B54,[3]Disk!$E$8:$O$975,11,0)),"",(VLOOKUP(B54,[3]Disk!$E$8:$O$975,11,0)))</f>
        <v/>
      </c>
      <c r="M54" s="11" t="str">
        <f>IF(ISERROR(VLOOKUP(B54,'[3]400m.Eng'!$O$8:$S$973,2,0)),"",(VLOOKUP(B54,'[3]400m.Eng'!$O$8:$S$973,2,0)))</f>
        <v/>
      </c>
      <c r="N54" s="10" t="str">
        <f>IF(ISERROR(VLOOKUP(B54,'[3]400m.Eng'!$O$8:$S$990,5,0)),"",(VLOOKUP(B54,'[3]400m.Eng'!$O$8:$S$990,5,0)))</f>
        <v/>
      </c>
      <c r="O54" s="12" t="str">
        <f>IF(ISERROR(VLOOKUP(B54,[3]Üçadım!$F$8:$N$975,9,0)),"",(VLOOKUP(B54,[3]Üçadım!$F$8:$N$975,9,0)))</f>
        <v/>
      </c>
      <c r="P54" s="10" t="str">
        <f>IF(ISERROR(VLOOKUP(B54,[3]Üçadım!$F$8:$O$975,10,0)),"",(VLOOKUP(B54,[3]Üçadım!$F$8:$O$975,10,0)))</f>
        <v/>
      </c>
      <c r="Q54" s="33">
        <f>SUM(D54,F54,H54,J54,L54,N54,P54)</f>
        <v>0</v>
      </c>
      <c r="R54" s="32"/>
      <c r="S54" s="31"/>
      <c r="T54" s="31"/>
      <c r="U54" s="31"/>
    </row>
    <row r="55" spans="1:21" ht="66" hidden="1" customHeight="1" x14ac:dyDescent="0.2">
      <c r="A55" s="14">
        <v>48</v>
      </c>
      <c r="B55" s="6"/>
      <c r="C55" s="36" t="str">
        <f>IF(ISERROR(VLOOKUP(B55,'[3]60M.'!$O$8:$S$983,2,0)),"",(VLOOKUP(B55,'[3]60M.'!$O$8:$S$983,2,0)))</f>
        <v/>
      </c>
      <c r="D55" s="35" t="str">
        <f>IF(ISERROR(VLOOKUP(B55,'[3]60M.'!$O$8:$S$1000,5,0)),"",(VLOOKUP(B55,'[3]60M.'!$O$8:$S$1000,5,0)))</f>
        <v/>
      </c>
      <c r="E55" s="11" t="str">
        <f>IF(ISERROR(VLOOKUP(B55,'[3]400m.'!$O$8:$S$973,2,0)),"",(VLOOKUP(B55,'[3]400m.'!$O$8:$S$973,2,0)))</f>
        <v/>
      </c>
      <c r="F55" s="10" t="str">
        <f>IF(ISERROR(VLOOKUP(B55,'[3]400m.'!$O$8:$S$990,5,0)),"",(VLOOKUP(B55,'[3]400m.'!$O$8:$S$990,5,0)))</f>
        <v/>
      </c>
      <c r="G55" s="34" t="str">
        <f>IF(ISERROR(VLOOKUP(B55,'[3]1500m.'!$N$8:$Q$973,2,0)),"",(VLOOKUP(B55,'[3]1500m.'!$N$8:$Q$973,2,0)))</f>
        <v/>
      </c>
      <c r="H55" s="10" t="str">
        <f>IF(ISERROR(VLOOKUP(B55,'[3]1500m.'!$N$8:$Q$973,4,0)),"",(VLOOKUP(B55,'[3]1500m.'!$N$8:$Q$973,4,0)))</f>
        <v/>
      </c>
      <c r="I55" s="12" t="str">
        <f>IF(ISERROR(VLOOKUP(B55,[3]Sırık!$F$8:$BO$990,62,0)),"",(VLOOKUP(B55,[3]Sırık!$F$8:$BO$990,62,0)))</f>
        <v/>
      </c>
      <c r="J55" s="10" t="str">
        <f>IF(ISERROR(VLOOKUP(B55,[3]Sırık!$F$8:$BP$990,63,0)),"",(VLOOKUP(B55,[3]Sırık!$F$8:$BP$990,63,0)))</f>
        <v/>
      </c>
      <c r="K55" s="12" t="str">
        <f>IF(ISERROR(VLOOKUP(B55,[3]Disk!$E$8:$N$975,10,0)),"",(VLOOKUP(B55,[3]Disk!$E$8:$N$975,10,0)))</f>
        <v/>
      </c>
      <c r="L55" s="10" t="str">
        <f>IF(ISERROR(VLOOKUP(B55,[3]Disk!$E$8:$O$975,11,0)),"",(VLOOKUP(B55,[3]Disk!$E$8:$O$975,11,0)))</f>
        <v/>
      </c>
      <c r="M55" s="11" t="str">
        <f>IF(ISERROR(VLOOKUP(B55,'[3]400m.Eng'!$O$8:$S$973,2,0)),"",(VLOOKUP(B55,'[3]400m.Eng'!$O$8:$S$973,2,0)))</f>
        <v/>
      </c>
      <c r="N55" s="10" t="str">
        <f>IF(ISERROR(VLOOKUP(B55,'[3]400m.Eng'!$O$8:$S$990,5,0)),"",(VLOOKUP(B55,'[3]400m.Eng'!$O$8:$S$990,5,0)))</f>
        <v/>
      </c>
      <c r="O55" s="12" t="str">
        <f>IF(ISERROR(VLOOKUP(B55,[3]Üçadım!$F$8:$N$975,9,0)),"",(VLOOKUP(B55,[3]Üçadım!$F$8:$N$975,9,0)))</f>
        <v/>
      </c>
      <c r="P55" s="10" t="str">
        <f>IF(ISERROR(VLOOKUP(B55,[3]Üçadım!$F$8:$O$975,10,0)),"",(VLOOKUP(B55,[3]Üçadım!$F$8:$O$975,10,0)))</f>
        <v/>
      </c>
      <c r="Q55" s="33">
        <f>SUM(D55,F55,H55,J55,L55,N55,P55)</f>
        <v>0</v>
      </c>
      <c r="R55" s="32"/>
      <c r="S55" s="31"/>
      <c r="T55" s="31"/>
      <c r="U55" s="31"/>
    </row>
    <row r="56" spans="1:21" ht="66" hidden="1" customHeight="1" x14ac:dyDescent="0.2">
      <c r="A56" s="14">
        <v>49</v>
      </c>
      <c r="B56" s="6"/>
      <c r="C56" s="36" t="str">
        <f>IF(ISERROR(VLOOKUP(B56,'[3]60M.'!$O$8:$S$983,2,0)),"",(VLOOKUP(B56,'[3]60M.'!$O$8:$S$983,2,0)))</f>
        <v/>
      </c>
      <c r="D56" s="35" t="str">
        <f>IF(ISERROR(VLOOKUP(B56,'[3]60M.'!$O$8:$S$1000,5,0)),"",(VLOOKUP(B56,'[3]60M.'!$O$8:$S$1000,5,0)))</f>
        <v/>
      </c>
      <c r="E56" s="11" t="str">
        <f>IF(ISERROR(VLOOKUP(B56,'[3]400m.'!$O$8:$S$973,2,0)),"",(VLOOKUP(B56,'[3]400m.'!$O$8:$S$973,2,0)))</f>
        <v/>
      </c>
      <c r="F56" s="10" t="str">
        <f>IF(ISERROR(VLOOKUP(B56,'[3]400m.'!$O$8:$S$990,5,0)),"",(VLOOKUP(B56,'[3]400m.'!$O$8:$S$990,5,0)))</f>
        <v/>
      </c>
      <c r="G56" s="34" t="str">
        <f>IF(ISERROR(VLOOKUP(B56,'[3]1500m.'!$N$8:$Q$973,2,0)),"",(VLOOKUP(B56,'[3]1500m.'!$N$8:$Q$973,2,0)))</f>
        <v/>
      </c>
      <c r="H56" s="10" t="str">
        <f>IF(ISERROR(VLOOKUP(B56,'[3]1500m.'!$N$8:$Q$973,4,0)),"",(VLOOKUP(B56,'[3]1500m.'!$N$8:$Q$973,4,0)))</f>
        <v/>
      </c>
      <c r="I56" s="12" t="str">
        <f>IF(ISERROR(VLOOKUP(B56,[3]Sırık!$F$8:$BO$990,62,0)),"",(VLOOKUP(B56,[3]Sırık!$F$8:$BO$990,62,0)))</f>
        <v/>
      </c>
      <c r="J56" s="10" t="str">
        <f>IF(ISERROR(VLOOKUP(B56,[3]Sırık!$F$8:$BP$990,63,0)),"",(VLOOKUP(B56,[3]Sırık!$F$8:$BP$990,63,0)))</f>
        <v/>
      </c>
      <c r="K56" s="12" t="str">
        <f>IF(ISERROR(VLOOKUP(B56,[3]Disk!$E$8:$N$975,10,0)),"",(VLOOKUP(B56,[3]Disk!$E$8:$N$975,10,0)))</f>
        <v/>
      </c>
      <c r="L56" s="10" t="str">
        <f>IF(ISERROR(VLOOKUP(B56,[3]Disk!$E$8:$O$975,11,0)),"",(VLOOKUP(B56,[3]Disk!$E$8:$O$975,11,0)))</f>
        <v/>
      </c>
      <c r="M56" s="11" t="str">
        <f>IF(ISERROR(VLOOKUP(B56,'[3]400m.Eng'!$O$8:$S$973,2,0)),"",(VLOOKUP(B56,'[3]400m.Eng'!$O$8:$S$973,2,0)))</f>
        <v/>
      </c>
      <c r="N56" s="10" t="str">
        <f>IF(ISERROR(VLOOKUP(B56,'[3]400m.Eng'!$O$8:$S$990,5,0)),"",(VLOOKUP(B56,'[3]400m.Eng'!$O$8:$S$990,5,0)))</f>
        <v/>
      </c>
      <c r="O56" s="12" t="str">
        <f>IF(ISERROR(VLOOKUP(B56,[3]Üçadım!$F$8:$N$975,9,0)),"",(VLOOKUP(B56,[3]Üçadım!$F$8:$N$975,9,0)))</f>
        <v/>
      </c>
      <c r="P56" s="10" t="str">
        <f>IF(ISERROR(VLOOKUP(B56,[3]Üçadım!$F$8:$O$975,10,0)),"",(VLOOKUP(B56,[3]Üçadım!$F$8:$O$975,10,0)))</f>
        <v/>
      </c>
      <c r="Q56" s="33">
        <f>SUM(D56,F56,H56,J56,L56,N56,P56)</f>
        <v>0</v>
      </c>
      <c r="R56" s="32"/>
      <c r="S56" s="31"/>
      <c r="T56" s="31"/>
      <c r="U56" s="31"/>
    </row>
    <row r="57" spans="1:21" ht="66" hidden="1" customHeight="1" x14ac:dyDescent="0.2">
      <c r="A57" s="14">
        <v>50</v>
      </c>
      <c r="B57" s="6"/>
      <c r="C57" s="36" t="str">
        <f>IF(ISERROR(VLOOKUP(B57,'[3]60M.'!$O$8:$S$983,2,0)),"",(VLOOKUP(B57,'[3]60M.'!$O$8:$S$983,2,0)))</f>
        <v/>
      </c>
      <c r="D57" s="35" t="str">
        <f>IF(ISERROR(VLOOKUP(B57,'[3]60M.'!$O$8:$S$1000,5,0)),"",(VLOOKUP(B57,'[3]60M.'!$O$8:$S$1000,5,0)))</f>
        <v/>
      </c>
      <c r="E57" s="11" t="str">
        <f>IF(ISERROR(VLOOKUP(B57,'[3]400m.'!$O$8:$S$973,2,0)),"",(VLOOKUP(B57,'[3]400m.'!$O$8:$S$973,2,0)))</f>
        <v/>
      </c>
      <c r="F57" s="10" t="str">
        <f>IF(ISERROR(VLOOKUP(B57,'[3]400m.'!$O$8:$S$990,5,0)),"",(VLOOKUP(B57,'[3]400m.'!$O$8:$S$990,5,0)))</f>
        <v/>
      </c>
      <c r="G57" s="34" t="str">
        <f>IF(ISERROR(VLOOKUP(B57,'[3]1500m.'!$N$8:$Q$973,2,0)),"",(VLOOKUP(B57,'[3]1500m.'!$N$8:$Q$973,2,0)))</f>
        <v/>
      </c>
      <c r="H57" s="10" t="str">
        <f>IF(ISERROR(VLOOKUP(B57,'[3]1500m.'!$N$8:$Q$973,4,0)),"",(VLOOKUP(B57,'[3]1500m.'!$N$8:$Q$973,4,0)))</f>
        <v/>
      </c>
      <c r="I57" s="12" t="str">
        <f>IF(ISERROR(VLOOKUP(B57,[3]Sırık!$F$8:$BO$990,62,0)),"",(VLOOKUP(B57,[3]Sırık!$F$8:$BO$990,62,0)))</f>
        <v/>
      </c>
      <c r="J57" s="10" t="str">
        <f>IF(ISERROR(VLOOKUP(B57,[3]Sırık!$F$8:$BP$990,63,0)),"",(VLOOKUP(B57,[3]Sırık!$F$8:$BP$990,63,0)))</f>
        <v/>
      </c>
      <c r="K57" s="12" t="str">
        <f>IF(ISERROR(VLOOKUP(B57,[3]Disk!$E$8:$N$975,10,0)),"",(VLOOKUP(B57,[3]Disk!$E$8:$N$975,10,0)))</f>
        <v/>
      </c>
      <c r="L57" s="10" t="str">
        <f>IF(ISERROR(VLOOKUP(B57,[3]Disk!$E$8:$O$975,11,0)),"",(VLOOKUP(B57,[3]Disk!$E$8:$O$975,11,0)))</f>
        <v/>
      </c>
      <c r="M57" s="11" t="str">
        <f>IF(ISERROR(VLOOKUP(B57,'[3]400m.Eng'!$O$8:$S$973,2,0)),"",(VLOOKUP(B57,'[3]400m.Eng'!$O$8:$S$973,2,0)))</f>
        <v/>
      </c>
      <c r="N57" s="10" t="str">
        <f>IF(ISERROR(VLOOKUP(B57,'[3]400m.Eng'!$O$8:$S$990,5,0)),"",(VLOOKUP(B57,'[3]400m.Eng'!$O$8:$S$990,5,0)))</f>
        <v/>
      </c>
      <c r="O57" s="12" t="str">
        <f>IF(ISERROR(VLOOKUP(B57,[3]Üçadım!$F$8:$N$975,9,0)),"",(VLOOKUP(B57,[3]Üçadım!$F$8:$N$975,9,0)))</f>
        <v/>
      </c>
      <c r="P57" s="10" t="str">
        <f>IF(ISERROR(VLOOKUP(B57,[3]Üçadım!$F$8:$O$975,10,0)),"",(VLOOKUP(B57,[3]Üçadım!$F$8:$O$975,10,0)))</f>
        <v/>
      </c>
      <c r="Q57" s="33">
        <f>SUM(D57,F57,H57,J57,L57,N57,P57)</f>
        <v>0</v>
      </c>
      <c r="R57" s="32"/>
      <c r="S57" s="31"/>
      <c r="T57" s="31"/>
      <c r="U57" s="31"/>
    </row>
    <row r="58" spans="1:21" ht="66" hidden="1" customHeight="1" x14ac:dyDescent="0.2">
      <c r="A58" s="14">
        <v>51</v>
      </c>
      <c r="B58" s="6"/>
      <c r="C58" s="36" t="str">
        <f>IF(ISERROR(VLOOKUP(B58,'[3]60M.'!$O$8:$S$983,2,0)),"",(VLOOKUP(B58,'[3]60M.'!$O$8:$S$983,2,0)))</f>
        <v/>
      </c>
      <c r="D58" s="35" t="str">
        <f>IF(ISERROR(VLOOKUP(B58,'[3]60M.'!$O$8:$S$1000,5,0)),"",(VLOOKUP(B58,'[3]60M.'!$O$8:$S$1000,5,0)))</f>
        <v/>
      </c>
      <c r="E58" s="11" t="str">
        <f>IF(ISERROR(VLOOKUP(B58,'[3]400m.'!$O$8:$S$973,2,0)),"",(VLOOKUP(B58,'[3]400m.'!$O$8:$S$973,2,0)))</f>
        <v/>
      </c>
      <c r="F58" s="10" t="str">
        <f>IF(ISERROR(VLOOKUP(B58,'[3]400m.'!$O$8:$S$990,5,0)),"",(VLOOKUP(B58,'[3]400m.'!$O$8:$S$990,5,0)))</f>
        <v/>
      </c>
      <c r="G58" s="34" t="str">
        <f>IF(ISERROR(VLOOKUP(B58,'[3]1500m.'!$N$8:$Q$973,2,0)),"",(VLOOKUP(B58,'[3]1500m.'!$N$8:$Q$973,2,0)))</f>
        <v/>
      </c>
      <c r="H58" s="10" t="str">
        <f>IF(ISERROR(VLOOKUP(B58,'[3]1500m.'!$N$8:$Q$973,4,0)),"",(VLOOKUP(B58,'[3]1500m.'!$N$8:$Q$973,4,0)))</f>
        <v/>
      </c>
      <c r="I58" s="12" t="str">
        <f>IF(ISERROR(VLOOKUP(B58,[3]Sırık!$F$8:$BO$990,62,0)),"",(VLOOKUP(B58,[3]Sırık!$F$8:$BO$990,62,0)))</f>
        <v/>
      </c>
      <c r="J58" s="10" t="str">
        <f>IF(ISERROR(VLOOKUP(B58,[3]Sırık!$F$8:$BP$990,63,0)),"",(VLOOKUP(B58,[3]Sırık!$F$8:$BP$990,63,0)))</f>
        <v/>
      </c>
      <c r="K58" s="12" t="str">
        <f>IF(ISERROR(VLOOKUP(B58,[3]Disk!$E$8:$N$975,10,0)),"",(VLOOKUP(B58,[3]Disk!$E$8:$N$975,10,0)))</f>
        <v/>
      </c>
      <c r="L58" s="10" t="str">
        <f>IF(ISERROR(VLOOKUP(B58,[3]Disk!$E$8:$O$975,11,0)),"",(VLOOKUP(B58,[3]Disk!$E$8:$O$975,11,0)))</f>
        <v/>
      </c>
      <c r="M58" s="11" t="str">
        <f>IF(ISERROR(VLOOKUP(B58,'[3]400m.Eng'!$O$8:$S$973,2,0)),"",(VLOOKUP(B58,'[3]400m.Eng'!$O$8:$S$973,2,0)))</f>
        <v/>
      </c>
      <c r="N58" s="10" t="str">
        <f>IF(ISERROR(VLOOKUP(B58,'[3]400m.Eng'!$O$8:$S$990,5,0)),"",(VLOOKUP(B58,'[3]400m.Eng'!$O$8:$S$990,5,0)))</f>
        <v/>
      </c>
      <c r="O58" s="12" t="str">
        <f>IF(ISERROR(VLOOKUP(B58,[3]Üçadım!$F$8:$N$975,9,0)),"",(VLOOKUP(B58,[3]Üçadım!$F$8:$N$975,9,0)))</f>
        <v/>
      </c>
      <c r="P58" s="10" t="str">
        <f>IF(ISERROR(VLOOKUP(B58,[3]Üçadım!$F$8:$O$975,10,0)),"",(VLOOKUP(B58,[3]Üçadım!$F$8:$O$975,10,0)))</f>
        <v/>
      </c>
      <c r="Q58" s="33">
        <f>SUM(D58,F58,H58,J58,L58,N58,P58)</f>
        <v>0</v>
      </c>
      <c r="R58" s="32"/>
      <c r="S58" s="31"/>
      <c r="T58" s="31"/>
      <c r="U58" s="31"/>
    </row>
    <row r="59" spans="1:21" ht="66" hidden="1" customHeight="1" x14ac:dyDescent="0.2">
      <c r="A59" s="14">
        <v>52</v>
      </c>
      <c r="B59" s="6"/>
      <c r="C59" s="36" t="str">
        <f>IF(ISERROR(VLOOKUP(B59,'[3]60M.'!$O$8:$S$983,2,0)),"",(VLOOKUP(B59,'[3]60M.'!$O$8:$S$983,2,0)))</f>
        <v/>
      </c>
      <c r="D59" s="35" t="str">
        <f>IF(ISERROR(VLOOKUP(B59,'[3]60M.'!$O$8:$S$1000,5,0)),"",(VLOOKUP(B59,'[3]60M.'!$O$8:$S$1000,5,0)))</f>
        <v/>
      </c>
      <c r="E59" s="11" t="str">
        <f>IF(ISERROR(VLOOKUP(B59,'[3]400m.'!$O$8:$S$973,2,0)),"",(VLOOKUP(B59,'[3]400m.'!$O$8:$S$973,2,0)))</f>
        <v/>
      </c>
      <c r="F59" s="10" t="str">
        <f>IF(ISERROR(VLOOKUP(B59,'[3]400m.'!$O$8:$S$990,5,0)),"",(VLOOKUP(B59,'[3]400m.'!$O$8:$S$990,5,0)))</f>
        <v/>
      </c>
      <c r="G59" s="34" t="str">
        <f>IF(ISERROR(VLOOKUP(B59,'[3]1500m.'!$N$8:$Q$973,2,0)),"",(VLOOKUP(B59,'[3]1500m.'!$N$8:$Q$973,2,0)))</f>
        <v/>
      </c>
      <c r="H59" s="10" t="str">
        <f>IF(ISERROR(VLOOKUP(B59,'[3]1500m.'!$N$8:$Q$973,4,0)),"",(VLOOKUP(B59,'[3]1500m.'!$N$8:$Q$973,4,0)))</f>
        <v/>
      </c>
      <c r="I59" s="12" t="str">
        <f>IF(ISERROR(VLOOKUP(B59,[3]Sırık!$F$8:$BO$990,62,0)),"",(VLOOKUP(B59,[3]Sırık!$F$8:$BO$990,62,0)))</f>
        <v/>
      </c>
      <c r="J59" s="10" t="str">
        <f>IF(ISERROR(VLOOKUP(B59,[3]Sırık!$F$8:$BP$990,63,0)),"",(VLOOKUP(B59,[3]Sırık!$F$8:$BP$990,63,0)))</f>
        <v/>
      </c>
      <c r="K59" s="12" t="str">
        <f>IF(ISERROR(VLOOKUP(B59,[3]Disk!$E$8:$N$975,10,0)),"",(VLOOKUP(B59,[3]Disk!$E$8:$N$975,10,0)))</f>
        <v/>
      </c>
      <c r="L59" s="10" t="str">
        <f>IF(ISERROR(VLOOKUP(B59,[3]Disk!$E$8:$O$975,11,0)),"",(VLOOKUP(B59,[3]Disk!$E$8:$O$975,11,0)))</f>
        <v/>
      </c>
      <c r="M59" s="11" t="str">
        <f>IF(ISERROR(VLOOKUP(B59,'[3]400m.Eng'!$O$8:$S$973,2,0)),"",(VLOOKUP(B59,'[3]400m.Eng'!$O$8:$S$973,2,0)))</f>
        <v/>
      </c>
      <c r="N59" s="10" t="str">
        <f>IF(ISERROR(VLOOKUP(B59,'[3]400m.Eng'!$O$8:$S$990,5,0)),"",(VLOOKUP(B59,'[3]400m.Eng'!$O$8:$S$990,5,0)))</f>
        <v/>
      </c>
      <c r="O59" s="12" t="str">
        <f>IF(ISERROR(VLOOKUP(B59,[3]Üçadım!$F$8:$N$975,9,0)),"",(VLOOKUP(B59,[3]Üçadım!$F$8:$N$975,9,0)))</f>
        <v/>
      </c>
      <c r="P59" s="10" t="str">
        <f>IF(ISERROR(VLOOKUP(B59,[3]Üçadım!$F$8:$O$975,10,0)),"",(VLOOKUP(B59,[3]Üçadım!$F$8:$O$975,10,0)))</f>
        <v/>
      </c>
      <c r="Q59" s="33">
        <f>SUM(D59,F59,H59,J59,L59,N59,P59)</f>
        <v>0</v>
      </c>
      <c r="R59" s="32"/>
      <c r="S59" s="31"/>
      <c r="T59" s="31"/>
      <c r="U59" s="31"/>
    </row>
    <row r="60" spans="1:21" ht="66" hidden="1" customHeight="1" x14ac:dyDescent="0.2">
      <c r="A60" s="14">
        <v>53</v>
      </c>
      <c r="B60" s="6"/>
      <c r="C60" s="36" t="str">
        <f>IF(ISERROR(VLOOKUP(B60,'[3]60M.'!$O$8:$S$983,2,0)),"",(VLOOKUP(B60,'[3]60M.'!$O$8:$S$983,2,0)))</f>
        <v/>
      </c>
      <c r="D60" s="35" t="str">
        <f>IF(ISERROR(VLOOKUP(B60,'[3]60M.'!$O$8:$S$1000,5,0)),"",(VLOOKUP(B60,'[3]60M.'!$O$8:$S$1000,5,0)))</f>
        <v/>
      </c>
      <c r="E60" s="11" t="str">
        <f>IF(ISERROR(VLOOKUP(B60,'[3]400m.'!$O$8:$S$973,2,0)),"",(VLOOKUP(B60,'[3]400m.'!$O$8:$S$973,2,0)))</f>
        <v/>
      </c>
      <c r="F60" s="10" t="str">
        <f>IF(ISERROR(VLOOKUP(B60,'[3]400m.'!$O$8:$S$990,5,0)),"",(VLOOKUP(B60,'[3]400m.'!$O$8:$S$990,5,0)))</f>
        <v/>
      </c>
      <c r="G60" s="34" t="str">
        <f>IF(ISERROR(VLOOKUP(B60,'[3]1500m.'!$N$8:$Q$973,2,0)),"",(VLOOKUP(B60,'[3]1500m.'!$N$8:$Q$973,2,0)))</f>
        <v/>
      </c>
      <c r="H60" s="10" t="str">
        <f>IF(ISERROR(VLOOKUP(B60,'[3]1500m.'!$N$8:$Q$973,4,0)),"",(VLOOKUP(B60,'[3]1500m.'!$N$8:$Q$973,4,0)))</f>
        <v/>
      </c>
      <c r="I60" s="12" t="str">
        <f>IF(ISERROR(VLOOKUP(B60,[3]Sırık!$F$8:$BO$990,62,0)),"",(VLOOKUP(B60,[3]Sırık!$F$8:$BO$990,62,0)))</f>
        <v/>
      </c>
      <c r="J60" s="10" t="str">
        <f>IF(ISERROR(VLOOKUP(B60,[3]Sırık!$F$8:$BP$990,63,0)),"",(VLOOKUP(B60,[3]Sırık!$F$8:$BP$990,63,0)))</f>
        <v/>
      </c>
      <c r="K60" s="12" t="str">
        <f>IF(ISERROR(VLOOKUP(B60,[3]Disk!$E$8:$N$975,10,0)),"",(VLOOKUP(B60,[3]Disk!$E$8:$N$975,10,0)))</f>
        <v/>
      </c>
      <c r="L60" s="10" t="str">
        <f>IF(ISERROR(VLOOKUP(B60,[3]Disk!$E$8:$O$975,11,0)),"",(VLOOKUP(B60,[3]Disk!$E$8:$O$975,11,0)))</f>
        <v/>
      </c>
      <c r="M60" s="11" t="str">
        <f>IF(ISERROR(VLOOKUP(B60,'[3]400m.Eng'!$O$8:$S$973,2,0)),"",(VLOOKUP(B60,'[3]400m.Eng'!$O$8:$S$973,2,0)))</f>
        <v/>
      </c>
      <c r="N60" s="10" t="str">
        <f>IF(ISERROR(VLOOKUP(B60,'[3]400m.Eng'!$O$8:$S$990,5,0)),"",(VLOOKUP(B60,'[3]400m.Eng'!$O$8:$S$990,5,0)))</f>
        <v/>
      </c>
      <c r="O60" s="12" t="str">
        <f>IF(ISERROR(VLOOKUP(B60,[3]Üçadım!$F$8:$N$975,9,0)),"",(VLOOKUP(B60,[3]Üçadım!$F$8:$N$975,9,0)))</f>
        <v/>
      </c>
      <c r="P60" s="10" t="str">
        <f>IF(ISERROR(VLOOKUP(B60,[3]Üçadım!$F$8:$O$975,10,0)),"",(VLOOKUP(B60,[3]Üçadım!$F$8:$O$975,10,0)))</f>
        <v/>
      </c>
      <c r="Q60" s="33">
        <f>SUM(D60,F60,H60,J60,L60,N60,P60)</f>
        <v>0</v>
      </c>
      <c r="R60" s="32"/>
      <c r="S60" s="31"/>
      <c r="T60" s="31"/>
      <c r="U60" s="31"/>
    </row>
    <row r="61" spans="1:21" ht="66" hidden="1" customHeight="1" x14ac:dyDescent="0.2">
      <c r="A61" s="14">
        <v>54</v>
      </c>
      <c r="B61" s="6"/>
      <c r="C61" s="36" t="str">
        <f>IF(ISERROR(VLOOKUP(B61,'[3]60M.'!$O$8:$S$983,2,0)),"",(VLOOKUP(B61,'[3]60M.'!$O$8:$S$983,2,0)))</f>
        <v/>
      </c>
      <c r="D61" s="35" t="str">
        <f>IF(ISERROR(VLOOKUP(B61,'[3]60M.'!$O$8:$S$1000,5,0)),"",(VLOOKUP(B61,'[3]60M.'!$O$8:$S$1000,5,0)))</f>
        <v/>
      </c>
      <c r="E61" s="11" t="str">
        <f>IF(ISERROR(VLOOKUP(B61,'[3]400m.'!$O$8:$S$973,2,0)),"",(VLOOKUP(B61,'[3]400m.'!$O$8:$S$973,2,0)))</f>
        <v/>
      </c>
      <c r="F61" s="10" t="str">
        <f>IF(ISERROR(VLOOKUP(B61,'[3]400m.'!$O$8:$S$990,5,0)),"",(VLOOKUP(B61,'[3]400m.'!$O$8:$S$990,5,0)))</f>
        <v/>
      </c>
      <c r="G61" s="34" t="str">
        <f>IF(ISERROR(VLOOKUP(B61,'[3]1500m.'!$N$8:$Q$973,2,0)),"",(VLOOKUP(B61,'[3]1500m.'!$N$8:$Q$973,2,0)))</f>
        <v/>
      </c>
      <c r="H61" s="10" t="str">
        <f>IF(ISERROR(VLOOKUP(B61,'[3]1500m.'!$N$8:$Q$973,4,0)),"",(VLOOKUP(B61,'[3]1500m.'!$N$8:$Q$973,4,0)))</f>
        <v/>
      </c>
      <c r="I61" s="12" t="str">
        <f>IF(ISERROR(VLOOKUP(B61,[3]Sırık!$F$8:$BO$990,62,0)),"",(VLOOKUP(B61,[3]Sırık!$F$8:$BO$990,62,0)))</f>
        <v/>
      </c>
      <c r="J61" s="10" t="str">
        <f>IF(ISERROR(VLOOKUP(B61,[3]Sırık!$F$8:$BP$990,63,0)),"",(VLOOKUP(B61,[3]Sırık!$F$8:$BP$990,63,0)))</f>
        <v/>
      </c>
      <c r="K61" s="12" t="str">
        <f>IF(ISERROR(VLOOKUP(B61,[3]Disk!$E$8:$N$975,10,0)),"",(VLOOKUP(B61,[3]Disk!$E$8:$N$975,10,0)))</f>
        <v/>
      </c>
      <c r="L61" s="10" t="str">
        <f>IF(ISERROR(VLOOKUP(B61,[3]Disk!$E$8:$O$975,11,0)),"",(VLOOKUP(B61,[3]Disk!$E$8:$O$975,11,0)))</f>
        <v/>
      </c>
      <c r="M61" s="11" t="str">
        <f>IF(ISERROR(VLOOKUP(B61,'[3]400m.Eng'!$O$8:$S$973,2,0)),"",(VLOOKUP(B61,'[3]400m.Eng'!$O$8:$S$973,2,0)))</f>
        <v/>
      </c>
      <c r="N61" s="10" t="str">
        <f>IF(ISERROR(VLOOKUP(B61,'[3]400m.Eng'!$O$8:$S$990,5,0)),"",(VLOOKUP(B61,'[3]400m.Eng'!$O$8:$S$990,5,0)))</f>
        <v/>
      </c>
      <c r="O61" s="12" t="str">
        <f>IF(ISERROR(VLOOKUP(B61,[3]Üçadım!$F$8:$N$975,9,0)),"",(VLOOKUP(B61,[3]Üçadım!$F$8:$N$975,9,0)))</f>
        <v/>
      </c>
      <c r="P61" s="10" t="str">
        <f>IF(ISERROR(VLOOKUP(B61,[3]Üçadım!$F$8:$O$975,10,0)),"",(VLOOKUP(B61,[3]Üçadım!$F$8:$O$975,10,0)))</f>
        <v/>
      </c>
      <c r="Q61" s="33">
        <f>SUM(D61,F61,H61,J61,L61,N61,P61)</f>
        <v>0</v>
      </c>
      <c r="R61" s="32"/>
      <c r="S61" s="31"/>
      <c r="T61" s="31"/>
      <c r="U61" s="31"/>
    </row>
    <row r="62" spans="1:21" ht="66" hidden="1" customHeight="1" x14ac:dyDescent="0.2">
      <c r="A62" s="14">
        <v>55</v>
      </c>
      <c r="B62" s="6"/>
      <c r="C62" s="36" t="str">
        <f>IF(ISERROR(VLOOKUP(B62,'[3]60M.'!$O$8:$S$983,2,0)),"",(VLOOKUP(B62,'[3]60M.'!$O$8:$S$983,2,0)))</f>
        <v/>
      </c>
      <c r="D62" s="35" t="str">
        <f>IF(ISERROR(VLOOKUP(B62,'[3]60M.'!$O$8:$S$1000,5,0)),"",(VLOOKUP(B62,'[3]60M.'!$O$8:$S$1000,5,0)))</f>
        <v/>
      </c>
      <c r="E62" s="11" t="str">
        <f>IF(ISERROR(VLOOKUP(B62,'[3]400m.'!$O$8:$S$973,2,0)),"",(VLOOKUP(B62,'[3]400m.'!$O$8:$S$973,2,0)))</f>
        <v/>
      </c>
      <c r="F62" s="10" t="str">
        <f>IF(ISERROR(VLOOKUP(B62,'[3]400m.'!$O$8:$S$990,5,0)),"",(VLOOKUP(B62,'[3]400m.'!$O$8:$S$990,5,0)))</f>
        <v/>
      </c>
      <c r="G62" s="34" t="str">
        <f>IF(ISERROR(VLOOKUP(B62,'[3]1500m.'!$N$8:$Q$973,2,0)),"",(VLOOKUP(B62,'[3]1500m.'!$N$8:$Q$973,2,0)))</f>
        <v/>
      </c>
      <c r="H62" s="10" t="str">
        <f>IF(ISERROR(VLOOKUP(B62,'[3]1500m.'!$N$8:$Q$973,4,0)),"",(VLOOKUP(B62,'[3]1500m.'!$N$8:$Q$973,4,0)))</f>
        <v/>
      </c>
      <c r="I62" s="12" t="str">
        <f>IF(ISERROR(VLOOKUP(B62,[3]Sırık!$F$8:$BO$990,62,0)),"",(VLOOKUP(B62,[3]Sırık!$F$8:$BO$990,62,0)))</f>
        <v/>
      </c>
      <c r="J62" s="10" t="str">
        <f>IF(ISERROR(VLOOKUP(B62,[3]Sırık!$F$8:$BP$990,63,0)),"",(VLOOKUP(B62,[3]Sırık!$F$8:$BP$990,63,0)))</f>
        <v/>
      </c>
      <c r="K62" s="12" t="str">
        <f>IF(ISERROR(VLOOKUP(B62,[3]Disk!$E$8:$N$975,10,0)),"",(VLOOKUP(B62,[3]Disk!$E$8:$N$975,10,0)))</f>
        <v/>
      </c>
      <c r="L62" s="10" t="str">
        <f>IF(ISERROR(VLOOKUP(B62,[3]Disk!$E$8:$O$975,11,0)),"",(VLOOKUP(B62,[3]Disk!$E$8:$O$975,11,0)))</f>
        <v/>
      </c>
      <c r="M62" s="11" t="str">
        <f>IF(ISERROR(VLOOKUP(B62,'[3]400m.Eng'!$O$8:$S$973,2,0)),"",(VLOOKUP(B62,'[3]400m.Eng'!$O$8:$S$973,2,0)))</f>
        <v/>
      </c>
      <c r="N62" s="10" t="str">
        <f>IF(ISERROR(VLOOKUP(B62,'[3]400m.Eng'!$O$8:$S$990,5,0)),"",(VLOOKUP(B62,'[3]400m.Eng'!$O$8:$S$990,5,0)))</f>
        <v/>
      </c>
      <c r="O62" s="12" t="str">
        <f>IF(ISERROR(VLOOKUP(B62,[3]Üçadım!$F$8:$N$975,9,0)),"",(VLOOKUP(B62,[3]Üçadım!$F$8:$N$975,9,0)))</f>
        <v/>
      </c>
      <c r="P62" s="10" t="str">
        <f>IF(ISERROR(VLOOKUP(B62,[3]Üçadım!$F$8:$O$975,10,0)),"",(VLOOKUP(B62,[3]Üçadım!$F$8:$O$975,10,0)))</f>
        <v/>
      </c>
      <c r="Q62" s="33">
        <f>SUM(D62,F62,H62,J62,L62,N62,P62)</f>
        <v>0</v>
      </c>
      <c r="R62" s="32"/>
      <c r="S62" s="31"/>
      <c r="T62" s="31"/>
      <c r="U62" s="31"/>
    </row>
    <row r="63" spans="1:21" ht="66" hidden="1" customHeight="1" x14ac:dyDescent="0.2">
      <c r="A63" s="14">
        <v>56</v>
      </c>
      <c r="B63" s="6"/>
      <c r="C63" s="36" t="str">
        <f>IF(ISERROR(VLOOKUP(B63,'[3]60M.'!$O$8:$S$983,2,0)),"",(VLOOKUP(B63,'[3]60M.'!$O$8:$S$983,2,0)))</f>
        <v/>
      </c>
      <c r="D63" s="35" t="str">
        <f>IF(ISERROR(VLOOKUP(B63,'[3]60M.'!$O$8:$S$1000,5,0)),"",(VLOOKUP(B63,'[3]60M.'!$O$8:$S$1000,5,0)))</f>
        <v/>
      </c>
      <c r="E63" s="11" t="str">
        <f>IF(ISERROR(VLOOKUP(B63,'[3]400m.'!$O$8:$S$973,2,0)),"",(VLOOKUP(B63,'[3]400m.'!$O$8:$S$973,2,0)))</f>
        <v/>
      </c>
      <c r="F63" s="10" t="str">
        <f>IF(ISERROR(VLOOKUP(B63,'[3]400m.'!$O$8:$S$990,5,0)),"",(VLOOKUP(B63,'[3]400m.'!$O$8:$S$990,5,0)))</f>
        <v/>
      </c>
      <c r="G63" s="34" t="str">
        <f>IF(ISERROR(VLOOKUP(B63,'[3]1500m.'!$N$8:$Q$973,2,0)),"",(VLOOKUP(B63,'[3]1500m.'!$N$8:$Q$973,2,0)))</f>
        <v/>
      </c>
      <c r="H63" s="10" t="str">
        <f>IF(ISERROR(VLOOKUP(B63,'[3]1500m.'!$N$8:$Q$973,4,0)),"",(VLOOKUP(B63,'[3]1500m.'!$N$8:$Q$973,4,0)))</f>
        <v/>
      </c>
      <c r="I63" s="12" t="str">
        <f>IF(ISERROR(VLOOKUP(B63,[3]Sırık!$F$8:$BO$990,62,0)),"",(VLOOKUP(B63,[3]Sırık!$F$8:$BO$990,62,0)))</f>
        <v/>
      </c>
      <c r="J63" s="10" t="str">
        <f>IF(ISERROR(VLOOKUP(B63,[3]Sırık!$F$8:$BP$990,63,0)),"",(VLOOKUP(B63,[3]Sırık!$F$8:$BP$990,63,0)))</f>
        <v/>
      </c>
      <c r="K63" s="12" t="str">
        <f>IF(ISERROR(VLOOKUP(B63,[3]Disk!$E$8:$N$975,10,0)),"",(VLOOKUP(B63,[3]Disk!$E$8:$N$975,10,0)))</f>
        <v/>
      </c>
      <c r="L63" s="10" t="str">
        <f>IF(ISERROR(VLOOKUP(B63,[3]Disk!$E$8:$O$975,11,0)),"",(VLOOKUP(B63,[3]Disk!$E$8:$O$975,11,0)))</f>
        <v/>
      </c>
      <c r="M63" s="11" t="str">
        <f>IF(ISERROR(VLOOKUP(B63,'[3]400m.Eng'!$O$8:$S$973,2,0)),"",(VLOOKUP(B63,'[3]400m.Eng'!$O$8:$S$973,2,0)))</f>
        <v/>
      </c>
      <c r="N63" s="10" t="str">
        <f>IF(ISERROR(VLOOKUP(B63,'[3]400m.Eng'!$O$8:$S$990,5,0)),"",(VLOOKUP(B63,'[3]400m.Eng'!$O$8:$S$990,5,0)))</f>
        <v/>
      </c>
      <c r="O63" s="12" t="str">
        <f>IF(ISERROR(VLOOKUP(B63,[3]Üçadım!$F$8:$N$975,9,0)),"",(VLOOKUP(B63,[3]Üçadım!$F$8:$N$975,9,0)))</f>
        <v/>
      </c>
      <c r="P63" s="10" t="str">
        <f>IF(ISERROR(VLOOKUP(B63,[3]Üçadım!$F$8:$O$975,10,0)),"",(VLOOKUP(B63,[3]Üçadım!$F$8:$O$975,10,0)))</f>
        <v/>
      </c>
      <c r="Q63" s="33">
        <f>SUM(D63,F63,H63,J63,L63,N63,P63)</f>
        <v>0</v>
      </c>
      <c r="R63" s="32"/>
      <c r="S63" s="31"/>
      <c r="T63" s="31"/>
      <c r="U63" s="31"/>
    </row>
    <row r="64" spans="1:21" ht="66" hidden="1" customHeight="1" x14ac:dyDescent="0.2">
      <c r="A64" s="14">
        <v>57</v>
      </c>
      <c r="B64" s="6"/>
      <c r="C64" s="36" t="str">
        <f>IF(ISERROR(VLOOKUP(B64,'[3]60M.'!$O$8:$S$983,2,0)),"",(VLOOKUP(B64,'[3]60M.'!$O$8:$S$983,2,0)))</f>
        <v/>
      </c>
      <c r="D64" s="35" t="str">
        <f>IF(ISERROR(VLOOKUP(B64,'[3]60M.'!$O$8:$S$1000,5,0)),"",(VLOOKUP(B64,'[3]60M.'!$O$8:$S$1000,5,0)))</f>
        <v/>
      </c>
      <c r="E64" s="11" t="str">
        <f>IF(ISERROR(VLOOKUP(B64,'[3]400m.'!$O$8:$S$973,2,0)),"",(VLOOKUP(B64,'[3]400m.'!$O$8:$S$973,2,0)))</f>
        <v/>
      </c>
      <c r="F64" s="10" t="str">
        <f>IF(ISERROR(VLOOKUP(B64,'[3]400m.'!$O$8:$S$990,5,0)),"",(VLOOKUP(B64,'[3]400m.'!$O$8:$S$990,5,0)))</f>
        <v/>
      </c>
      <c r="G64" s="34" t="str">
        <f>IF(ISERROR(VLOOKUP(B64,'[3]1500m.'!$N$8:$Q$973,2,0)),"",(VLOOKUP(B64,'[3]1500m.'!$N$8:$Q$973,2,0)))</f>
        <v/>
      </c>
      <c r="H64" s="10" t="str">
        <f>IF(ISERROR(VLOOKUP(B64,'[3]1500m.'!$N$8:$Q$973,4,0)),"",(VLOOKUP(B64,'[3]1500m.'!$N$8:$Q$973,4,0)))</f>
        <v/>
      </c>
      <c r="I64" s="12" t="str">
        <f>IF(ISERROR(VLOOKUP(B64,[3]Sırık!$F$8:$BO$990,62,0)),"",(VLOOKUP(B64,[3]Sırık!$F$8:$BO$990,62,0)))</f>
        <v/>
      </c>
      <c r="J64" s="10" t="str">
        <f>IF(ISERROR(VLOOKUP(B64,[3]Sırık!$F$8:$BP$990,63,0)),"",(VLOOKUP(B64,[3]Sırık!$F$8:$BP$990,63,0)))</f>
        <v/>
      </c>
      <c r="K64" s="12" t="str">
        <f>IF(ISERROR(VLOOKUP(B64,[3]Disk!$E$8:$N$975,10,0)),"",(VLOOKUP(B64,[3]Disk!$E$8:$N$975,10,0)))</f>
        <v/>
      </c>
      <c r="L64" s="10" t="str">
        <f>IF(ISERROR(VLOOKUP(B64,[3]Disk!$E$8:$O$975,11,0)),"",(VLOOKUP(B64,[3]Disk!$E$8:$O$975,11,0)))</f>
        <v/>
      </c>
      <c r="M64" s="11" t="str">
        <f>IF(ISERROR(VLOOKUP(B64,'[3]400m.Eng'!$O$8:$S$973,2,0)),"",(VLOOKUP(B64,'[3]400m.Eng'!$O$8:$S$973,2,0)))</f>
        <v/>
      </c>
      <c r="N64" s="10" t="str">
        <f>IF(ISERROR(VLOOKUP(B64,'[3]400m.Eng'!$O$8:$S$990,5,0)),"",(VLOOKUP(B64,'[3]400m.Eng'!$O$8:$S$990,5,0)))</f>
        <v/>
      </c>
      <c r="O64" s="12" t="str">
        <f>IF(ISERROR(VLOOKUP(B64,[3]Üçadım!$F$8:$N$975,9,0)),"",(VLOOKUP(B64,[3]Üçadım!$F$8:$N$975,9,0)))</f>
        <v/>
      </c>
      <c r="P64" s="10" t="str">
        <f>IF(ISERROR(VLOOKUP(B64,[3]Üçadım!$F$8:$O$975,10,0)),"",(VLOOKUP(B64,[3]Üçadım!$F$8:$O$975,10,0)))</f>
        <v/>
      </c>
      <c r="Q64" s="33">
        <f>SUM(D64,F64,H64,J64,L64,N64,P64)</f>
        <v>0</v>
      </c>
      <c r="R64" s="32"/>
      <c r="S64" s="31"/>
      <c r="T64" s="31"/>
      <c r="U64" s="31"/>
    </row>
    <row r="65" spans="1:22" ht="66" hidden="1" customHeight="1" x14ac:dyDescent="0.2">
      <c r="A65" s="14">
        <v>58</v>
      </c>
      <c r="B65" s="6"/>
      <c r="C65" s="36" t="str">
        <f>IF(ISERROR(VLOOKUP(B65,'[3]60M.'!$O$8:$S$983,2,0)),"",(VLOOKUP(B65,'[3]60M.'!$O$8:$S$983,2,0)))</f>
        <v/>
      </c>
      <c r="D65" s="35" t="str">
        <f>IF(ISERROR(VLOOKUP(B65,'[3]60M.'!$O$8:$S$1000,5,0)),"",(VLOOKUP(B65,'[3]60M.'!$O$8:$S$1000,5,0)))</f>
        <v/>
      </c>
      <c r="E65" s="11" t="str">
        <f>IF(ISERROR(VLOOKUP(B65,'[3]400m.'!$O$8:$S$973,2,0)),"",(VLOOKUP(B65,'[3]400m.'!$O$8:$S$973,2,0)))</f>
        <v/>
      </c>
      <c r="F65" s="10" t="str">
        <f>IF(ISERROR(VLOOKUP(B65,'[3]400m.'!$O$8:$S$990,5,0)),"",(VLOOKUP(B65,'[3]400m.'!$O$8:$S$990,5,0)))</f>
        <v/>
      </c>
      <c r="G65" s="34" t="str">
        <f>IF(ISERROR(VLOOKUP(B65,'[3]1500m.'!$N$8:$Q$973,2,0)),"",(VLOOKUP(B65,'[3]1500m.'!$N$8:$Q$973,2,0)))</f>
        <v/>
      </c>
      <c r="H65" s="10" t="str">
        <f>IF(ISERROR(VLOOKUP(B65,'[3]1500m.'!$N$8:$Q$973,4,0)),"",(VLOOKUP(B65,'[3]1500m.'!$N$8:$Q$973,4,0)))</f>
        <v/>
      </c>
      <c r="I65" s="12" t="str">
        <f>IF(ISERROR(VLOOKUP(B65,[3]Sırık!$F$8:$BO$990,62,0)),"",(VLOOKUP(B65,[3]Sırık!$F$8:$BO$990,62,0)))</f>
        <v/>
      </c>
      <c r="J65" s="10" t="str">
        <f>IF(ISERROR(VLOOKUP(B65,[3]Sırık!$F$8:$BP$990,63,0)),"",(VLOOKUP(B65,[3]Sırık!$F$8:$BP$990,63,0)))</f>
        <v/>
      </c>
      <c r="K65" s="12" t="str">
        <f>IF(ISERROR(VLOOKUP(B65,[3]Disk!$E$8:$N$975,10,0)),"",(VLOOKUP(B65,[3]Disk!$E$8:$N$975,10,0)))</f>
        <v/>
      </c>
      <c r="L65" s="10" t="str">
        <f>IF(ISERROR(VLOOKUP(B65,[3]Disk!$E$8:$O$975,11,0)),"",(VLOOKUP(B65,[3]Disk!$E$8:$O$975,11,0)))</f>
        <v/>
      </c>
      <c r="M65" s="11" t="str">
        <f>IF(ISERROR(VLOOKUP(B65,'[3]400m.Eng'!$O$8:$S$973,2,0)),"",(VLOOKUP(B65,'[3]400m.Eng'!$O$8:$S$973,2,0)))</f>
        <v/>
      </c>
      <c r="N65" s="10" t="str">
        <f>IF(ISERROR(VLOOKUP(B65,'[3]400m.Eng'!$O$8:$S$990,5,0)),"",(VLOOKUP(B65,'[3]400m.Eng'!$O$8:$S$990,5,0)))</f>
        <v/>
      </c>
      <c r="O65" s="12" t="str">
        <f>IF(ISERROR(VLOOKUP(B65,[3]Üçadım!$F$8:$N$975,9,0)),"",(VLOOKUP(B65,[3]Üçadım!$F$8:$N$975,9,0)))</f>
        <v/>
      </c>
      <c r="P65" s="10" t="str">
        <f>IF(ISERROR(VLOOKUP(B65,[3]Üçadım!$F$8:$O$975,10,0)),"",(VLOOKUP(B65,[3]Üçadım!$F$8:$O$975,10,0)))</f>
        <v/>
      </c>
      <c r="Q65" s="33">
        <f>SUM(D65,F65,H65,J65,L65,N65,P65)</f>
        <v>0</v>
      </c>
      <c r="R65" s="32"/>
      <c r="S65" s="31"/>
      <c r="T65" s="31"/>
      <c r="U65" s="31"/>
    </row>
    <row r="66" spans="1:22" ht="66" hidden="1" customHeight="1" x14ac:dyDescent="0.2">
      <c r="A66" s="14">
        <v>59</v>
      </c>
      <c r="B66" s="6"/>
      <c r="C66" s="36" t="str">
        <f>IF(ISERROR(VLOOKUP(B66,'[3]60M.'!$O$8:$S$983,2,0)),"",(VLOOKUP(B66,'[3]60M.'!$O$8:$S$983,2,0)))</f>
        <v/>
      </c>
      <c r="D66" s="35" t="str">
        <f>IF(ISERROR(VLOOKUP(B66,'[3]60M.'!$O$8:$S$1000,5,0)),"",(VLOOKUP(B66,'[3]60M.'!$O$8:$S$1000,5,0)))</f>
        <v/>
      </c>
      <c r="E66" s="11" t="str">
        <f>IF(ISERROR(VLOOKUP(B66,'[3]400m.'!$O$8:$S$973,2,0)),"",(VLOOKUP(B66,'[3]400m.'!$O$8:$S$973,2,0)))</f>
        <v/>
      </c>
      <c r="F66" s="10" t="str">
        <f>IF(ISERROR(VLOOKUP(B66,'[3]400m.'!$O$8:$S$990,5,0)),"",(VLOOKUP(B66,'[3]400m.'!$O$8:$S$990,5,0)))</f>
        <v/>
      </c>
      <c r="G66" s="34" t="str">
        <f>IF(ISERROR(VLOOKUP(B66,'[3]1500m.'!$N$8:$Q$973,2,0)),"",(VLOOKUP(B66,'[3]1500m.'!$N$8:$Q$973,2,0)))</f>
        <v/>
      </c>
      <c r="H66" s="10" t="str">
        <f>IF(ISERROR(VLOOKUP(B66,'[3]1500m.'!$N$8:$Q$973,4,0)),"",(VLOOKUP(B66,'[3]1500m.'!$N$8:$Q$973,4,0)))</f>
        <v/>
      </c>
      <c r="I66" s="12" t="str">
        <f>IF(ISERROR(VLOOKUP(B66,[3]Sırık!$F$8:$BO$990,62,0)),"",(VLOOKUP(B66,[3]Sırık!$F$8:$BO$990,62,0)))</f>
        <v/>
      </c>
      <c r="J66" s="10" t="str">
        <f>IF(ISERROR(VLOOKUP(B66,[3]Sırık!$F$8:$BP$990,63,0)),"",(VLOOKUP(B66,[3]Sırık!$F$8:$BP$990,63,0)))</f>
        <v/>
      </c>
      <c r="K66" s="12" t="str">
        <f>IF(ISERROR(VLOOKUP(B66,[3]Disk!$E$8:$N$975,10,0)),"",(VLOOKUP(B66,[3]Disk!$E$8:$N$975,10,0)))</f>
        <v/>
      </c>
      <c r="L66" s="10" t="str">
        <f>IF(ISERROR(VLOOKUP(B66,[3]Disk!$E$8:$O$975,11,0)),"",(VLOOKUP(B66,[3]Disk!$E$8:$O$975,11,0)))</f>
        <v/>
      </c>
      <c r="M66" s="11" t="str">
        <f>IF(ISERROR(VLOOKUP(B66,'[3]400m.Eng'!$O$8:$S$973,2,0)),"",(VLOOKUP(B66,'[3]400m.Eng'!$O$8:$S$973,2,0)))</f>
        <v/>
      </c>
      <c r="N66" s="10" t="str">
        <f>IF(ISERROR(VLOOKUP(B66,'[3]400m.Eng'!$O$8:$S$990,5,0)),"",(VLOOKUP(B66,'[3]400m.Eng'!$O$8:$S$990,5,0)))</f>
        <v/>
      </c>
      <c r="O66" s="12" t="str">
        <f>IF(ISERROR(VLOOKUP(B66,[3]Üçadım!$F$8:$N$975,9,0)),"",(VLOOKUP(B66,[3]Üçadım!$F$8:$N$975,9,0)))</f>
        <v/>
      </c>
      <c r="P66" s="10" t="str">
        <f>IF(ISERROR(VLOOKUP(B66,[3]Üçadım!$F$8:$O$975,10,0)),"",(VLOOKUP(B66,[3]Üçadım!$F$8:$O$975,10,0)))</f>
        <v/>
      </c>
      <c r="Q66" s="33">
        <f>SUM(D66,F66,H66,J66,L66,N66,P66)</f>
        <v>0</v>
      </c>
      <c r="R66" s="32"/>
      <c r="S66" s="31"/>
      <c r="T66" s="31"/>
      <c r="U66" s="31"/>
    </row>
    <row r="67" spans="1:22" ht="82.5" customHeight="1" x14ac:dyDescent="0.2">
      <c r="A67" s="30" t="str">
        <f>('[3]YARIŞMA BİLGİLERİ'!A2)</f>
        <v>Gençlik ve Spor Bakanlığı
Türkiye Atletizm Federasyonu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</row>
    <row r="68" spans="1:22" ht="43.5" customHeight="1" x14ac:dyDescent="0.2">
      <c r="A68" s="29" t="str">
        <f>'[3]YARIŞMA BİLGİLERİ'!F19</f>
        <v>2021-2022 SPORCU EĞİTİM MERKEZİ GRUP BİRİNCİLİĞİ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</row>
    <row r="69" spans="1:22" ht="39" customHeight="1" x14ac:dyDescent="0.2">
      <c r="A69" s="28" t="s">
        <v>26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</row>
    <row r="70" spans="1:22" ht="50.25" customHeight="1" x14ac:dyDescent="0.2">
      <c r="A70" s="27" t="str">
        <f>'[3]YARIŞMA BİLGİLERİ'!F21</f>
        <v>2010 DOĞUMLU KIZLAR</v>
      </c>
      <c r="B70" s="27"/>
      <c r="C70" s="27"/>
      <c r="D70" s="27"/>
      <c r="E70" s="27"/>
      <c r="F70" s="27"/>
      <c r="G70" s="27"/>
      <c r="H70" s="27"/>
      <c r="I70" s="27"/>
      <c r="J70" s="27"/>
      <c r="K70" s="27" t="s">
        <v>52</v>
      </c>
      <c r="L70" s="27"/>
      <c r="M70" s="27"/>
      <c r="N70" s="27"/>
      <c r="O70" s="27"/>
      <c r="P70" s="27"/>
      <c r="Q70" s="27"/>
      <c r="R70" s="27"/>
      <c r="S70" s="27"/>
      <c r="T70" s="27"/>
      <c r="U70" s="27"/>
    </row>
    <row r="71" spans="1:22" ht="69" customHeight="1" x14ac:dyDescent="0.2">
      <c r="A71" s="20" t="s">
        <v>24</v>
      </c>
      <c r="B71" s="19" t="s">
        <v>23</v>
      </c>
      <c r="C71" s="26" t="s">
        <v>53</v>
      </c>
      <c r="D71" s="25"/>
      <c r="E71" s="26" t="s">
        <v>21</v>
      </c>
      <c r="F71" s="25"/>
      <c r="G71" s="23" t="s">
        <v>66</v>
      </c>
      <c r="H71" s="22"/>
      <c r="I71" s="23" t="s">
        <v>19</v>
      </c>
      <c r="J71" s="22"/>
      <c r="K71" s="23" t="s">
        <v>18</v>
      </c>
      <c r="L71" s="22"/>
      <c r="M71" s="23" t="s">
        <v>17</v>
      </c>
      <c r="N71" s="22"/>
      <c r="O71" s="24" t="s">
        <v>65</v>
      </c>
      <c r="P71" s="24"/>
      <c r="Q71" s="23" t="s">
        <v>15</v>
      </c>
      <c r="R71" s="22"/>
      <c r="S71" s="16" t="s">
        <v>14</v>
      </c>
      <c r="T71" s="16" t="s">
        <v>13</v>
      </c>
      <c r="U71" s="21" t="s">
        <v>12</v>
      </c>
      <c r="V71" s="21" t="s">
        <v>11</v>
      </c>
    </row>
    <row r="72" spans="1:22" ht="27" customHeight="1" x14ac:dyDescent="0.2">
      <c r="A72" s="20"/>
      <c r="B72" s="19"/>
      <c r="C72" s="18" t="s">
        <v>10</v>
      </c>
      <c r="D72" s="17" t="s">
        <v>9</v>
      </c>
      <c r="E72" s="18" t="s">
        <v>10</v>
      </c>
      <c r="F72" s="17" t="s">
        <v>9</v>
      </c>
      <c r="G72" s="18" t="s">
        <v>10</v>
      </c>
      <c r="H72" s="17" t="s">
        <v>9</v>
      </c>
      <c r="I72" s="18" t="s">
        <v>10</v>
      </c>
      <c r="J72" s="17" t="s">
        <v>9</v>
      </c>
      <c r="K72" s="18" t="s">
        <v>10</v>
      </c>
      <c r="L72" s="17" t="s">
        <v>9</v>
      </c>
      <c r="M72" s="18" t="s">
        <v>10</v>
      </c>
      <c r="N72" s="17" t="s">
        <v>9</v>
      </c>
      <c r="O72" s="18" t="s">
        <v>10</v>
      </c>
      <c r="P72" s="17" t="s">
        <v>9</v>
      </c>
      <c r="Q72" s="18" t="s">
        <v>10</v>
      </c>
      <c r="R72" s="17" t="s">
        <v>9</v>
      </c>
      <c r="S72" s="16"/>
      <c r="T72" s="16"/>
      <c r="U72" s="15"/>
      <c r="V72" s="15"/>
    </row>
    <row r="73" spans="1:22" ht="66" customHeight="1" x14ac:dyDescent="0.2">
      <c r="A73" s="14">
        <v>1</v>
      </c>
      <c r="B73" s="6" t="s">
        <v>64</v>
      </c>
      <c r="C73" s="34"/>
      <c r="D73" s="10"/>
      <c r="E73" s="13" t="str">
        <f>IF(ISERROR(VLOOKUP(B73,'[3]80m.'!$N$8:$S$962,3,0)),"",(VLOOKUP(B73,'[3]80m.'!$N$8:$S$962,3,0)))</f>
        <v/>
      </c>
      <c r="F73" s="10" t="str">
        <f>IF(ISERROR(VLOOKUP(B73,'[3]80m.'!$N$8:$S$979,6,0)),"",(VLOOKUP(B73,'[3]80m.'!$N$8:$S$979,6,0)))</f>
        <v/>
      </c>
      <c r="G73" s="11" t="str">
        <f>IF(ISERROR(VLOOKUP(B73,'[3]80m.Eng'!$N$8:$S$973,3,0)),"",(VLOOKUP(B73,'[3]80m.Eng'!$N$8:$S$973,3,0)))</f>
        <v/>
      </c>
      <c r="H73" s="10" t="str">
        <f>IF(ISERROR(VLOOKUP(B73,'[3]80m.Eng'!$N$8:$S$990,6,0)),"",(VLOOKUP(B73,'[3]80m.Eng'!$N$8:$S$990,6,0)))</f>
        <v/>
      </c>
      <c r="I73" s="12" t="str">
        <f>IF(ISERROR(VLOOKUP(B73,[3]Cirit!$E$8:$N$975,10,0)),"",(VLOOKUP(B73,[3]Cirit!$E$8:$N$975,10,0)))</f>
        <v/>
      </c>
      <c r="J73" s="10" t="str">
        <f>IF(ISERROR(VLOOKUP(B73,[3]Cirit!$E$8:$O$975,11,0)),"",(VLOOKUP(B73,[3]Cirit!$E$8:$O$975,11,0)))</f>
        <v/>
      </c>
      <c r="K73" s="12">
        <f>IF(ISERROR(VLOOKUP(B73,[3]Uzun!$E$8:$N$1003,10,0)),"",(VLOOKUP(B73,[3]Uzun!$E$8:$N$1003,10,0)))</f>
        <v>417</v>
      </c>
      <c r="L73" s="10">
        <f>IF(ISERROR(VLOOKUP(B73,[3]Uzun!$E$8:$O$1003,11,0)),"",(VLOOKUP(B73,[3]Uzun!$E$8:$O$1003,11,0)))</f>
        <v>59</v>
      </c>
      <c r="M73" s="12">
        <f>IF(ISERROR(VLOOKUP(B73,[3]Gülle!$E$8:$N$989,10,0)),"",(VLOOKUP(B73,[3]Gülle!$E$8:$N$989,10,0)))</f>
        <v>729</v>
      </c>
      <c r="N73" s="10">
        <f>IF(ISERROR(VLOOKUP(B73,[3]Gülle!$E$8:$O$989,11,0)),"",(VLOOKUP(B73,[3]Gülle!$E$8:$O$989,11,0)))</f>
        <v>55</v>
      </c>
      <c r="O73" s="12" t="str">
        <f>IF(ISERROR(VLOOKUP(B73,[3]Yüksek!$E$8:$BO$990,63,0)),"",(VLOOKUP(B73,[3]Yüksek!$E$8:$BO$990,63,0)))</f>
        <v/>
      </c>
      <c r="P73" s="10" t="str">
        <f>IF(ISERROR(VLOOKUP(B73,[3]Yüksek!$E$8:$BP$990,64,0)),"",(VLOOKUP(B73,[3]Yüksek!$E$8:$BP$990,64,0)))</f>
        <v/>
      </c>
      <c r="Q73" s="11"/>
      <c r="R73" s="10"/>
      <c r="S73" s="9">
        <f>IF(ISERROR(VLOOKUP(B73,'2010 (12YAŞ) KIZ'!$B$8:$Q$66,16,0)),"",(VLOOKUP(B73,'2010 (12YAŞ) KIZ'!$B$8:$Q$66,16,0)))</f>
        <v>74</v>
      </c>
      <c r="T73" s="8">
        <f>SUM(D73,F73,H73,J73,L73,N73,P73,R73)</f>
        <v>114</v>
      </c>
      <c r="U73" s="7">
        <f>S73+T73</f>
        <v>188</v>
      </c>
      <c r="V73" s="6" t="s">
        <v>1</v>
      </c>
    </row>
    <row r="74" spans="1:22" ht="66" customHeight="1" x14ac:dyDescent="0.2">
      <c r="A74" s="14">
        <v>2</v>
      </c>
      <c r="B74" s="6" t="s">
        <v>63</v>
      </c>
      <c r="C74" s="34" t="str">
        <f>IF(ISERROR(VLOOKUP(B74,'[3]800m.'!$N$8:$O$973,2,0)),"",(VLOOKUP(B74,'[3]800m.'!$N$8:$O$973,2,0)))</f>
        <v/>
      </c>
      <c r="D74" s="10" t="str">
        <f>IF(ISERROR(VLOOKUP(B74,'[3]800m.'!$N$8:$Q$973,4,0)),"",(VLOOKUP(B74,'[3]800m.'!$N$8:$Q$973,4,0)))</f>
        <v/>
      </c>
      <c r="E74" s="13" t="str">
        <f>IF(ISERROR(VLOOKUP(B74,'[3]80m.'!$N$8:$S$962,3,0)),"",(VLOOKUP(B74,'[3]80m.'!$N$8:$S$962,3,0)))</f>
        <v/>
      </c>
      <c r="F74" s="10" t="str">
        <f>IF(ISERROR(VLOOKUP(B74,'[3]80m.'!$N$8:$S$979,6,0)),"",(VLOOKUP(B74,'[3]80m.'!$N$8:$S$979,6,0)))</f>
        <v/>
      </c>
      <c r="G74" s="11" t="str">
        <f>IF(ISERROR(VLOOKUP(B74,'[3]80m.Eng'!$N$8:$S$973,3,0)),"",(VLOOKUP(B74,'[3]80m.Eng'!$N$8:$S$973,3,0)))</f>
        <v/>
      </c>
      <c r="H74" s="10" t="str">
        <f>IF(ISERROR(VLOOKUP(B74,'[3]80m.Eng'!$N$8:$S$990,6,0)),"",(VLOOKUP(B74,'[3]80m.Eng'!$N$8:$S$990,6,0)))</f>
        <v/>
      </c>
      <c r="I74" s="12" t="str">
        <f>IF(ISERROR(VLOOKUP(B74,[3]Cirit!$E$8:$N$975,10,0)),"",(VLOOKUP(B74,[3]Cirit!$E$8:$N$975,10,0)))</f>
        <v/>
      </c>
      <c r="J74" s="10" t="str">
        <f>IF(ISERROR(VLOOKUP(B74,[3]Cirit!$E$8:$O$975,11,0)),"",(VLOOKUP(B74,[3]Cirit!$E$8:$O$975,11,0)))</f>
        <v/>
      </c>
      <c r="K74" s="12">
        <f>IF(ISERROR(VLOOKUP(B74,[3]Uzun!$E$8:$N$1003,10,0)),"",(VLOOKUP(B74,[3]Uzun!$E$8:$N$1003,10,0)))</f>
        <v>424</v>
      </c>
      <c r="L74" s="10">
        <f>IF(ISERROR(VLOOKUP(B74,[3]Uzun!$E$8:$O$1003,11,0)),"",(VLOOKUP(B74,[3]Uzun!$E$8:$O$1003,11,0)))</f>
        <v>61</v>
      </c>
      <c r="M74" s="12">
        <f>IF(ISERROR(VLOOKUP(B74,[3]Gülle!$E$8:$N$989,10,0)),"",(VLOOKUP(B74,[3]Gülle!$E$8:$N$989,10,0)))</f>
        <v>725</v>
      </c>
      <c r="N74" s="10">
        <f>IF(ISERROR(VLOOKUP(B74,[3]Gülle!$E$8:$O$989,11,0)),"",(VLOOKUP(B74,[3]Gülle!$E$8:$O$989,11,0)))</f>
        <v>55</v>
      </c>
      <c r="O74" s="12" t="str">
        <f>IF(ISERROR(VLOOKUP(B74,[3]Yüksek!$E$8:$BO$990,63,0)),"",(VLOOKUP(B74,[3]Yüksek!$E$8:$BO$990,63,0)))</f>
        <v/>
      </c>
      <c r="P74" s="10" t="str">
        <f>IF(ISERROR(VLOOKUP(B74,[3]Yüksek!$E$8:$BP$990,64,0)),"",(VLOOKUP(B74,[3]Yüksek!$E$8:$BP$990,64,0)))</f>
        <v/>
      </c>
      <c r="Q74" s="11" t="str">
        <f>IF(ISERROR(VLOOKUP(B74,[3]İsveç!$N$8:$O$973,2,0)),"",(VLOOKUP(B74,[3]İsveç!$N$8:$O$973,2,0)))</f>
        <v/>
      </c>
      <c r="R74" s="10" t="str">
        <f>IF(ISERROR(VLOOKUP(B74,[3]İsveç!$N$8:$Q$973,4,0)),"",(VLOOKUP(B74,[3]İsveç!$N$8:$Q$973,4,0)))</f>
        <v/>
      </c>
      <c r="S74" s="9">
        <f>IF(ISERROR(VLOOKUP(B74,'2010 (12YAŞ) KIZ'!$B$8:$Q$66,16,0)),"",(VLOOKUP(B74,'2010 (12YAŞ) KIZ'!$B$8:$Q$66,16,0)))</f>
        <v>72</v>
      </c>
      <c r="T74" s="8">
        <f>SUM(D74,F74,H74,J74,L74,N74,P74,R74)</f>
        <v>116</v>
      </c>
      <c r="U74" s="7">
        <f>S74+T74</f>
        <v>188</v>
      </c>
      <c r="V74" s="6" t="s">
        <v>1</v>
      </c>
    </row>
    <row r="75" spans="1:22" ht="66" customHeight="1" x14ac:dyDescent="0.2">
      <c r="A75" s="14">
        <v>3</v>
      </c>
      <c r="B75" s="6" t="s">
        <v>62</v>
      </c>
      <c r="C75" s="34" t="str">
        <f>IF(ISERROR(VLOOKUP(B75,'[3]800m.'!$N$8:$O$973,2,0)),"",(VLOOKUP(B75,'[3]800m.'!$N$8:$O$973,2,0)))</f>
        <v/>
      </c>
      <c r="D75" s="10" t="str">
        <f>IF(ISERROR(VLOOKUP(B75,'[3]800m.'!$N$8:$Q$973,4,0)),"",(VLOOKUP(B75,'[3]800m.'!$N$8:$Q$973,4,0)))</f>
        <v/>
      </c>
      <c r="E75" s="13" t="str">
        <f>IF(ISERROR(VLOOKUP(B75,'[3]80m.'!$N$8:$S$962,3,0)),"",(VLOOKUP(B75,'[3]80m.'!$N$8:$S$962,3,0)))</f>
        <v/>
      </c>
      <c r="F75" s="10" t="str">
        <f>IF(ISERROR(VLOOKUP(B75,'[3]80m.'!$N$8:$S$979,6,0)),"",(VLOOKUP(B75,'[3]80m.'!$N$8:$S$979,6,0)))</f>
        <v/>
      </c>
      <c r="G75" s="11" t="str">
        <f>IF(ISERROR(VLOOKUP(B75,'[3]80m.Eng'!$N$8:$S$973,3,0)),"",(VLOOKUP(B75,'[3]80m.Eng'!$N$8:$S$973,3,0)))</f>
        <v/>
      </c>
      <c r="H75" s="10" t="str">
        <f>IF(ISERROR(VLOOKUP(B75,'[3]80m.Eng'!$N$8:$S$990,6,0)),"",(VLOOKUP(B75,'[3]80m.Eng'!$N$8:$S$990,6,0)))</f>
        <v/>
      </c>
      <c r="I75" s="12" t="str">
        <f>IF(ISERROR(VLOOKUP(B75,[3]Cirit!$E$8:$N$975,10,0)),"",(VLOOKUP(B75,[3]Cirit!$E$8:$N$975,10,0)))</f>
        <v/>
      </c>
      <c r="J75" s="10" t="str">
        <f>IF(ISERROR(VLOOKUP(B75,[3]Cirit!$E$8:$O$975,11,0)),"",(VLOOKUP(B75,[3]Cirit!$E$8:$O$975,11,0)))</f>
        <v/>
      </c>
      <c r="K75" s="12">
        <f>IF(ISERROR(VLOOKUP(B75,[3]Uzun!$E$8:$N$1003,10,0)),"",(VLOOKUP(B75,[3]Uzun!$E$8:$N$1003,10,0)))</f>
        <v>449</v>
      </c>
      <c r="L75" s="10">
        <f>IF(ISERROR(VLOOKUP(B75,[3]Uzun!$E$8:$O$1003,11,0)),"",(VLOOKUP(B75,[3]Uzun!$E$8:$O$1003,11,0)))</f>
        <v>67</v>
      </c>
      <c r="M75" s="12">
        <f>IF(ISERROR(VLOOKUP(B75,[3]Gülle!$E$8:$N$989,10,0)),"",(VLOOKUP(B75,[3]Gülle!$E$8:$N$989,10,0)))</f>
        <v>580</v>
      </c>
      <c r="N75" s="10">
        <f>IF(ISERROR(VLOOKUP(B75,[3]Gülle!$E$8:$O$989,11,0)),"",(VLOOKUP(B75,[3]Gülle!$E$8:$O$989,11,0)))</f>
        <v>45</v>
      </c>
      <c r="O75" s="12" t="str">
        <f>IF(ISERROR(VLOOKUP(B75,[3]Yüksek!$E$8:$BO$990,63,0)),"",(VLOOKUP(B75,[3]Yüksek!$E$8:$BO$990,63,0)))</f>
        <v/>
      </c>
      <c r="P75" s="10" t="str">
        <f>IF(ISERROR(VLOOKUP(B75,[3]Yüksek!$E$8:$BP$990,64,0)),"",(VLOOKUP(B75,[3]Yüksek!$E$8:$BP$990,64,0)))</f>
        <v/>
      </c>
      <c r="Q75" s="11" t="str">
        <f>IF(ISERROR(VLOOKUP(B75,[3]İsveç!$N$8:$O$973,2,0)),"",(VLOOKUP(B75,[3]İsveç!$N$8:$O$973,2,0)))</f>
        <v/>
      </c>
      <c r="R75" s="10" t="str">
        <f>IF(ISERROR(VLOOKUP(B75,[3]İsveç!$N$8:$Q$973,4,0)),"",(VLOOKUP(B75,[3]İsveç!$N$8:$Q$973,4,0)))</f>
        <v/>
      </c>
      <c r="S75" s="9">
        <f>IF(ISERROR(VLOOKUP(B75,'2010 (12YAŞ) KIZ'!$B$8:$Q$66,16,0)),"",(VLOOKUP(B75,'2010 (12YAŞ) KIZ'!$B$8:$Q$66,16,0)))</f>
        <v>72</v>
      </c>
      <c r="T75" s="8">
        <f>SUM(D75,F75,H75,J75,L75,N75,P75,R75)</f>
        <v>112</v>
      </c>
      <c r="U75" s="7">
        <f>S75+T75</f>
        <v>184</v>
      </c>
      <c r="V75" s="6" t="s">
        <v>1</v>
      </c>
    </row>
    <row r="76" spans="1:22" ht="66" customHeight="1" x14ac:dyDescent="0.2">
      <c r="A76" s="14">
        <v>4</v>
      </c>
      <c r="B76" s="6" t="s">
        <v>61</v>
      </c>
      <c r="C76" s="34"/>
      <c r="D76" s="10"/>
      <c r="E76" s="13" t="str">
        <f>IF(ISERROR(VLOOKUP(B76,'[3]80m.'!$N$8:$S$962,3,0)),"",(VLOOKUP(B76,'[3]80m.'!$N$8:$S$962,3,0)))</f>
        <v/>
      </c>
      <c r="F76" s="10" t="str">
        <f>IF(ISERROR(VLOOKUP(B76,'[3]80m.'!$N$8:$S$979,6,0)),"",(VLOOKUP(B76,'[3]80m.'!$N$8:$S$979,6,0)))</f>
        <v/>
      </c>
      <c r="G76" s="11" t="str">
        <f>IF(ISERROR(VLOOKUP(B76,'[3]80m.Eng'!$N$8:$S$973,3,0)),"",(VLOOKUP(B76,'[3]80m.Eng'!$N$8:$S$973,3,0)))</f>
        <v/>
      </c>
      <c r="H76" s="10" t="str">
        <f>IF(ISERROR(VLOOKUP(B76,'[3]80m.Eng'!$N$8:$S$990,6,0)),"",(VLOOKUP(B76,'[3]80m.Eng'!$N$8:$S$990,6,0)))</f>
        <v/>
      </c>
      <c r="I76" s="12" t="str">
        <f>IF(ISERROR(VLOOKUP(B76,[3]Cirit!$E$8:$N$975,10,0)),"",(VLOOKUP(B76,[3]Cirit!$E$8:$N$975,10,0)))</f>
        <v/>
      </c>
      <c r="J76" s="10" t="str">
        <f>IF(ISERROR(VLOOKUP(B76,[3]Cirit!$E$8:$O$975,11,0)),"",(VLOOKUP(B76,[3]Cirit!$E$8:$O$975,11,0)))</f>
        <v/>
      </c>
      <c r="K76" s="12">
        <f>IF(ISERROR(VLOOKUP(B76,[3]Uzun!$E$8:$N$1003,10,0)),"",(VLOOKUP(B76,[3]Uzun!$E$8:$N$1003,10,0)))</f>
        <v>414</v>
      </c>
      <c r="L76" s="10">
        <f>IF(ISERROR(VLOOKUP(B76,[3]Uzun!$E$8:$O$1003,11,0)),"",(VLOOKUP(B76,[3]Uzun!$E$8:$O$1003,11,0)))</f>
        <v>58</v>
      </c>
      <c r="M76" s="12">
        <f>IF(ISERROR(VLOOKUP(B76,[3]Gülle!$E$8:$N$989,10,0)),"",(VLOOKUP(B76,[3]Gülle!$E$8:$N$989,10,0)))</f>
        <v>606</v>
      </c>
      <c r="N76" s="10">
        <f>IF(ISERROR(VLOOKUP(B76,[3]Gülle!$E$8:$O$989,11,0)),"",(VLOOKUP(B76,[3]Gülle!$E$8:$O$989,11,0)))</f>
        <v>47</v>
      </c>
      <c r="O76" s="12" t="str">
        <f>IF(ISERROR(VLOOKUP(B76,[3]Yüksek!$E$8:$BO$990,63,0)),"",(VLOOKUP(B76,[3]Yüksek!$E$8:$BO$990,63,0)))</f>
        <v/>
      </c>
      <c r="P76" s="10" t="str">
        <f>IF(ISERROR(VLOOKUP(B76,[3]Yüksek!$E$8:$BP$990,64,0)),"",(VLOOKUP(B76,[3]Yüksek!$E$8:$BP$990,64,0)))</f>
        <v/>
      </c>
      <c r="Q76" s="11"/>
      <c r="R76" s="10"/>
      <c r="S76" s="9">
        <f>IF(ISERROR(VLOOKUP(B76,'2010 (12YAŞ) KIZ'!$B$8:$Q$66,16,0)),"",(VLOOKUP(B76,'2010 (12YAŞ) KIZ'!$B$8:$Q$66,16,0)))</f>
        <v>75</v>
      </c>
      <c r="T76" s="8">
        <f>SUM(D76,F76,H76,J76,L76,N76,P76,R76)</f>
        <v>105</v>
      </c>
      <c r="U76" s="7">
        <f>S76+T76</f>
        <v>180</v>
      </c>
      <c r="V76" s="6" t="s">
        <v>1</v>
      </c>
    </row>
    <row r="77" spans="1:22" ht="66" customHeight="1" x14ac:dyDescent="0.2">
      <c r="A77" s="14">
        <v>5</v>
      </c>
      <c r="B77" s="6" t="s">
        <v>60</v>
      </c>
      <c r="C77" s="34" t="str">
        <f>IF(ISERROR(VLOOKUP(B77,'[3]800m.'!$N$8:$O$973,2,0)),"",(VLOOKUP(B77,'[3]800m.'!$N$8:$O$973,2,0)))</f>
        <v/>
      </c>
      <c r="D77" s="10" t="str">
        <f>IF(ISERROR(VLOOKUP(B77,'[3]800m.'!$N$8:$Q$973,4,0)),"",(VLOOKUP(B77,'[3]800m.'!$N$8:$Q$973,4,0)))</f>
        <v/>
      </c>
      <c r="E77" s="13" t="str">
        <f>IF(ISERROR(VLOOKUP(B77,'[3]80m.'!$N$8:$S$962,3,0)),"",(VLOOKUP(B77,'[3]80m.'!$N$8:$S$962,3,0)))</f>
        <v/>
      </c>
      <c r="F77" s="10" t="str">
        <f>IF(ISERROR(VLOOKUP(B77,'[3]80m.'!$N$8:$S$979,6,0)),"",(VLOOKUP(B77,'[3]80m.'!$N$8:$S$979,6,0)))</f>
        <v/>
      </c>
      <c r="G77" s="11" t="str">
        <f>IF(ISERROR(VLOOKUP(B77,'[3]80m.Eng'!$N$8:$S$973,3,0)),"",(VLOOKUP(B77,'[3]80m.Eng'!$N$8:$S$973,3,0)))</f>
        <v/>
      </c>
      <c r="H77" s="10" t="str">
        <f>IF(ISERROR(VLOOKUP(B77,'[3]80m.Eng'!$N$8:$S$990,6,0)),"",(VLOOKUP(B77,'[3]80m.Eng'!$N$8:$S$990,6,0)))</f>
        <v/>
      </c>
      <c r="I77" s="12" t="str">
        <f>IF(ISERROR(VLOOKUP(B77,[3]Cirit!$E$8:$N$975,10,0)),"",(VLOOKUP(B77,[3]Cirit!$E$8:$N$975,10,0)))</f>
        <v/>
      </c>
      <c r="J77" s="10" t="str">
        <f>IF(ISERROR(VLOOKUP(B77,[3]Cirit!$E$8:$O$975,11,0)),"",(VLOOKUP(B77,[3]Cirit!$E$8:$O$975,11,0)))</f>
        <v/>
      </c>
      <c r="K77" s="12">
        <f>IF(ISERROR(VLOOKUP(B77,[3]Uzun!$E$8:$N$1003,10,0)),"",(VLOOKUP(B77,[3]Uzun!$E$8:$N$1003,10,0)))</f>
        <v>377</v>
      </c>
      <c r="L77" s="10">
        <f>IF(ISERROR(VLOOKUP(B77,[3]Uzun!$E$8:$O$1003,11,0)),"",(VLOOKUP(B77,[3]Uzun!$E$8:$O$1003,11,0)))</f>
        <v>47</v>
      </c>
      <c r="M77" s="12">
        <f>IF(ISERROR(VLOOKUP(B77,[3]Gülle!$E$8:$N$989,10,0)),"",(VLOOKUP(B77,[3]Gülle!$E$8:$N$989,10,0)))</f>
        <v>624</v>
      </c>
      <c r="N77" s="10">
        <f>IF(ISERROR(VLOOKUP(B77,[3]Gülle!$E$8:$O$989,11,0)),"",(VLOOKUP(B77,[3]Gülle!$E$8:$O$989,11,0)))</f>
        <v>48</v>
      </c>
      <c r="O77" s="12" t="str">
        <f>IF(ISERROR(VLOOKUP(B77,[3]Yüksek!$E$8:$BO$990,63,0)),"",(VLOOKUP(B77,[3]Yüksek!$E$8:$BO$990,63,0)))</f>
        <v/>
      </c>
      <c r="P77" s="10" t="str">
        <f>IF(ISERROR(VLOOKUP(B77,[3]Yüksek!$E$8:$BP$990,64,0)),"",(VLOOKUP(B77,[3]Yüksek!$E$8:$BP$990,64,0)))</f>
        <v/>
      </c>
      <c r="Q77" s="11" t="str">
        <f>IF(ISERROR(VLOOKUP(B77,[3]İsveç!$N$8:$O$973,2,0)),"",(VLOOKUP(B77,[3]İsveç!$N$8:$O$973,2,0)))</f>
        <v/>
      </c>
      <c r="R77" s="10" t="str">
        <f>IF(ISERROR(VLOOKUP(B77,[3]İsveç!$N$8:$Q$973,4,0)),"",(VLOOKUP(B77,[3]İsveç!$N$8:$Q$973,4,0)))</f>
        <v/>
      </c>
      <c r="S77" s="9">
        <f>IF(ISERROR(VLOOKUP(B77,'2010 (12YAŞ) KIZ'!$B$8:$Q$66,16,0)),"",(VLOOKUP(B77,'2010 (12YAŞ) KIZ'!$B$8:$Q$66,16,0)))</f>
        <v>69</v>
      </c>
      <c r="T77" s="8">
        <f>SUM(D77,F77,H77,J77,L77,N77,P77,R77)</f>
        <v>95</v>
      </c>
      <c r="U77" s="7">
        <f>S77+T77</f>
        <v>164</v>
      </c>
      <c r="V77" s="6" t="s">
        <v>1</v>
      </c>
    </row>
    <row r="78" spans="1:22" ht="66" customHeight="1" x14ac:dyDescent="0.2">
      <c r="A78" s="14">
        <v>6</v>
      </c>
      <c r="B78" s="6" t="s">
        <v>59</v>
      </c>
      <c r="C78" s="34"/>
      <c r="D78" s="10"/>
      <c r="E78" s="13" t="str">
        <f>IF(ISERROR(VLOOKUP(B78,'[3]80m.'!$N$8:$S$962,3,0)),"",(VLOOKUP(B78,'[3]80m.'!$N$8:$S$962,3,0)))</f>
        <v/>
      </c>
      <c r="F78" s="10" t="str">
        <f>IF(ISERROR(VLOOKUP(B78,'[3]80m.'!$N$8:$S$979,6,0)),"",(VLOOKUP(B78,'[3]80m.'!$N$8:$S$979,6,0)))</f>
        <v/>
      </c>
      <c r="G78" s="11" t="str">
        <f>IF(ISERROR(VLOOKUP(B78,'[3]80m.Eng'!$N$8:$S$973,3,0)),"",(VLOOKUP(B78,'[3]80m.Eng'!$N$8:$S$973,3,0)))</f>
        <v/>
      </c>
      <c r="H78" s="10" t="str">
        <f>IF(ISERROR(VLOOKUP(B78,'[3]80m.Eng'!$N$8:$S$990,6,0)),"",(VLOOKUP(B78,'[3]80m.Eng'!$N$8:$S$990,6,0)))</f>
        <v/>
      </c>
      <c r="I78" s="12" t="str">
        <f>IF(ISERROR(VLOOKUP(B78,[3]Cirit!$E$8:$N$975,10,0)),"",(VLOOKUP(B78,[3]Cirit!$E$8:$N$975,10,0)))</f>
        <v/>
      </c>
      <c r="J78" s="10" t="str">
        <f>IF(ISERROR(VLOOKUP(B78,[3]Cirit!$E$8:$O$975,11,0)),"",(VLOOKUP(B78,[3]Cirit!$E$8:$O$975,11,0)))</f>
        <v/>
      </c>
      <c r="K78" s="12">
        <f>IF(ISERROR(VLOOKUP(B78,[3]Uzun!$E$8:$N$1003,10,0)),"",(VLOOKUP(B78,[3]Uzun!$E$8:$N$1003,10,0)))</f>
        <v>368</v>
      </c>
      <c r="L78" s="10">
        <f>IF(ISERROR(VLOOKUP(B78,[3]Uzun!$E$8:$O$1003,11,0)),"",(VLOOKUP(B78,[3]Uzun!$E$8:$O$1003,11,0)))</f>
        <v>44</v>
      </c>
      <c r="M78" s="12" t="str">
        <f>IF(ISERROR(VLOOKUP(B78,[3]Gülle!$E$8:$N$989,10,0)),"",(VLOOKUP(B78,[3]Gülle!$E$8:$N$989,10,0)))</f>
        <v/>
      </c>
      <c r="N78" s="10" t="str">
        <f>IF(ISERROR(VLOOKUP(B78,[3]Gülle!$E$8:$O$989,11,0)),"",(VLOOKUP(B78,[3]Gülle!$E$8:$O$989,11,0)))</f>
        <v/>
      </c>
      <c r="O78" s="12" t="str">
        <f>IF(ISERROR(VLOOKUP(B78,[3]Yüksek!$E$8:$BO$990,63,0)),"",(VLOOKUP(B78,[3]Yüksek!$E$8:$BO$990,63,0)))</f>
        <v/>
      </c>
      <c r="P78" s="10" t="str">
        <f>IF(ISERROR(VLOOKUP(B78,[3]Yüksek!$E$8:$BP$990,64,0)),"",(VLOOKUP(B78,[3]Yüksek!$E$8:$BP$990,64,0)))</f>
        <v/>
      </c>
      <c r="Q78" s="11"/>
      <c r="R78" s="10"/>
      <c r="S78" s="9">
        <f>IF(ISERROR(VLOOKUP(B78,'2010 (12YAŞ) KIZ'!$B$8:$Q$66,16,0)),"",(VLOOKUP(B78,'2010 (12YAŞ) KIZ'!$B$8:$Q$66,16,0)))</f>
        <v>117</v>
      </c>
      <c r="T78" s="8">
        <f>SUM(D78,F78,H78,J78,L78,N78,P78,R78)</f>
        <v>44</v>
      </c>
      <c r="U78" s="7">
        <f>S78+T78</f>
        <v>161</v>
      </c>
      <c r="V78" s="6" t="s">
        <v>1</v>
      </c>
    </row>
    <row r="79" spans="1:22" ht="66" customHeight="1" x14ac:dyDescent="0.2">
      <c r="A79" s="14">
        <v>7</v>
      </c>
      <c r="B79" s="6" t="s">
        <v>58</v>
      </c>
      <c r="C79" s="34" t="str">
        <f>IF(ISERROR(VLOOKUP(B79,'[3]800m.'!$N$8:$O$973,2,0)),"",(VLOOKUP(B79,'[3]800m.'!$N$8:$O$973,2,0)))</f>
        <v/>
      </c>
      <c r="D79" s="10" t="str">
        <f>IF(ISERROR(VLOOKUP(B79,'[3]800m.'!$N$8:$Q$973,4,0)),"",(VLOOKUP(B79,'[3]800m.'!$N$8:$Q$973,4,0)))</f>
        <v/>
      </c>
      <c r="E79" s="13" t="str">
        <f>IF(ISERROR(VLOOKUP(B79,'[3]80m.'!$N$8:$S$962,3,0)),"",(VLOOKUP(B79,'[3]80m.'!$N$8:$S$962,3,0)))</f>
        <v/>
      </c>
      <c r="F79" s="10" t="str">
        <f>IF(ISERROR(VLOOKUP(B79,'[3]80m.'!$N$8:$S$979,6,0)),"",(VLOOKUP(B79,'[3]80m.'!$N$8:$S$979,6,0)))</f>
        <v/>
      </c>
      <c r="G79" s="11" t="str">
        <f>IF(ISERROR(VLOOKUP(B79,'[3]80m.Eng'!$N$8:$S$973,3,0)),"",(VLOOKUP(B79,'[3]80m.Eng'!$N$8:$S$973,3,0)))</f>
        <v/>
      </c>
      <c r="H79" s="10" t="str">
        <f>IF(ISERROR(VLOOKUP(B79,'[3]80m.Eng'!$N$8:$S$990,6,0)),"",(VLOOKUP(B79,'[3]80m.Eng'!$N$8:$S$990,6,0)))</f>
        <v/>
      </c>
      <c r="I79" s="12" t="str">
        <f>IF(ISERROR(VLOOKUP(B79,[3]Cirit!$E$8:$N$975,10,0)),"",(VLOOKUP(B79,[3]Cirit!$E$8:$N$975,10,0)))</f>
        <v/>
      </c>
      <c r="J79" s="10" t="str">
        <f>IF(ISERROR(VLOOKUP(B79,[3]Cirit!$E$8:$O$975,11,0)),"",(VLOOKUP(B79,[3]Cirit!$E$8:$O$975,11,0)))</f>
        <v/>
      </c>
      <c r="K79" s="12">
        <f>IF(ISERROR(VLOOKUP(B79,[3]Uzun!$E$8:$N$1003,10,0)),"",(VLOOKUP(B79,[3]Uzun!$E$8:$N$1003,10,0)))</f>
        <v>385</v>
      </c>
      <c r="L79" s="10">
        <f>IF(ISERROR(VLOOKUP(B79,[3]Uzun!$E$8:$O$1003,11,0)),"",(VLOOKUP(B79,[3]Uzun!$E$8:$O$1003,11,0)))</f>
        <v>50</v>
      </c>
      <c r="M79" s="12">
        <f>IF(ISERROR(VLOOKUP(B79,[3]Gülle!$E$8:$N$989,10,0)),"",(VLOOKUP(B79,[3]Gülle!$E$8:$N$989,10,0)))</f>
        <v>586</v>
      </c>
      <c r="N79" s="10">
        <f>IF(ISERROR(VLOOKUP(B79,[3]Gülle!$E$8:$O$989,11,0)),"",(VLOOKUP(B79,[3]Gülle!$E$8:$O$989,11,0)))</f>
        <v>45</v>
      </c>
      <c r="O79" s="12" t="str">
        <f>IF(ISERROR(VLOOKUP(B79,[3]Yüksek!$E$8:$BO$990,63,0)),"",(VLOOKUP(B79,[3]Yüksek!$E$8:$BO$990,63,0)))</f>
        <v/>
      </c>
      <c r="P79" s="10" t="str">
        <f>IF(ISERROR(VLOOKUP(B79,[3]Yüksek!$E$8:$BP$990,64,0)),"",(VLOOKUP(B79,[3]Yüksek!$E$8:$BP$990,64,0)))</f>
        <v/>
      </c>
      <c r="Q79" s="11" t="str">
        <f>IF(ISERROR(VLOOKUP(B79,[3]İsveç!$N$8:$O$973,2,0)),"",(VLOOKUP(B79,[3]İsveç!$N$8:$O$973,2,0)))</f>
        <v/>
      </c>
      <c r="R79" s="10" t="str">
        <f>IF(ISERROR(VLOOKUP(B79,[3]İsveç!$N$8:$Q$973,4,0)),"",(VLOOKUP(B79,[3]İsveç!$N$8:$Q$973,4,0)))</f>
        <v/>
      </c>
      <c r="S79" s="9">
        <f>IF(ISERROR(VLOOKUP(B79,'2010 (12YAŞ) KIZ'!$B$8:$Q$66,16,0)),"",(VLOOKUP(B79,'2010 (12YAŞ) KIZ'!$B$8:$Q$66,16,0)))</f>
        <v>64</v>
      </c>
      <c r="T79" s="8">
        <f>SUM(D79,F79,H79,J79,L79,N79,P79,R79)</f>
        <v>95</v>
      </c>
      <c r="U79" s="7">
        <f>S79+T79</f>
        <v>159</v>
      </c>
      <c r="V79" s="6" t="s">
        <v>1</v>
      </c>
    </row>
    <row r="80" spans="1:22" ht="66" customHeight="1" x14ac:dyDescent="0.2">
      <c r="A80" s="14">
        <v>8</v>
      </c>
      <c r="B80" s="6" t="s">
        <v>57</v>
      </c>
      <c r="C80" s="34"/>
      <c r="D80" s="10"/>
      <c r="E80" s="13" t="str">
        <f>IF(ISERROR(VLOOKUP(B80,'[3]80m.'!$N$8:$S$962,3,0)),"",(VLOOKUP(B80,'[3]80m.'!$N$8:$S$962,3,0)))</f>
        <v/>
      </c>
      <c r="F80" s="10" t="str">
        <f>IF(ISERROR(VLOOKUP(B80,'[3]80m.'!$N$8:$S$979,6,0)),"",(VLOOKUP(B80,'[3]80m.'!$N$8:$S$979,6,0)))</f>
        <v/>
      </c>
      <c r="G80" s="11" t="str">
        <f>IF(ISERROR(VLOOKUP(B80,'[3]80m.Eng'!$N$8:$S$973,3,0)),"",(VLOOKUP(B80,'[3]80m.Eng'!$N$8:$S$973,3,0)))</f>
        <v/>
      </c>
      <c r="H80" s="10" t="str">
        <f>IF(ISERROR(VLOOKUP(B80,'[3]80m.Eng'!$N$8:$S$990,6,0)),"",(VLOOKUP(B80,'[3]80m.Eng'!$N$8:$S$990,6,0)))</f>
        <v/>
      </c>
      <c r="I80" s="12" t="str">
        <f>IF(ISERROR(VLOOKUP(B80,[3]Cirit!$E$8:$N$975,10,0)),"",(VLOOKUP(B80,[3]Cirit!$E$8:$N$975,10,0)))</f>
        <v/>
      </c>
      <c r="J80" s="10" t="str">
        <f>IF(ISERROR(VLOOKUP(B80,[3]Cirit!$E$8:$O$975,11,0)),"",(VLOOKUP(B80,[3]Cirit!$E$8:$O$975,11,0)))</f>
        <v/>
      </c>
      <c r="K80" s="12" t="str">
        <f>IF(ISERROR(VLOOKUP(B80,[3]Uzun!$E$8:$N$1003,10,0)),"",(VLOOKUP(B80,[3]Uzun!$E$8:$N$1003,10,0)))</f>
        <v/>
      </c>
      <c r="L80" s="10" t="str">
        <f>IF(ISERROR(VLOOKUP(B80,[3]Uzun!$E$8:$O$1003,11,0)),"",(VLOOKUP(B80,[3]Uzun!$E$8:$O$1003,11,0)))</f>
        <v/>
      </c>
      <c r="M80" s="12">
        <f>IF(ISERROR(VLOOKUP(B80,[3]Gülle!$E$8:$N$989,10,0)),"",(VLOOKUP(B80,[3]Gülle!$E$8:$N$989,10,0)))</f>
        <v>555</v>
      </c>
      <c r="N80" s="10">
        <f>IF(ISERROR(VLOOKUP(B80,[3]Gülle!$E$8:$O$989,11,0)),"",(VLOOKUP(B80,[3]Gülle!$E$8:$O$989,11,0)))</f>
        <v>43</v>
      </c>
      <c r="O80" s="12">
        <f>IF(ISERROR(VLOOKUP(B80,[3]Yüksek!$E$8:$BO$990,63,0)),"",(VLOOKUP(B80,[3]Yüksek!$E$8:$BO$990,63,0)))</f>
        <v>123</v>
      </c>
      <c r="P80" s="10">
        <f>IF(ISERROR(VLOOKUP(B80,[3]Yüksek!$E$8:$BP$990,64,0)),"",(VLOOKUP(B80,[3]Yüksek!$E$8:$BP$990,64,0)))</f>
        <v>48</v>
      </c>
      <c r="Q80" s="11"/>
      <c r="R80" s="10"/>
      <c r="S80" s="9">
        <f>IF(ISERROR(VLOOKUP(B80,'2010 (12YAŞ) KIZ'!$B$8:$Q$66,16,0)),"",(VLOOKUP(B80,'2010 (12YAŞ) KIZ'!$B$8:$Q$66,16,0)))</f>
        <v>57</v>
      </c>
      <c r="T80" s="8">
        <f>SUM(D80,F80,H80,J80,L80,N80,P80,R80)</f>
        <v>91</v>
      </c>
      <c r="U80" s="7">
        <f>S80+T80</f>
        <v>148</v>
      </c>
      <c r="V80" s="6" t="s">
        <v>1</v>
      </c>
    </row>
    <row r="81" spans="1:22" ht="66" customHeight="1" x14ac:dyDescent="0.2">
      <c r="A81" s="14">
        <v>9</v>
      </c>
      <c r="B81" s="6" t="s">
        <v>56</v>
      </c>
      <c r="C81" s="34" t="str">
        <f>IF(ISERROR(VLOOKUP(B81,'[3]800m.'!$N$8:$O$973,2,0)),"",(VLOOKUP(B81,'[3]800m.'!$N$8:$O$973,2,0)))</f>
        <v/>
      </c>
      <c r="D81" s="10" t="str">
        <f>IF(ISERROR(VLOOKUP(B81,'[3]800m.'!$N$8:$Q$973,4,0)),"",(VLOOKUP(B81,'[3]800m.'!$N$8:$Q$973,4,0)))</f>
        <v/>
      </c>
      <c r="E81" s="13" t="str">
        <f>IF(ISERROR(VLOOKUP(B81,'[3]80m.'!$N$8:$S$962,3,0)),"",(VLOOKUP(B81,'[3]80m.'!$N$8:$S$962,3,0)))</f>
        <v/>
      </c>
      <c r="F81" s="10" t="str">
        <f>IF(ISERROR(VLOOKUP(B81,'[3]80m.'!$N$8:$S$979,6,0)),"",(VLOOKUP(B81,'[3]80m.'!$N$8:$S$979,6,0)))</f>
        <v/>
      </c>
      <c r="G81" s="11" t="str">
        <f>IF(ISERROR(VLOOKUP(B81,'[3]80m.Eng'!$N$8:$S$973,3,0)),"",(VLOOKUP(B81,'[3]80m.Eng'!$N$8:$S$973,3,0)))</f>
        <v/>
      </c>
      <c r="H81" s="10" t="str">
        <f>IF(ISERROR(VLOOKUP(B81,'[3]80m.Eng'!$N$8:$S$990,6,0)),"",(VLOOKUP(B81,'[3]80m.Eng'!$N$8:$S$990,6,0)))</f>
        <v/>
      </c>
      <c r="I81" s="12" t="str">
        <f>IF(ISERROR(VLOOKUP(B81,[3]Cirit!$E$8:$N$975,10,0)),"",(VLOOKUP(B81,[3]Cirit!$E$8:$N$975,10,0)))</f>
        <v/>
      </c>
      <c r="J81" s="10" t="str">
        <f>IF(ISERROR(VLOOKUP(B81,[3]Cirit!$E$8:$O$975,11,0)),"",(VLOOKUP(B81,[3]Cirit!$E$8:$O$975,11,0)))</f>
        <v/>
      </c>
      <c r="K81" s="12" t="str">
        <f>IF(ISERROR(VLOOKUP(B81,[3]Uzun!$E$8:$N$1003,10,0)),"",(VLOOKUP(B81,[3]Uzun!$E$8:$N$1003,10,0)))</f>
        <v/>
      </c>
      <c r="L81" s="10" t="str">
        <f>IF(ISERROR(VLOOKUP(B81,[3]Uzun!$E$8:$O$1003,11,0)),"",(VLOOKUP(B81,[3]Uzun!$E$8:$O$1003,11,0)))</f>
        <v/>
      </c>
      <c r="M81" s="12">
        <f>IF(ISERROR(VLOOKUP(B81,[3]Gülle!$E$8:$N$989,10,0)),"",(VLOOKUP(B81,[3]Gülle!$E$8:$N$989,10,0)))</f>
        <v>602</v>
      </c>
      <c r="N81" s="10">
        <f>IF(ISERROR(VLOOKUP(B81,[3]Gülle!$E$8:$O$989,11,0)),"",(VLOOKUP(B81,[3]Gülle!$E$8:$O$989,11,0)))</f>
        <v>46</v>
      </c>
      <c r="O81" s="12">
        <f>IF(ISERROR(VLOOKUP(B81,[3]Yüksek!$E$8:$BO$990,63,0)),"",(VLOOKUP(B81,[3]Yüksek!$E$8:$BO$990,63,0)))</f>
        <v>126</v>
      </c>
      <c r="P81" s="10">
        <f>IF(ISERROR(VLOOKUP(B81,[3]Yüksek!$E$8:$BP$990,64,0)),"",(VLOOKUP(B81,[3]Yüksek!$E$8:$BP$990,64,0)))</f>
        <v>51</v>
      </c>
      <c r="Q81" s="11" t="str">
        <f>IF(ISERROR(VLOOKUP(B81,[3]İsveç!$N$8:$O$973,2,0)),"",(VLOOKUP(B81,[3]İsveç!$N$8:$O$973,2,0)))</f>
        <v/>
      </c>
      <c r="R81" s="10" t="str">
        <f>IF(ISERROR(VLOOKUP(B81,[3]İsveç!$N$8:$Q$973,4,0)),"",(VLOOKUP(B81,[3]İsveç!$N$8:$Q$973,4,0)))</f>
        <v/>
      </c>
      <c r="S81" s="9">
        <f>IF(ISERROR(VLOOKUP(B81,'2010 (12YAŞ) KIZ'!$B$8:$Q$66,16,0)),"",(VLOOKUP(B81,'2010 (12YAŞ) KIZ'!$B$8:$Q$66,16,0)))</f>
        <v>0</v>
      </c>
      <c r="T81" s="8">
        <f>SUM(D81,F81,H81,J81,L81,N81,P81,R81)</f>
        <v>97</v>
      </c>
      <c r="U81" s="7">
        <f>S81+T81</f>
        <v>97</v>
      </c>
      <c r="V81" s="6" t="s">
        <v>1</v>
      </c>
    </row>
    <row r="82" spans="1:22" ht="66" hidden="1" customHeight="1" x14ac:dyDescent="0.2">
      <c r="A82" s="14">
        <v>23</v>
      </c>
      <c r="B82" s="6"/>
      <c r="C82" s="34" t="str">
        <f>IF(ISERROR(VLOOKUP(B82,'[3]800m.'!$N$8:$O$973,2,0)),"",(VLOOKUP(B82,'[3]800m.'!$N$8:$O$973,2,0)))</f>
        <v/>
      </c>
      <c r="D82" s="10" t="str">
        <f>IF(ISERROR(VLOOKUP(B82,'[3]800m.'!$N$8:$Q$973,4,0)),"",(VLOOKUP(B82,'[3]800m.'!$N$8:$Q$973,4,0)))</f>
        <v/>
      </c>
      <c r="E82" s="13" t="str">
        <f>IF(ISERROR(VLOOKUP(B82,'[3]80m.'!$N$8:$S$962,3,0)),"",(VLOOKUP(B82,'[3]80m.'!$N$8:$S$962,3,0)))</f>
        <v/>
      </c>
      <c r="F82" s="10" t="str">
        <f>IF(ISERROR(VLOOKUP(B82,'[3]80m.'!$N$8:$S$979,6,0)),"",(VLOOKUP(B82,'[3]80m.'!$N$8:$S$979,6,0)))</f>
        <v/>
      </c>
      <c r="G82" s="11" t="str">
        <f>IF(ISERROR(VLOOKUP(B82,'[3]80m.Eng'!$N$8:$S$973,3,0)),"",(VLOOKUP(B82,'[3]80m.Eng'!$N$8:$S$973,3,0)))</f>
        <v/>
      </c>
      <c r="H82" s="10" t="str">
        <f>IF(ISERROR(VLOOKUP(B82,'[3]80m.Eng'!$N$8:$S$990,6,0)),"",(VLOOKUP(B82,'[3]80m.Eng'!$N$8:$S$990,6,0)))</f>
        <v/>
      </c>
      <c r="I82" s="12" t="str">
        <f>IF(ISERROR(VLOOKUP(B82,[3]Cirit!$E$8:$N$975,10,0)),"",(VLOOKUP(B82,[3]Cirit!$E$8:$N$975,10,0)))</f>
        <v/>
      </c>
      <c r="J82" s="10" t="str">
        <f>IF(ISERROR(VLOOKUP(B82,[3]Cirit!$E$8:$O$975,11,0)),"",(VLOOKUP(B82,[3]Cirit!$E$8:$O$975,11,0)))</f>
        <v/>
      </c>
      <c r="K82" s="12" t="str">
        <f>IF(ISERROR(VLOOKUP(B82,[3]Uzun!$E$8:$N$1003,10,0)),"",(VLOOKUP(B82,[3]Uzun!$E$8:$N$1003,10,0)))</f>
        <v/>
      </c>
      <c r="L82" s="10" t="str">
        <f>IF(ISERROR(VLOOKUP(B82,[3]Uzun!$E$8:$O$1003,11,0)),"",(VLOOKUP(B82,[3]Uzun!$E$8:$O$1003,11,0)))</f>
        <v/>
      </c>
      <c r="M82" s="12" t="str">
        <f>IF(ISERROR(VLOOKUP(B82,[3]Gülle!$E$8:$N$989,10,0)),"",(VLOOKUP(B82,[3]Gülle!$E$8:$N$989,10,0)))</f>
        <v/>
      </c>
      <c r="N82" s="10" t="str">
        <f>IF(ISERROR(VLOOKUP(B82,[3]Gülle!$E$8:$O$989,11,0)),"",(VLOOKUP(B82,[3]Gülle!$E$8:$O$989,11,0)))</f>
        <v/>
      </c>
      <c r="O82" s="12" t="str">
        <f>IF(ISERROR(VLOOKUP(B82,[3]Yüksek!$E$8:$BO$990,63,0)),"",(VLOOKUP(B82,[3]Yüksek!$E$8:$BO$990,63,0)))</f>
        <v/>
      </c>
      <c r="P82" s="10" t="str">
        <f>IF(ISERROR(VLOOKUP(B82,[3]Yüksek!$E$8:$BP$990,64,0)),"",(VLOOKUP(B82,[3]Yüksek!$E$8:$BP$990,64,0)))</f>
        <v/>
      </c>
      <c r="Q82" s="11" t="str">
        <f>IF(ISERROR(VLOOKUP(B82,[3]İsveç!$N$8:$O$973,2,0)),"",(VLOOKUP(B82,[3]İsveç!$N$8:$O$973,2,0)))</f>
        <v/>
      </c>
      <c r="R82" s="10" t="str">
        <f>IF(ISERROR(VLOOKUP(B82,[3]İsveç!$N$8:$Q$973,4,0)),"",(VLOOKUP(B82,[3]İsveç!$N$8:$Q$973,4,0)))</f>
        <v/>
      </c>
      <c r="S82" s="9" t="str">
        <f>IF(ISERROR(VLOOKUP(B82,'2010 (12YAŞ) KIZ'!$B$8:$Q$66,16,0)),"",(VLOOKUP(B82,'2010 (12YAŞ) KIZ'!$B$8:$Q$66,16,0)))</f>
        <v/>
      </c>
      <c r="T82" s="8">
        <f>SUM(D82,F82,H82,J82,L82,N82,P82,R82)</f>
        <v>0</v>
      </c>
      <c r="U82" s="7" t="e">
        <f>S82+T82</f>
        <v>#VALUE!</v>
      </c>
    </row>
    <row r="83" spans="1:22" ht="66" hidden="1" customHeight="1" x14ac:dyDescent="0.2">
      <c r="A83" s="14">
        <v>24</v>
      </c>
      <c r="B83" s="6"/>
      <c r="C83" s="34"/>
      <c r="D83" s="10"/>
      <c r="E83" s="13" t="str">
        <f>IF(ISERROR(VLOOKUP(B83,'[3]80m.'!$N$8:$S$962,3,0)),"",(VLOOKUP(B83,'[3]80m.'!$N$8:$S$962,3,0)))</f>
        <v/>
      </c>
      <c r="F83" s="10" t="str">
        <f>IF(ISERROR(VLOOKUP(B83,'[3]80m.'!$N$8:$S$979,6,0)),"",(VLOOKUP(B83,'[3]80m.'!$N$8:$S$979,6,0)))</f>
        <v/>
      </c>
      <c r="G83" s="11" t="str">
        <f>IF(ISERROR(VLOOKUP(B83,'[3]80m.Eng'!$N$8:$S$973,3,0)),"",(VLOOKUP(B83,'[3]80m.Eng'!$N$8:$S$973,3,0)))</f>
        <v/>
      </c>
      <c r="H83" s="10" t="str">
        <f>IF(ISERROR(VLOOKUP(B83,'[3]80m.Eng'!$N$8:$S$990,6,0)),"",(VLOOKUP(B83,'[3]80m.Eng'!$N$8:$S$990,6,0)))</f>
        <v/>
      </c>
      <c r="I83" s="12" t="str">
        <f>IF(ISERROR(VLOOKUP(B83,[3]Cirit!$E$8:$N$975,10,0)),"",(VLOOKUP(B83,[3]Cirit!$E$8:$N$975,10,0)))</f>
        <v/>
      </c>
      <c r="J83" s="10" t="str">
        <f>IF(ISERROR(VLOOKUP(B83,[3]Cirit!$E$8:$O$975,11,0)),"",(VLOOKUP(B83,[3]Cirit!$E$8:$O$975,11,0)))</f>
        <v/>
      </c>
      <c r="K83" s="12" t="str">
        <f>IF(ISERROR(VLOOKUP(B83,[3]Uzun!$E$8:$N$1003,10,0)),"",(VLOOKUP(B83,[3]Uzun!$E$8:$N$1003,10,0)))</f>
        <v/>
      </c>
      <c r="L83" s="10" t="str">
        <f>IF(ISERROR(VLOOKUP(B83,[3]Uzun!$E$8:$O$1003,11,0)),"",(VLOOKUP(B83,[3]Uzun!$E$8:$O$1003,11,0)))</f>
        <v/>
      </c>
      <c r="M83" s="12" t="str">
        <f>IF(ISERROR(VLOOKUP(B83,[3]Gülle!$E$8:$N$989,10,0)),"",(VLOOKUP(B83,[3]Gülle!$E$8:$N$989,10,0)))</f>
        <v/>
      </c>
      <c r="N83" s="10" t="str">
        <f>IF(ISERROR(VLOOKUP(B83,[3]Gülle!$E$8:$O$989,11,0)),"",(VLOOKUP(B83,[3]Gülle!$E$8:$O$989,11,0)))</f>
        <v/>
      </c>
      <c r="O83" s="12" t="str">
        <f>IF(ISERROR(VLOOKUP(B83,[3]Yüksek!$E$8:$BO$990,63,0)),"",(VLOOKUP(B83,[3]Yüksek!$E$8:$BO$990,63,0)))</f>
        <v/>
      </c>
      <c r="P83" s="10" t="str">
        <f>IF(ISERROR(VLOOKUP(B83,[3]Yüksek!$E$8:$BP$990,64,0)),"",(VLOOKUP(B83,[3]Yüksek!$E$8:$BP$990,64,0)))</f>
        <v/>
      </c>
      <c r="Q83" s="11"/>
      <c r="R83" s="10"/>
      <c r="S83" s="9" t="str">
        <f>IF(ISERROR(VLOOKUP(B83,'2010 (12YAŞ) KIZ'!$B$8:$Q$66,16,0)),"",(VLOOKUP(B83,'2010 (12YAŞ) KIZ'!$B$8:$Q$66,16,0)))</f>
        <v/>
      </c>
      <c r="T83" s="8">
        <f>SUM(D83,F83,H83,J83,L83,N83,P83,R83)</f>
        <v>0</v>
      </c>
      <c r="U83" s="7" t="e">
        <f>S83+T83</f>
        <v>#VALUE!</v>
      </c>
    </row>
    <row r="84" spans="1:22" ht="45.95" hidden="1" customHeight="1" x14ac:dyDescent="0.2">
      <c r="A84" s="14">
        <v>25</v>
      </c>
      <c r="B84" s="6"/>
      <c r="C84" s="34" t="str">
        <f>IF(ISERROR(VLOOKUP(B84,'[3]800m.'!$N$8:$O$973,2,0)),"",(VLOOKUP(B84,'[3]800m.'!$N$8:$O$973,2,0)))</f>
        <v/>
      </c>
      <c r="D84" s="10" t="str">
        <f>IF(ISERROR(VLOOKUP(B84,'[3]800m.'!$N$8:$Q$973,4,0)),"",(VLOOKUP(B84,'[3]800m.'!$N$8:$Q$973,4,0)))</f>
        <v/>
      </c>
      <c r="E84" s="13" t="str">
        <f>IF(ISERROR(VLOOKUP(B84,'[3]80m.'!$N$8:$S$962,3,0)),"",(VLOOKUP(B84,'[3]80m.'!$N$8:$S$962,3,0)))</f>
        <v/>
      </c>
      <c r="F84" s="10" t="str">
        <f>IF(ISERROR(VLOOKUP(B84,'[3]80m.'!$N$8:$S$979,6,0)),"",(VLOOKUP(B84,'[3]80m.'!$N$8:$S$979,6,0)))</f>
        <v/>
      </c>
      <c r="G84" s="11" t="str">
        <f>IF(ISERROR(VLOOKUP(B84,'[3]80m.Eng'!$N$8:$S$973,3,0)),"",(VLOOKUP(B84,'[3]80m.Eng'!$N$8:$S$973,3,0)))</f>
        <v/>
      </c>
      <c r="H84" s="10" t="str">
        <f>IF(ISERROR(VLOOKUP(B84,'[3]80m.Eng'!$N$8:$S$990,6,0)),"",(VLOOKUP(B84,'[3]80m.Eng'!$N$8:$S$990,6,0)))</f>
        <v/>
      </c>
      <c r="I84" s="12" t="str">
        <f>IF(ISERROR(VLOOKUP(B84,[3]Cirit!$E$8:$N$975,10,0)),"",(VLOOKUP(B84,[3]Cirit!$E$8:$N$975,10,0)))</f>
        <v/>
      </c>
      <c r="J84" s="10" t="str">
        <f>IF(ISERROR(VLOOKUP(B84,[3]Cirit!$E$8:$O$975,11,0)),"",(VLOOKUP(B84,[3]Cirit!$E$8:$O$975,11,0)))</f>
        <v/>
      </c>
      <c r="K84" s="12" t="str">
        <f>IF(ISERROR(VLOOKUP(B84,[3]Uzun!$E$8:$N$1003,10,0)),"",(VLOOKUP(B84,[3]Uzun!$E$8:$N$1003,10,0)))</f>
        <v/>
      </c>
      <c r="L84" s="10" t="str">
        <f>IF(ISERROR(VLOOKUP(B84,[3]Uzun!$E$8:$O$1003,11,0)),"",(VLOOKUP(B84,[3]Uzun!$E$8:$O$1003,11,0)))</f>
        <v/>
      </c>
      <c r="M84" s="12" t="str">
        <f>IF(ISERROR(VLOOKUP(B84,[3]Gülle!$E$8:$N$989,10,0)),"",(VLOOKUP(B84,[3]Gülle!$E$8:$N$989,10,0)))</f>
        <v/>
      </c>
      <c r="N84" s="10" t="str">
        <f>IF(ISERROR(VLOOKUP(B84,[3]Gülle!$E$8:$O$989,11,0)),"",(VLOOKUP(B84,[3]Gülle!$E$8:$O$989,11,0)))</f>
        <v/>
      </c>
      <c r="O84" s="12" t="str">
        <f>IF(ISERROR(VLOOKUP(B84,[3]Yüksek!$E$8:$BO$990,63,0)),"",(VLOOKUP(B84,[3]Yüksek!$E$8:$BO$990,63,0)))</f>
        <v/>
      </c>
      <c r="P84" s="10" t="str">
        <f>IF(ISERROR(VLOOKUP(B84,[3]Yüksek!$E$8:$BP$990,64,0)),"",(VLOOKUP(B84,[3]Yüksek!$E$8:$BP$990,64,0)))</f>
        <v/>
      </c>
      <c r="Q84" s="11" t="str">
        <f>IF(ISERROR(VLOOKUP(B84,[3]İsveç!$N$8:$O$973,2,0)),"",(VLOOKUP(B84,[3]İsveç!$N$8:$O$973,2,0)))</f>
        <v/>
      </c>
      <c r="R84" s="10" t="str">
        <f>IF(ISERROR(VLOOKUP(B84,[3]İsveç!$N$8:$Q$973,4,0)),"",(VLOOKUP(B84,[3]İsveç!$N$8:$Q$973,4,0)))</f>
        <v/>
      </c>
      <c r="S84" s="9" t="str">
        <f>IF(ISERROR(VLOOKUP(B84,'2010 (12YAŞ) KIZ'!$B$8:$Q$66,16,0)),"",(VLOOKUP(B84,'2010 (12YAŞ) KIZ'!$B$8:$Q$66,16,0)))</f>
        <v/>
      </c>
      <c r="T84" s="8">
        <f>SUM(D84,F84,H84,J84,L84,N84,P84,R84)</f>
        <v>0</v>
      </c>
      <c r="U84" s="7" t="e">
        <f>S84+T84</f>
        <v>#VALUE!</v>
      </c>
    </row>
    <row r="85" spans="1:22" ht="45.95" hidden="1" customHeight="1" x14ac:dyDescent="0.2">
      <c r="B85" s="6"/>
      <c r="M85" s="12" t="str">
        <f>IF(ISERROR(VLOOKUP(B85,[3]Gülle!$E$8:$N$989,10,0)),"",(VLOOKUP(B85,[3]Gülle!$E$8:$N$989,10,0)))</f>
        <v/>
      </c>
      <c r="N85" s="10" t="str">
        <f>IF(ISERROR(VLOOKUP(B85,[3]Gülle!$E$8:$O$989,11,0)),"",(VLOOKUP(B85,[3]Gülle!$E$8:$O$989,11,0)))</f>
        <v/>
      </c>
    </row>
    <row r="86" spans="1:22" ht="42.6" hidden="1" customHeight="1" x14ac:dyDescent="0.2">
      <c r="B86" s="6"/>
    </row>
    <row r="87" spans="1:22" hidden="1" x14ac:dyDescent="0.2"/>
    <row r="88" spans="1:22" hidden="1" x14ac:dyDescent="0.2"/>
    <row r="89" spans="1:22" ht="38.25" customHeight="1" x14ac:dyDescent="0.45">
      <c r="C89" s="5">
        <v>1</v>
      </c>
      <c r="D89" s="5">
        <v>2</v>
      </c>
      <c r="E89" s="5">
        <v>3</v>
      </c>
      <c r="F89" s="5">
        <v>4</v>
      </c>
      <c r="G89" s="5">
        <v>5</v>
      </c>
      <c r="H89" s="5">
        <v>6</v>
      </c>
      <c r="I89" s="5">
        <v>7</v>
      </c>
      <c r="J89" s="5">
        <v>8</v>
      </c>
      <c r="K89" s="5">
        <v>9</v>
      </c>
      <c r="L89" s="5">
        <v>10</v>
      </c>
      <c r="M89" s="5">
        <v>11</v>
      </c>
      <c r="N89" s="5">
        <v>12</v>
      </c>
      <c r="O89" s="5">
        <v>13</v>
      </c>
      <c r="P89" s="5">
        <v>14</v>
      </c>
      <c r="Q89" s="5">
        <v>15</v>
      </c>
      <c r="R89" s="5" t="s">
        <v>0</v>
      </c>
    </row>
    <row r="90" spans="1:22" ht="38.25" customHeight="1" x14ac:dyDescent="0.45">
      <c r="A90" s="4">
        <v>1</v>
      </c>
      <c r="B90" s="3" t="str">
        <f>B8</f>
        <v>ELİF SAYGILI</v>
      </c>
      <c r="C90" s="2" t="str">
        <f>IF(ISERROR(VLOOKUP(B90,'[3]60M.'!$O$8:$S$1000,5,0)),"",(VLOOKUP(B90,'[3]60M.'!$O$8:$S$1000,5,0)))</f>
        <v/>
      </c>
      <c r="D90" s="2" t="str">
        <f>IF(ISERROR(VLOOKUP(B90,'[3]400m.'!$O$8:$S$990,5,0)),"",(VLOOKUP(B90,'[3]400m.'!$O$8:$S$990,5,0)))</f>
        <v/>
      </c>
      <c r="E90" s="2" t="str">
        <f>IF(ISERROR(VLOOKUP(B90,'[3]1500m.'!$N$8:$Q$973,4,0)),"",(VLOOKUP(B90,'[3]1500m.'!$N$8:$Q$973,4,0)))</f>
        <v/>
      </c>
      <c r="F90" s="2" t="str">
        <f>IF(ISERROR(VLOOKUP(B90,[3]Sırık!$F$8:$BP$990,63,0)),"",(VLOOKUP(B90,[3]Sırık!$F$8:$BP$990,63,0)))</f>
        <v/>
      </c>
      <c r="G90" s="2" t="str">
        <f>IF(ISERROR(VLOOKUP(B90,[3]Disk!$F$8:$O$975,10,0)),"",(VLOOKUP(B90,[3]Disk!$F$8:$O$975,10,0)))</f>
        <v/>
      </c>
      <c r="H90" s="2" t="str">
        <f>IF(ISERROR(VLOOKUP(B90,'[3]400m.Eng'!$O$8:$S$990,5,0)),"",(VLOOKUP(B90,'[3]400m.Eng'!$O$8:$S$990,5,0)))</f>
        <v/>
      </c>
      <c r="I90" s="2" t="str">
        <f>IF(ISERROR(VLOOKUP(B90,[3]Üçadım!$F$8:$O$975,10,0)),"",(VLOOKUP(B90,[3]Üçadım!$F$8:$O$975,10,0)))</f>
        <v/>
      </c>
      <c r="J90" s="2" t="str">
        <f>IF(ISERROR(VLOOKUP(B90,'[3]800m.'!$N$8:$Q$973,4,0)),"",(VLOOKUP(B90,'[3]800m.'!$N$8:$Q$973,4,0)))</f>
        <v/>
      </c>
      <c r="K90" s="2" t="str">
        <f>IF(ISERROR(VLOOKUP(B90,'[3]80m.'!$O$8:$S$979,5,0)),"",(VLOOKUP(B90,'[3]80m.'!$O$8:$S$979,5,0)))</f>
        <v/>
      </c>
      <c r="L90" s="2" t="str">
        <f>IF(ISERROR(VLOOKUP(B90,'[3]80m.Eng'!$O$8:$S$990,5,0)),"",(VLOOKUP(B90,'[3]80m.Eng'!$O$8:$S$990,5,0)))</f>
        <v/>
      </c>
      <c r="M90" s="2" t="str">
        <f>IF(ISERROR(VLOOKUP(B90,[3]Cirit!$F$8:$O$975,10,0)),"",(VLOOKUP(B90,[3]Cirit!$F$8:$O$975,10,0)))</f>
        <v/>
      </c>
      <c r="N90" s="2" t="str">
        <f>IF(ISERROR(VLOOKUP(B90,[3]Uzun!$F$8:$O$1003,10,0)),"",(VLOOKUP(B90,[3]Uzun!$F$8:$O$1003,10,0)))</f>
        <v/>
      </c>
      <c r="O90" s="2" t="str">
        <f>IF(ISERROR(VLOOKUP(B90,[3]Gülle!$F$8:$O$989,10,0)),"",(VLOOKUP(B90,[3]Gülle!$F$8:$O$989,10,0)))</f>
        <v/>
      </c>
      <c r="P90" s="2" t="str">
        <f>IF(ISERROR(VLOOKUP(B90,[3]Yüksek!$F$8:$BP$990,63,0)),"",(VLOOKUP(B90,[3]Yüksek!$F$8:$BP$990,63,0)))</f>
        <v/>
      </c>
      <c r="Q90" s="2" t="str">
        <f>IF(ISERROR(VLOOKUP(B90,[3]İsveç!$N$8:$Q$973,4,0)),"",(VLOOKUP(B90,[3]İsveç!$N$8:$Q$973,4,0)))</f>
        <v/>
      </c>
      <c r="R90" s="2">
        <f>R91</f>
        <v>0</v>
      </c>
    </row>
    <row r="91" spans="1:22" ht="38.25" customHeight="1" x14ac:dyDescent="0.45">
      <c r="A91" s="4">
        <v>2</v>
      </c>
      <c r="B91" s="3" t="str">
        <f>B8</f>
        <v>ELİF SAYGILI</v>
      </c>
      <c r="C91" s="2" t="str">
        <f>IF(ISERROR(LARGE(C90:Q90,1)),"-",LARGE(C90:Q90,1))</f>
        <v>-</v>
      </c>
      <c r="D91" s="2" t="str">
        <f>IF(ISERROR(LARGE(C90:Q90,2)),"-",LARGE(C90:Q90,2))</f>
        <v>-</v>
      </c>
      <c r="E91" s="2" t="str">
        <f>IF(ISERROR(LARGE(C90:Q90,3)),"-",LARGE(C90:Q90,3))</f>
        <v>-</v>
      </c>
      <c r="F91" s="2" t="str">
        <f>IF(ISERROR(LARGE(C90:Q90,4)),"-",LARGE(C90:Q90,4))</f>
        <v>-</v>
      </c>
      <c r="G91" s="2" t="str">
        <f>IF(ISERROR(LARGE(C90:Q90,5)),"-",LARGE(C90:Q90,5))</f>
        <v>-</v>
      </c>
      <c r="H91" s="2" t="str">
        <f>IF(ISERROR(LARGE(C90:Q90,6)),"-",LARGE(C90:Q90,6))</f>
        <v>-</v>
      </c>
      <c r="I91" s="2" t="str">
        <f>IF(ISERROR(LARGE(C90:Q90,7)),"-",LARGE(C90:Q90,7))</f>
        <v>-</v>
      </c>
      <c r="J91" s="2" t="str">
        <f>IF(ISERROR(LARGE(C90:Q90,8)),"-",LARGE(C90:Q90,8))</f>
        <v>-</v>
      </c>
      <c r="K91" s="2" t="str">
        <f>IF(ISERROR(LARGE(C90:Q90,9)),"-",LARGE(C90:Q90,9))</f>
        <v>-</v>
      </c>
      <c r="L91" s="2" t="str">
        <f>IF(ISERROR(LARGE(C90:Q90,10)),"-",LARGE(C90:Q90,10))</f>
        <v>-</v>
      </c>
      <c r="M91" s="2" t="str">
        <f>IF(ISERROR(LARGE(C90:Q90,11)),"-",LARGE(C90:Q90,11))</f>
        <v>-</v>
      </c>
      <c r="N91" s="2" t="str">
        <f>IF(ISERROR(LARGE(C90:Q90,12)),"-",LARGE(C90:Q90,12))</f>
        <v>-</v>
      </c>
      <c r="O91" s="2" t="str">
        <f>IF(ISERROR(LARGE(C90:Q90,13)),"-",LARGE(C90:Q90,13))</f>
        <v>-</v>
      </c>
      <c r="P91" s="2" t="str">
        <f>IF(ISERROR(LARGE(C90:Q90,14)),"-",LARGE(C90:Q90,14))</f>
        <v>-</v>
      </c>
      <c r="Q91" s="2" t="str">
        <f>IF(ISERROR(LARGE(C90:Q90,15)),"-",LARGE(C90:Q90,15))</f>
        <v>-</v>
      </c>
      <c r="R91" s="2">
        <f>SUM(C91:O91)</f>
        <v>0</v>
      </c>
    </row>
    <row r="92" spans="1:22" ht="38.25" customHeight="1" x14ac:dyDescent="0.45">
      <c r="A92" s="4">
        <v>3</v>
      </c>
      <c r="B92" s="3" t="str">
        <f>B9</f>
        <v>Asmin ÖZEL</v>
      </c>
      <c r="C92" s="2" t="str">
        <f>IF(ISERROR(VLOOKUP(B92,'[3]60M.'!$O$8:$S$1000,5,0)),"",(VLOOKUP(B92,'[3]60M.'!$O$8:$S$1000,5,0)))</f>
        <v/>
      </c>
      <c r="D92" s="2" t="str">
        <f>IF(ISERROR(VLOOKUP(B92,'[3]400m.'!$O$8:$S$990,5,0)),"",(VLOOKUP(B92,'[3]400m.'!$O$8:$S$990,5,0)))</f>
        <v/>
      </c>
      <c r="E92" s="2" t="str">
        <f>IF(ISERROR(VLOOKUP(B92,'[3]1500m.'!$N$8:$Q$973,4,0)),"",(VLOOKUP(B92,'[3]1500m.'!$N$8:$Q$973,4,0)))</f>
        <v/>
      </c>
      <c r="F92" s="2" t="str">
        <f>IF(ISERROR(VLOOKUP(B92,[3]Sırık!$F$8:$BP$990,63,0)),"",(VLOOKUP(B92,[3]Sırık!$F$8:$BP$990,63,0)))</f>
        <v/>
      </c>
      <c r="G92" s="2" t="str">
        <f>IF(ISERROR(VLOOKUP(B92,[3]Disk!$F$8:$O$975,10,0)),"",(VLOOKUP(B92,[3]Disk!$F$8:$O$975,10,0)))</f>
        <v/>
      </c>
      <c r="H92" s="2" t="str">
        <f>IF(ISERROR(VLOOKUP(B92,'[3]400m.Eng'!$O$8:$S$990,5,0)),"",(VLOOKUP(B92,'[3]400m.Eng'!$O$8:$S$990,5,0)))</f>
        <v/>
      </c>
      <c r="I92" s="2" t="str">
        <f>IF(ISERROR(VLOOKUP(B92,[3]Üçadım!$F$8:$O$975,10,0)),"",(VLOOKUP(B92,[3]Üçadım!$F$8:$O$975,10,0)))</f>
        <v/>
      </c>
      <c r="J92" s="2" t="str">
        <f>IF(ISERROR(VLOOKUP(B92,'[3]800m.'!$N$8:$Q$973,4,0)),"",(VLOOKUP(B92,'[3]800m.'!$N$8:$Q$973,4,0)))</f>
        <v/>
      </c>
      <c r="K92" s="2" t="str">
        <f>IF(ISERROR(VLOOKUP(B92,'[3]80m.'!$O$8:$S$979,5,0)),"",(VLOOKUP(B92,'[3]80m.'!$O$8:$S$979,5,0)))</f>
        <v/>
      </c>
      <c r="L92" s="2" t="str">
        <f>IF(ISERROR(VLOOKUP(B92,'[3]80m.Eng'!$O$8:$S$990,5,0)),"",(VLOOKUP(B92,'[3]80m.Eng'!$O$8:$S$990,5,0)))</f>
        <v/>
      </c>
      <c r="M92" s="2" t="str">
        <f>IF(ISERROR(VLOOKUP(B92,[3]Cirit!$F$8:$O$975,10,0)),"",(VLOOKUP(B92,[3]Cirit!$F$8:$O$975,10,0)))</f>
        <v/>
      </c>
      <c r="N92" s="2" t="str">
        <f>IF(ISERROR(VLOOKUP(B92,[3]Uzun!$F$8:$O$1003,10,0)),"",(VLOOKUP(B92,[3]Uzun!$F$8:$O$1003,10,0)))</f>
        <v/>
      </c>
      <c r="O92" s="2" t="str">
        <f>IF(ISERROR(VLOOKUP(B92,[3]Gülle!$F$8:$O$989,10,0)),"",(VLOOKUP(B92,[3]Gülle!$F$8:$O$989,10,0)))</f>
        <v/>
      </c>
      <c r="P92" s="2" t="str">
        <f>IF(ISERROR(VLOOKUP(B92,[3]Yüksek!$F$8:$BP$990,63,0)),"",(VLOOKUP(B92,[3]Yüksek!$F$8:$BP$990,63,0)))</f>
        <v/>
      </c>
      <c r="Q92" s="2" t="str">
        <f>IF(ISERROR(VLOOKUP(B92,[3]İsveç!$N$8:$Q$973,4,0)),"",(VLOOKUP(B92,[3]İsveç!$N$8:$Q$973,4,0)))</f>
        <v/>
      </c>
      <c r="R92" s="2">
        <f>R93</f>
        <v>0</v>
      </c>
    </row>
    <row r="93" spans="1:22" ht="38.25" customHeight="1" x14ac:dyDescent="0.45">
      <c r="A93" s="4">
        <v>4</v>
      </c>
      <c r="B93" s="3" t="str">
        <f>B9</f>
        <v>Asmin ÖZEL</v>
      </c>
      <c r="C93" s="2" t="str">
        <f>IF(ISERROR(LARGE(C92:Q92,1)),"-",LARGE(C92:Q92,1))</f>
        <v>-</v>
      </c>
      <c r="D93" s="2" t="str">
        <f>IF(ISERROR(LARGE(C92:Q92,2)),"-",LARGE(C92:Q92,2))</f>
        <v>-</v>
      </c>
      <c r="E93" s="2" t="str">
        <f>IF(ISERROR(LARGE(C92:Q92,3)),"-",LARGE(C92:Q92,3))</f>
        <v>-</v>
      </c>
      <c r="F93" s="2" t="str">
        <f>IF(ISERROR(LARGE(C92:Q92,4)),"-",LARGE(C92:Q92,4))</f>
        <v>-</v>
      </c>
      <c r="G93" s="2" t="str">
        <f>IF(ISERROR(LARGE(C92:Q92,5)),"-",LARGE(C92:Q92,5))</f>
        <v>-</v>
      </c>
      <c r="H93" s="2" t="str">
        <f>IF(ISERROR(LARGE(C92:Q92,6)),"-",LARGE(C92:Q92,6))</f>
        <v>-</v>
      </c>
      <c r="I93" s="2" t="str">
        <f>IF(ISERROR(LARGE(C92:Q92,7)),"-",LARGE(C92:Q92,7))</f>
        <v>-</v>
      </c>
      <c r="J93" s="2" t="str">
        <f>IF(ISERROR(LARGE(C92:Q92,8)),"-",LARGE(C92:Q92,8))</f>
        <v>-</v>
      </c>
      <c r="K93" s="2" t="str">
        <f>IF(ISERROR(LARGE(C92:Q92,9)),"-",LARGE(C92:Q92,9))</f>
        <v>-</v>
      </c>
      <c r="L93" s="2" t="str">
        <f>IF(ISERROR(LARGE(C92:Q92,10)),"-",LARGE(C92:Q92,10))</f>
        <v>-</v>
      </c>
      <c r="M93" s="2" t="str">
        <f>IF(ISERROR(LARGE(C92:Q92,11)),"-",LARGE(C92:Q92,11))</f>
        <v>-</v>
      </c>
      <c r="N93" s="2" t="str">
        <f>IF(ISERROR(LARGE(C92:Q92,12)),"-",LARGE(C92:Q92,12))</f>
        <v>-</v>
      </c>
      <c r="O93" s="2" t="str">
        <f>IF(ISERROR(LARGE(C92:Q92,13)),"-",LARGE(C92:Q92,13))</f>
        <v>-</v>
      </c>
      <c r="P93" s="2" t="str">
        <f>IF(ISERROR(LARGE(C92:Q92,14)),"-",LARGE(C92:Q92,14))</f>
        <v>-</v>
      </c>
      <c r="Q93" s="2" t="str">
        <f>IF(ISERROR(LARGE(C92:Q92,15)),"-",LARGE(C92:Q92,15))</f>
        <v>-</v>
      </c>
      <c r="R93" s="2">
        <f>SUM(C93:O93)</f>
        <v>0</v>
      </c>
    </row>
    <row r="94" spans="1:22" ht="38.25" customHeight="1" x14ac:dyDescent="0.45">
      <c r="A94" s="4">
        <v>5</v>
      </c>
      <c r="B94" s="3" t="str">
        <f>B10</f>
        <v>SELİN TARHAN</v>
      </c>
      <c r="C94" s="2" t="str">
        <f>IF(ISERROR(VLOOKUP(B94,'[3]60M.'!$O$8:$S$1000,5,0)),"",(VLOOKUP(B94,'[3]60M.'!$O$8:$S$1000,5,0)))</f>
        <v/>
      </c>
      <c r="D94" s="2" t="str">
        <f>IF(ISERROR(VLOOKUP(B94,'[3]400m.'!$O$8:$S$990,5,0)),"",(VLOOKUP(B94,'[3]400m.'!$O$8:$S$990,5,0)))</f>
        <v/>
      </c>
      <c r="E94" s="2" t="str">
        <f>IF(ISERROR(VLOOKUP(B94,'[3]1500m.'!$N$8:$Q$973,4,0)),"",(VLOOKUP(B94,'[3]1500m.'!$N$8:$Q$973,4,0)))</f>
        <v/>
      </c>
      <c r="F94" s="2" t="str">
        <f>IF(ISERROR(VLOOKUP(B94,[3]Sırık!$F$8:$BP$990,63,0)),"",(VLOOKUP(B94,[3]Sırık!$F$8:$BP$990,63,0)))</f>
        <v/>
      </c>
      <c r="G94" s="2" t="str">
        <f>IF(ISERROR(VLOOKUP(B94,[3]Disk!$F$8:$O$975,10,0)),"",(VLOOKUP(B94,[3]Disk!$F$8:$O$975,10,0)))</f>
        <v/>
      </c>
      <c r="H94" s="2" t="str">
        <f>IF(ISERROR(VLOOKUP(B94,'[3]400m.Eng'!$O$8:$S$990,5,0)),"",(VLOOKUP(B94,'[3]400m.Eng'!$O$8:$S$990,5,0)))</f>
        <v/>
      </c>
      <c r="I94" s="2" t="str">
        <f>IF(ISERROR(VLOOKUP(B94,[3]Üçadım!$F$8:$O$975,10,0)),"",(VLOOKUP(B94,[3]Üçadım!$F$8:$O$975,10,0)))</f>
        <v/>
      </c>
      <c r="J94" s="2" t="str">
        <f>IF(ISERROR(VLOOKUP(B94,'[3]800m.'!$N$8:$Q$973,4,0)),"",(VLOOKUP(B94,'[3]800m.'!$N$8:$Q$973,4,0)))</f>
        <v/>
      </c>
      <c r="K94" s="2" t="str">
        <f>IF(ISERROR(VLOOKUP(B94,'[3]80m.'!$O$8:$S$979,5,0)),"",(VLOOKUP(B94,'[3]80m.'!$O$8:$S$979,5,0)))</f>
        <v/>
      </c>
      <c r="L94" s="2" t="str">
        <f>IF(ISERROR(VLOOKUP(B94,'[3]80m.Eng'!$O$8:$S$990,5,0)),"",(VLOOKUP(B94,'[3]80m.Eng'!$O$8:$S$990,5,0)))</f>
        <v/>
      </c>
      <c r="M94" s="2" t="str">
        <f>IF(ISERROR(VLOOKUP(B94,[3]Cirit!$F$8:$O$975,10,0)),"",(VLOOKUP(B94,[3]Cirit!$F$8:$O$975,10,0)))</f>
        <v/>
      </c>
      <c r="N94" s="2" t="str">
        <f>IF(ISERROR(VLOOKUP(B94,[3]Uzun!$F$8:$O$1003,10,0)),"",(VLOOKUP(B94,[3]Uzun!$F$8:$O$1003,10,0)))</f>
        <v/>
      </c>
      <c r="O94" s="2" t="str">
        <f>IF(ISERROR(VLOOKUP(B94,[3]Gülle!$F$8:$O$989,10,0)),"",(VLOOKUP(B94,[3]Gülle!$F$8:$O$989,10,0)))</f>
        <v/>
      </c>
      <c r="P94" s="2" t="str">
        <f>IF(ISERROR(VLOOKUP(B94,[3]Yüksek!$F$8:$BP$990,63,0)),"",(VLOOKUP(B94,[3]Yüksek!$F$8:$BP$990,63,0)))</f>
        <v/>
      </c>
      <c r="Q94" s="2" t="str">
        <f>IF(ISERROR(VLOOKUP(B94,[3]İsveç!$N$8:$Q$973,4,0)),"",(VLOOKUP(B94,[3]İsveç!$N$8:$Q$973,4,0)))</f>
        <v/>
      </c>
      <c r="R94" s="2">
        <f>R95</f>
        <v>0</v>
      </c>
    </row>
    <row r="95" spans="1:22" ht="38.25" customHeight="1" x14ac:dyDescent="0.45">
      <c r="A95" s="4">
        <v>6</v>
      </c>
      <c r="B95" s="3" t="str">
        <f>B10</f>
        <v>SELİN TARHAN</v>
      </c>
      <c r="C95" s="2" t="str">
        <f>IF(ISERROR(LARGE(C94:Q94,1)),"-",LARGE(C94:Q94,1))</f>
        <v>-</v>
      </c>
      <c r="D95" s="2" t="str">
        <f>IF(ISERROR(LARGE(C94:Q94,2)),"-",LARGE(C94:Q94,2))</f>
        <v>-</v>
      </c>
      <c r="E95" s="2" t="str">
        <f>IF(ISERROR(LARGE(C94:Q94,3)),"-",LARGE(C94:Q94,3))</f>
        <v>-</v>
      </c>
      <c r="F95" s="2" t="str">
        <f>IF(ISERROR(LARGE(C94:Q94,4)),"-",LARGE(C94:Q94,4))</f>
        <v>-</v>
      </c>
      <c r="G95" s="2" t="str">
        <f>IF(ISERROR(LARGE(C94:Q94,5)),"-",LARGE(C94:Q94,5))</f>
        <v>-</v>
      </c>
      <c r="H95" s="2" t="str">
        <f>IF(ISERROR(LARGE(C94:Q94,6)),"-",LARGE(C94:Q94,6))</f>
        <v>-</v>
      </c>
      <c r="I95" s="2" t="str">
        <f>IF(ISERROR(LARGE(C94:Q94,7)),"-",LARGE(C94:Q94,7))</f>
        <v>-</v>
      </c>
      <c r="J95" s="2" t="str">
        <f>IF(ISERROR(LARGE(C94:Q94,8)),"-",LARGE(C94:Q94,8))</f>
        <v>-</v>
      </c>
      <c r="K95" s="2" t="str">
        <f>IF(ISERROR(LARGE(C94:Q94,9)),"-",LARGE(C94:Q94,9))</f>
        <v>-</v>
      </c>
      <c r="L95" s="2" t="str">
        <f>IF(ISERROR(LARGE(C94:Q94,10)),"-",LARGE(C94:Q94,10))</f>
        <v>-</v>
      </c>
      <c r="M95" s="2" t="str">
        <f>IF(ISERROR(LARGE(C94:Q94,11)),"-",LARGE(C94:Q94,11))</f>
        <v>-</v>
      </c>
      <c r="N95" s="2" t="str">
        <f>IF(ISERROR(LARGE(C94:Q94,12)),"-",LARGE(C94:Q94,12))</f>
        <v>-</v>
      </c>
      <c r="O95" s="2" t="str">
        <f>IF(ISERROR(LARGE(C94:Q94,13)),"-",LARGE(C94:Q94,13))</f>
        <v>-</v>
      </c>
      <c r="P95" s="2" t="str">
        <f>IF(ISERROR(LARGE(C94:Q94,14)),"-",LARGE(C94:Q94,14))</f>
        <v>-</v>
      </c>
      <c r="Q95" s="2" t="str">
        <f>IF(ISERROR(LARGE(C94:Q94,15)),"-",LARGE(C94:Q94,15))</f>
        <v>-</v>
      </c>
      <c r="R95" s="2">
        <f>SUM(C95:O95)</f>
        <v>0</v>
      </c>
    </row>
    <row r="96" spans="1:22" ht="38.25" customHeight="1" x14ac:dyDescent="0.45">
      <c r="A96" s="4">
        <v>7</v>
      </c>
      <c r="B96" s="3">
        <f>B53</f>
        <v>0</v>
      </c>
      <c r="C96" s="2" t="str">
        <f>IF(ISERROR(VLOOKUP(B96,'[3]60M.'!$O$8:$S$1000,5,0)),"",(VLOOKUP(B96,'[3]60M.'!$O$8:$S$1000,5,0)))</f>
        <v/>
      </c>
      <c r="D96" s="2" t="str">
        <f>IF(ISERROR(VLOOKUP(B96,'[3]400m.'!$O$8:$S$990,5,0)),"",(VLOOKUP(B96,'[3]400m.'!$O$8:$S$990,5,0)))</f>
        <v/>
      </c>
      <c r="E96" s="2" t="str">
        <f>IF(ISERROR(VLOOKUP(B96,'[3]1500m.'!$N$8:$Q$973,4,0)),"",(VLOOKUP(B96,'[3]1500m.'!$N$8:$Q$973,4,0)))</f>
        <v/>
      </c>
      <c r="F96" s="2" t="str">
        <f>IF(ISERROR(VLOOKUP(B96,[3]Sırık!$F$8:$BP$990,63,0)),"",(VLOOKUP(B96,[3]Sırık!$F$8:$BP$990,63,0)))</f>
        <v/>
      </c>
      <c r="G96" s="2" t="str">
        <f>IF(ISERROR(VLOOKUP(B96,[3]Disk!$F$8:$O$975,10,0)),"",(VLOOKUP(B96,[3]Disk!$F$8:$O$975,10,0)))</f>
        <v/>
      </c>
      <c r="H96" s="2" t="str">
        <f>IF(ISERROR(VLOOKUP(B96,'[3]400m.Eng'!$O$8:$S$990,5,0)),"",(VLOOKUP(B96,'[3]400m.Eng'!$O$8:$S$990,5,0)))</f>
        <v/>
      </c>
      <c r="I96" s="2" t="str">
        <f>IF(ISERROR(VLOOKUP(B96,[3]Üçadım!$F$8:$O$975,10,0)),"",(VLOOKUP(B96,[3]Üçadım!$F$8:$O$975,10,0)))</f>
        <v/>
      </c>
      <c r="J96" s="2" t="str">
        <f>IF(ISERROR(VLOOKUP(B96,'[3]800m.'!$N$8:$Q$973,4,0)),"",(VLOOKUP(B96,'[3]800m.'!$N$8:$Q$973,4,0)))</f>
        <v/>
      </c>
      <c r="K96" s="2" t="str">
        <f>IF(ISERROR(VLOOKUP(B96,'[3]80m.'!$O$8:$S$979,5,0)),"",(VLOOKUP(B96,'[3]80m.'!$O$8:$S$979,5,0)))</f>
        <v/>
      </c>
      <c r="L96" s="2" t="str">
        <f>IF(ISERROR(VLOOKUP(B96,'[3]80m.Eng'!$O$8:$S$990,5,0)),"",(VLOOKUP(B96,'[3]80m.Eng'!$O$8:$S$990,5,0)))</f>
        <v/>
      </c>
      <c r="M96" s="2" t="str">
        <f>IF(ISERROR(VLOOKUP(B96,[3]Cirit!$F$8:$O$975,10,0)),"",(VLOOKUP(B96,[3]Cirit!$F$8:$O$975,10,0)))</f>
        <v/>
      </c>
      <c r="N96" s="2" t="str">
        <f>IF(ISERROR(VLOOKUP(B96,[3]Uzun!$F$8:$O$1003,10,0)),"",(VLOOKUP(B96,[3]Uzun!$F$8:$O$1003,10,0)))</f>
        <v/>
      </c>
      <c r="O96" s="2" t="str">
        <f>IF(ISERROR(VLOOKUP(B96,[3]Gülle!$F$8:$O$989,10,0)),"",(VLOOKUP(B96,[3]Gülle!$F$8:$O$989,10,0)))</f>
        <v/>
      </c>
      <c r="P96" s="2" t="str">
        <f>IF(ISERROR(VLOOKUP(B96,[3]Yüksek!$F$8:$BP$990,63,0)),"",(VLOOKUP(B96,[3]Yüksek!$F$8:$BP$990,63,0)))</f>
        <v/>
      </c>
      <c r="Q96" s="2" t="str">
        <f>IF(ISERROR(VLOOKUP(B96,[3]İsveç!$N$8:$Q$973,4,0)),"",(VLOOKUP(B96,[3]İsveç!$N$8:$Q$973,4,0)))</f>
        <v/>
      </c>
      <c r="R96" s="2">
        <f>R97</f>
        <v>0</v>
      </c>
    </row>
    <row r="97" spans="1:18" ht="38.25" customHeight="1" x14ac:dyDescent="0.45">
      <c r="A97" s="4">
        <v>8</v>
      </c>
      <c r="B97" s="3">
        <f>B53</f>
        <v>0</v>
      </c>
      <c r="C97" s="2" t="str">
        <f>IF(ISERROR(LARGE(C96:Q96,1)),"-",LARGE(C96:Q96,1))</f>
        <v>-</v>
      </c>
      <c r="D97" s="2" t="str">
        <f>IF(ISERROR(LARGE(C96:Q96,2)),"-",LARGE(C96:Q96,2))</f>
        <v>-</v>
      </c>
      <c r="E97" s="2" t="str">
        <f>IF(ISERROR(LARGE(C96:Q96,3)),"-",LARGE(C96:Q96,3))</f>
        <v>-</v>
      </c>
      <c r="F97" s="2" t="str">
        <f>IF(ISERROR(LARGE(C96:Q96,4)),"-",LARGE(C96:Q96,4))</f>
        <v>-</v>
      </c>
      <c r="G97" s="2" t="str">
        <f>IF(ISERROR(LARGE(C96:Q96,5)),"-",LARGE(C96:Q96,5))</f>
        <v>-</v>
      </c>
      <c r="H97" s="2" t="str">
        <f>IF(ISERROR(LARGE(C96:Q96,6)),"-",LARGE(C96:Q96,6))</f>
        <v>-</v>
      </c>
      <c r="I97" s="2" t="str">
        <f>IF(ISERROR(LARGE(C96:Q96,7)),"-",LARGE(C96:Q96,7))</f>
        <v>-</v>
      </c>
      <c r="J97" s="2" t="str">
        <f>IF(ISERROR(LARGE(C96:Q96,8)),"-",LARGE(C96:Q96,8))</f>
        <v>-</v>
      </c>
      <c r="K97" s="2" t="str">
        <f>IF(ISERROR(LARGE(C96:Q96,9)),"-",LARGE(C96:Q96,9))</f>
        <v>-</v>
      </c>
      <c r="L97" s="2" t="str">
        <f>IF(ISERROR(LARGE(C96:Q96,10)),"-",LARGE(C96:Q96,10))</f>
        <v>-</v>
      </c>
      <c r="M97" s="2" t="str">
        <f>IF(ISERROR(LARGE(C96:Q96,11)),"-",LARGE(C96:Q96,11))</f>
        <v>-</v>
      </c>
      <c r="N97" s="2" t="str">
        <f>IF(ISERROR(LARGE(C96:Q96,12)),"-",LARGE(C96:Q96,12))</f>
        <v>-</v>
      </c>
      <c r="O97" s="2" t="str">
        <f>IF(ISERROR(LARGE(C96:Q96,13)),"-",LARGE(C96:Q96,13))</f>
        <v>-</v>
      </c>
      <c r="P97" s="2" t="str">
        <f>IF(ISERROR(LARGE(C96:Q96,14)),"-",LARGE(C96:Q96,14))</f>
        <v>-</v>
      </c>
      <c r="Q97" s="2" t="str">
        <f>IF(ISERROR(LARGE(C96:Q96,15)),"-",LARGE(C96:Q96,15))</f>
        <v>-</v>
      </c>
      <c r="R97" s="2">
        <f>SUM(C97:O97)</f>
        <v>0</v>
      </c>
    </row>
    <row r="98" spans="1:18" ht="38.25" customHeight="1" x14ac:dyDescent="0.45">
      <c r="A98" s="4">
        <v>9</v>
      </c>
      <c r="B98" s="3">
        <f>B54</f>
        <v>0</v>
      </c>
      <c r="C98" s="2" t="str">
        <f>IF(ISERROR(VLOOKUP(B98,'[3]60M.'!$O$8:$S$1000,5,0)),"",(VLOOKUP(B98,'[3]60M.'!$O$8:$S$1000,5,0)))</f>
        <v/>
      </c>
      <c r="D98" s="2" t="str">
        <f>IF(ISERROR(VLOOKUP(B98,'[3]400m.'!$O$8:$S$990,5,0)),"",(VLOOKUP(B98,'[3]400m.'!$O$8:$S$990,5,0)))</f>
        <v/>
      </c>
      <c r="E98" s="2" t="str">
        <f>IF(ISERROR(VLOOKUP(B98,'[3]1500m.'!$N$8:$Q$973,4,0)),"",(VLOOKUP(B98,'[3]1500m.'!$N$8:$Q$973,4,0)))</f>
        <v/>
      </c>
      <c r="F98" s="2" t="str">
        <f>IF(ISERROR(VLOOKUP(B98,[3]Sırık!$F$8:$BP$990,63,0)),"",(VLOOKUP(B98,[3]Sırık!$F$8:$BP$990,63,0)))</f>
        <v/>
      </c>
      <c r="G98" s="2" t="str">
        <f>IF(ISERROR(VLOOKUP(B98,[3]Disk!$F$8:$O$975,10,0)),"",(VLOOKUP(B98,[3]Disk!$F$8:$O$975,10,0)))</f>
        <v/>
      </c>
      <c r="H98" s="2" t="str">
        <f>IF(ISERROR(VLOOKUP(B98,'[3]400m.Eng'!$O$8:$S$990,5,0)),"",(VLOOKUP(B98,'[3]400m.Eng'!$O$8:$S$990,5,0)))</f>
        <v/>
      </c>
      <c r="I98" s="2" t="str">
        <f>IF(ISERROR(VLOOKUP(B98,[3]Üçadım!$F$8:$O$975,10,0)),"",(VLOOKUP(B98,[3]Üçadım!$F$8:$O$975,10,0)))</f>
        <v/>
      </c>
      <c r="J98" s="2" t="str">
        <f>IF(ISERROR(VLOOKUP(B98,'[3]800m.'!$N$8:$Q$973,4,0)),"",(VLOOKUP(B98,'[3]800m.'!$N$8:$Q$973,4,0)))</f>
        <v/>
      </c>
      <c r="K98" s="2" t="str">
        <f>IF(ISERROR(VLOOKUP(B98,'[3]80m.'!$O$8:$S$979,5,0)),"",(VLOOKUP(B98,'[3]80m.'!$O$8:$S$979,5,0)))</f>
        <v/>
      </c>
      <c r="L98" s="2" t="str">
        <f>IF(ISERROR(VLOOKUP(B98,'[3]80m.Eng'!$O$8:$S$990,5,0)),"",(VLOOKUP(B98,'[3]80m.Eng'!$O$8:$S$990,5,0)))</f>
        <v/>
      </c>
      <c r="M98" s="2" t="str">
        <f>IF(ISERROR(VLOOKUP(B98,[3]Cirit!$F$8:$O$975,10,0)),"",(VLOOKUP(B98,[3]Cirit!$F$8:$O$975,10,0)))</f>
        <v/>
      </c>
      <c r="N98" s="2" t="str">
        <f>IF(ISERROR(VLOOKUP(B98,[3]Uzun!$F$8:$O$1003,10,0)),"",(VLOOKUP(B98,[3]Uzun!$F$8:$O$1003,10,0)))</f>
        <v/>
      </c>
      <c r="O98" s="2" t="str">
        <f>IF(ISERROR(VLOOKUP(B98,[3]Gülle!$F$8:$O$989,10,0)),"",(VLOOKUP(B98,[3]Gülle!$F$8:$O$989,10,0)))</f>
        <v/>
      </c>
      <c r="P98" s="2" t="str">
        <f>IF(ISERROR(VLOOKUP(B98,[3]Yüksek!$F$8:$BP$990,63,0)),"",(VLOOKUP(B98,[3]Yüksek!$F$8:$BP$990,63,0)))</f>
        <v/>
      </c>
      <c r="Q98" s="2" t="str">
        <f>IF(ISERROR(VLOOKUP(B98,[3]İsveç!$N$8:$Q$973,4,0)),"",(VLOOKUP(B98,[3]İsveç!$N$8:$Q$973,4,0)))</f>
        <v/>
      </c>
      <c r="R98" s="2">
        <f>R99</f>
        <v>0</v>
      </c>
    </row>
    <row r="99" spans="1:18" ht="38.25" customHeight="1" x14ac:dyDescent="0.45">
      <c r="A99" s="4">
        <v>10</v>
      </c>
      <c r="B99" s="3">
        <f>B54</f>
        <v>0</v>
      </c>
      <c r="C99" s="2" t="str">
        <f>IF(ISERROR(LARGE(C98:Q98,1)),"-",LARGE(C98:Q98,1))</f>
        <v>-</v>
      </c>
      <c r="D99" s="2" t="str">
        <f>IF(ISERROR(LARGE(C98:Q98,2)),"-",LARGE(C98:Q98,2))</f>
        <v>-</v>
      </c>
      <c r="E99" s="2" t="str">
        <f>IF(ISERROR(LARGE(C98:Q98,3)),"-",LARGE(C98:Q98,3))</f>
        <v>-</v>
      </c>
      <c r="F99" s="2" t="str">
        <f>IF(ISERROR(LARGE(C98:Q98,4)),"-",LARGE(C98:Q98,4))</f>
        <v>-</v>
      </c>
      <c r="G99" s="2" t="str">
        <f>IF(ISERROR(LARGE(C98:Q98,5)),"-",LARGE(C98:Q98,5))</f>
        <v>-</v>
      </c>
      <c r="H99" s="2" t="str">
        <f>IF(ISERROR(LARGE(C98:Q98,6)),"-",LARGE(C98:Q98,6))</f>
        <v>-</v>
      </c>
      <c r="I99" s="2" t="str">
        <f>IF(ISERROR(LARGE(C98:Q98,7)),"-",LARGE(C98:Q98,7))</f>
        <v>-</v>
      </c>
      <c r="J99" s="2" t="str">
        <f>IF(ISERROR(LARGE(C98:Q98,8)),"-",LARGE(C98:Q98,8))</f>
        <v>-</v>
      </c>
      <c r="K99" s="2" t="str">
        <f>IF(ISERROR(LARGE(C98:Q98,9)),"-",LARGE(C98:Q98,9))</f>
        <v>-</v>
      </c>
      <c r="L99" s="2" t="str">
        <f>IF(ISERROR(LARGE(C98:Q98,10)),"-",LARGE(C98:Q98,10))</f>
        <v>-</v>
      </c>
      <c r="M99" s="2" t="str">
        <f>IF(ISERROR(LARGE(C98:Q98,11)),"-",LARGE(C98:Q98,11))</f>
        <v>-</v>
      </c>
      <c r="N99" s="2" t="str">
        <f>IF(ISERROR(LARGE(C98:Q98,12)),"-",LARGE(C98:Q98,12))</f>
        <v>-</v>
      </c>
      <c r="O99" s="2" t="str">
        <f>IF(ISERROR(LARGE(C98:Q98,13)),"-",LARGE(C98:Q98,13))</f>
        <v>-</v>
      </c>
      <c r="P99" s="2" t="str">
        <f>IF(ISERROR(LARGE(C98:Q98,14)),"-",LARGE(C98:Q98,14))</f>
        <v>-</v>
      </c>
      <c r="Q99" s="2" t="str">
        <f>IF(ISERROR(LARGE(C98:Q98,15)),"-",LARGE(C98:Q98,15))</f>
        <v>-</v>
      </c>
      <c r="R99" s="2">
        <f>SUM(C99:O99)</f>
        <v>0</v>
      </c>
    </row>
    <row r="100" spans="1:18" ht="38.25" customHeight="1" x14ac:dyDescent="0.45">
      <c r="A100" s="4">
        <v>11</v>
      </c>
      <c r="B100" s="3">
        <f>B55</f>
        <v>0</v>
      </c>
      <c r="C100" s="2" t="str">
        <f>IF(ISERROR(VLOOKUP(B100,'[3]60M.'!$O$8:$S$1000,5,0)),"",(VLOOKUP(B55,'[3]60M.'!$O$8:$S$1000,5,0)))</f>
        <v/>
      </c>
      <c r="D100" s="2" t="str">
        <f>IF(ISERROR(VLOOKUP(B100,'[3]400m.'!$O$8:$S$990,5,0)),"",(VLOOKUP(B100,'[3]400m.'!$O$8:$S$990,5,0)))</f>
        <v/>
      </c>
      <c r="E100" s="2" t="str">
        <f>IF(ISERROR(VLOOKUP(B100,'[3]1500m.'!$N$8:$Q$973,4,0)),"",(VLOOKUP(B100,'[3]1500m.'!$N$8:$Q$973,4,0)))</f>
        <v/>
      </c>
      <c r="F100" s="2" t="str">
        <f>IF(ISERROR(VLOOKUP(B100,[3]Sırık!$F$8:$BP$990,63,0)),"",(VLOOKUP(B100,[3]Sırık!$F$8:$BP$990,63,0)))</f>
        <v/>
      </c>
      <c r="G100" s="2" t="str">
        <f>IF(ISERROR(VLOOKUP(B100,[3]Disk!$F$8:$O$975,10,0)),"",(VLOOKUP(B100,[3]Disk!$F$8:$O$975,10,0)))</f>
        <v/>
      </c>
      <c r="H100" s="2" t="str">
        <f>IF(ISERROR(VLOOKUP(B100,'[3]400m.Eng'!$O$8:$S$990,5,0)),"",(VLOOKUP(B100,'[3]400m.Eng'!$O$8:$S$990,5,0)))</f>
        <v/>
      </c>
      <c r="I100" s="2" t="str">
        <f>IF(ISERROR(VLOOKUP(B100,[3]Üçadım!$F$8:$O$975,10,0)),"",(VLOOKUP(B100,[3]Üçadım!$F$8:$O$975,10,0)))</f>
        <v/>
      </c>
      <c r="J100" s="2" t="str">
        <f>IF(ISERROR(VLOOKUP(B100,'[3]800m.'!$N$8:$Q$973,4,0)),"",(VLOOKUP(B100,'[3]800m.'!$N$8:$Q$973,4,0)))</f>
        <v/>
      </c>
      <c r="K100" s="2" t="str">
        <f>IF(ISERROR(VLOOKUP(B100,'[3]80m.'!$O$8:$S$979,5,0)),"",(VLOOKUP(B100,'[3]80m.'!$O$8:$S$979,5,0)))</f>
        <v/>
      </c>
      <c r="L100" s="2" t="str">
        <f>IF(ISERROR(VLOOKUP(B100,'[3]80m.Eng'!$O$8:$S$990,5,0)),"",(VLOOKUP(B100,'[3]80m.Eng'!$O$8:$S$990,5,0)))</f>
        <v/>
      </c>
      <c r="M100" s="2" t="str">
        <f>IF(ISERROR(VLOOKUP(B100,[3]Cirit!$F$8:$O$975,10,0)),"",(VLOOKUP(B100,[3]Cirit!$F$8:$O$975,10,0)))</f>
        <v/>
      </c>
      <c r="N100" s="2" t="str">
        <f>IF(ISERROR(VLOOKUP(B100,[3]Uzun!$F$8:$O$1003,10,0)),"",(VLOOKUP(B100,[3]Uzun!$F$8:$O$1003,10,0)))</f>
        <v/>
      </c>
      <c r="O100" s="2" t="str">
        <f>IF(ISERROR(VLOOKUP(B100,[3]Gülle!$F$8:$O$989,10,0)),"",(VLOOKUP(B100,[3]Gülle!$F$8:$O$989,10,0)))</f>
        <v/>
      </c>
      <c r="P100" s="2" t="str">
        <f>IF(ISERROR(VLOOKUP(B100,[3]Yüksek!$F$8:$BP$990,63,0)),"",(VLOOKUP(B100,[3]Yüksek!$F$8:$BP$990,63,0)))</f>
        <v/>
      </c>
      <c r="Q100" s="2" t="str">
        <f>IF(ISERROR(VLOOKUP(B100,[3]İsveç!$N$8:$Q$973,4,0)),"",(VLOOKUP(B100,[3]İsveç!$N$8:$Q$973,4,0)))</f>
        <v/>
      </c>
      <c r="R100" s="2">
        <f>R101</f>
        <v>0</v>
      </c>
    </row>
    <row r="101" spans="1:18" ht="38.25" customHeight="1" x14ac:dyDescent="0.45">
      <c r="A101" s="4">
        <v>12</v>
      </c>
      <c r="B101" s="3">
        <f>B55</f>
        <v>0</v>
      </c>
      <c r="C101" s="2" t="str">
        <f>IF(ISERROR(LARGE(C100:Q100,1)),"-",LARGE(C100:Q100,1))</f>
        <v>-</v>
      </c>
      <c r="D101" s="2" t="str">
        <f>IF(ISERROR(LARGE(C100:Q100,2)),"-",LARGE(C100:Q100,2))</f>
        <v>-</v>
      </c>
      <c r="E101" s="2" t="str">
        <f>IF(ISERROR(LARGE(C100:Q100,3)),"-",LARGE(C100:Q100,3))</f>
        <v>-</v>
      </c>
      <c r="F101" s="2" t="str">
        <f>IF(ISERROR(LARGE(C100:Q100,4)),"-",LARGE(C100:Q100,4))</f>
        <v>-</v>
      </c>
      <c r="G101" s="2" t="str">
        <f>IF(ISERROR(LARGE(C100:Q100,5)),"-",LARGE(C100:Q100,5))</f>
        <v>-</v>
      </c>
      <c r="H101" s="2" t="str">
        <f>IF(ISERROR(LARGE(C100:Q100,6)),"-",LARGE(C100:Q100,6))</f>
        <v>-</v>
      </c>
      <c r="I101" s="2" t="str">
        <f>IF(ISERROR(LARGE(C100:Q100,7)),"-",LARGE(C100:Q100,7))</f>
        <v>-</v>
      </c>
      <c r="J101" s="2" t="str">
        <f>IF(ISERROR(LARGE(C100:Q100,8)),"-",LARGE(C100:Q100,8))</f>
        <v>-</v>
      </c>
      <c r="K101" s="2" t="str">
        <f>IF(ISERROR(LARGE(C100:Q100,9)),"-",LARGE(C100:Q100,9))</f>
        <v>-</v>
      </c>
      <c r="L101" s="2" t="str">
        <f>IF(ISERROR(LARGE(C100:Q100,10)),"-",LARGE(C100:Q100,10))</f>
        <v>-</v>
      </c>
      <c r="M101" s="2" t="str">
        <f>IF(ISERROR(LARGE(C100:Q100,11)),"-",LARGE(C100:Q100,11))</f>
        <v>-</v>
      </c>
      <c r="N101" s="2" t="str">
        <f>IF(ISERROR(LARGE(C100:Q100,12)),"-",LARGE(C100:Q100,12))</f>
        <v>-</v>
      </c>
      <c r="O101" s="2" t="str">
        <f>IF(ISERROR(LARGE(C100:Q100,13)),"-",LARGE(C100:Q100,13))</f>
        <v>-</v>
      </c>
      <c r="P101" s="2" t="str">
        <f>IF(ISERROR(LARGE(C100:Q100,14)),"-",LARGE(C100:Q100,14))</f>
        <v>-</v>
      </c>
      <c r="Q101" s="2" t="str">
        <f>IF(ISERROR(LARGE(C100:Q100,15)),"-",LARGE(C100:Q100,15))</f>
        <v>-</v>
      </c>
      <c r="R101" s="2">
        <f>SUM(C101:O101)</f>
        <v>0</v>
      </c>
    </row>
    <row r="102" spans="1:18" ht="38.25" customHeight="1" x14ac:dyDescent="0.45">
      <c r="A102" s="4">
        <v>13</v>
      </c>
      <c r="B102" s="3">
        <f>B56</f>
        <v>0</v>
      </c>
      <c r="C102" s="2" t="str">
        <f>IF(ISERROR(VLOOKUP(B102,'[3]60M.'!$O$8:$S$1000,5,0)),"",(VLOOKUP(B57,'[3]60M.'!$O$8:$S$1000,5,0)))</f>
        <v/>
      </c>
      <c r="D102" s="2" t="str">
        <f>IF(ISERROR(VLOOKUP(B102,'[3]400m.'!$O$8:$S$990,5,0)),"",(VLOOKUP(B102,'[3]400m.'!$O$8:$S$990,5,0)))</f>
        <v/>
      </c>
      <c r="E102" s="2" t="str">
        <f>IF(ISERROR(VLOOKUP(B102,'[3]1500m.'!$N$8:$Q$973,4,0)),"",(VLOOKUP(B102,'[3]1500m.'!$N$8:$Q$973,4,0)))</f>
        <v/>
      </c>
      <c r="F102" s="2" t="str">
        <f>IF(ISERROR(VLOOKUP(B102,[3]Sırık!$F$8:$BP$990,63,0)),"",(VLOOKUP(B102,[3]Sırık!$F$8:$BP$990,63,0)))</f>
        <v/>
      </c>
      <c r="G102" s="2" t="str">
        <f>IF(ISERROR(VLOOKUP(B102,[3]Disk!$F$8:$O$975,10,0)),"",(VLOOKUP(B102,[3]Disk!$F$8:$O$975,10,0)))</f>
        <v/>
      </c>
      <c r="H102" s="2" t="str">
        <f>IF(ISERROR(VLOOKUP(B102,'[3]400m.Eng'!$O$8:$S$990,5,0)),"",(VLOOKUP(B102,'[3]400m.Eng'!$O$8:$S$990,5,0)))</f>
        <v/>
      </c>
      <c r="I102" s="2" t="str">
        <f>IF(ISERROR(VLOOKUP(B102,[3]Üçadım!$F$8:$O$975,10,0)),"",(VLOOKUP(B102,[3]Üçadım!$F$8:$O$975,10,0)))</f>
        <v/>
      </c>
      <c r="J102" s="2" t="str">
        <f>IF(ISERROR(VLOOKUP(B102,'[3]800m.'!$N$8:$Q$973,4,0)),"",(VLOOKUP(B102,'[3]800m.'!$N$8:$Q$973,4,0)))</f>
        <v/>
      </c>
      <c r="K102" s="2" t="str">
        <f>IF(ISERROR(VLOOKUP(B102,'[3]80m.'!$O$8:$S$979,5,0)),"",(VLOOKUP(B102,'[3]80m.'!$O$8:$S$979,5,0)))</f>
        <v/>
      </c>
      <c r="L102" s="2" t="str">
        <f>IF(ISERROR(VLOOKUP(B102,'[3]80m.Eng'!$O$8:$S$990,5,0)),"",(VLOOKUP(B102,'[3]80m.Eng'!$O$8:$S$990,5,0)))</f>
        <v/>
      </c>
      <c r="M102" s="2" t="str">
        <f>IF(ISERROR(VLOOKUP(B102,[3]Cirit!$F$8:$O$975,10,0)),"",(VLOOKUP(B102,[3]Cirit!$F$8:$O$975,10,0)))</f>
        <v/>
      </c>
      <c r="N102" s="2" t="str">
        <f>IF(ISERROR(VLOOKUP(B102,[3]Uzun!$F$8:$O$1003,10,0)),"",(VLOOKUP(B102,[3]Uzun!$F$8:$O$1003,10,0)))</f>
        <v/>
      </c>
      <c r="O102" s="2" t="str">
        <f>IF(ISERROR(VLOOKUP(B102,[3]Gülle!$F$8:$O$989,10,0)),"",(VLOOKUP(B102,[3]Gülle!$F$8:$O$989,10,0)))</f>
        <v/>
      </c>
      <c r="P102" s="2" t="str">
        <f>IF(ISERROR(VLOOKUP(B102,[3]Yüksek!$F$8:$BP$990,63,0)),"",(VLOOKUP(B102,[3]Yüksek!$F$8:$BP$990,63,0)))</f>
        <v/>
      </c>
      <c r="Q102" s="2" t="str">
        <f>IF(ISERROR(VLOOKUP(B102,[3]İsveç!$N$8:$Q$973,4,0)),"",(VLOOKUP(B102,[3]İsveç!$N$8:$Q$973,4,0)))</f>
        <v/>
      </c>
      <c r="R102" s="2">
        <f>R103</f>
        <v>0</v>
      </c>
    </row>
    <row r="103" spans="1:18" ht="38.25" customHeight="1" x14ac:dyDescent="0.45">
      <c r="A103" s="4">
        <v>14</v>
      </c>
      <c r="B103" s="3">
        <f>B56</f>
        <v>0</v>
      </c>
      <c r="C103" s="2" t="str">
        <f>IF(ISERROR(LARGE(C102:Q102,1)),"-",LARGE(C102:Q102,1))</f>
        <v>-</v>
      </c>
      <c r="D103" s="2" t="str">
        <f>IF(ISERROR(LARGE(C102:Q102,2)),"-",LARGE(C102:Q102,2))</f>
        <v>-</v>
      </c>
      <c r="E103" s="2" t="str">
        <f>IF(ISERROR(LARGE(C102:Q102,3)),"-",LARGE(C102:Q102,3))</f>
        <v>-</v>
      </c>
      <c r="F103" s="2" t="str">
        <f>IF(ISERROR(LARGE(C102:Q102,4)),"-",LARGE(C102:Q102,4))</f>
        <v>-</v>
      </c>
      <c r="G103" s="2" t="str">
        <f>IF(ISERROR(LARGE(C102:Q102,5)),"-",LARGE(C102:Q102,5))</f>
        <v>-</v>
      </c>
      <c r="H103" s="2" t="str">
        <f>IF(ISERROR(LARGE(C102:Q102,6)),"-",LARGE(C102:Q102,6))</f>
        <v>-</v>
      </c>
      <c r="I103" s="2" t="str">
        <f>IF(ISERROR(LARGE(C102:Q102,7)),"-",LARGE(C102:Q102,7))</f>
        <v>-</v>
      </c>
      <c r="J103" s="2" t="str">
        <f>IF(ISERROR(LARGE(C102:Q102,8)),"-",LARGE(C102:Q102,8))</f>
        <v>-</v>
      </c>
      <c r="K103" s="2" t="str">
        <f>IF(ISERROR(LARGE(C102:Q102,9)),"-",LARGE(C102:Q102,9))</f>
        <v>-</v>
      </c>
      <c r="L103" s="2" t="str">
        <f>IF(ISERROR(LARGE(C102:Q102,10)),"-",LARGE(C102:Q102,10))</f>
        <v>-</v>
      </c>
      <c r="M103" s="2" t="str">
        <f>IF(ISERROR(LARGE(C102:Q102,11)),"-",LARGE(C102:Q102,11))</f>
        <v>-</v>
      </c>
      <c r="N103" s="2" t="str">
        <f>IF(ISERROR(LARGE(C102:Q102,12)),"-",LARGE(C102:Q102,12))</f>
        <v>-</v>
      </c>
      <c r="O103" s="2" t="str">
        <f>IF(ISERROR(LARGE(C102:Q102,13)),"-",LARGE(C102:Q102,13))</f>
        <v>-</v>
      </c>
      <c r="P103" s="2" t="str">
        <f>IF(ISERROR(LARGE(C102:Q102,14)),"-",LARGE(C102:Q102,14))</f>
        <v>-</v>
      </c>
      <c r="Q103" s="2" t="str">
        <f>IF(ISERROR(LARGE(C102:Q102,15)),"-",LARGE(C102:Q102,15))</f>
        <v>-</v>
      </c>
      <c r="R103" s="2">
        <f>SUM(C103:O103)</f>
        <v>0</v>
      </c>
    </row>
    <row r="104" spans="1:18" ht="38.25" customHeight="1" x14ac:dyDescent="0.45">
      <c r="A104" s="4">
        <v>15</v>
      </c>
      <c r="B104" s="3">
        <f>B57</f>
        <v>0</v>
      </c>
      <c r="C104" s="2" t="str">
        <f>IF(ISERROR(VLOOKUP(B104,'[3]60M.'!$O$8:$S$1000,5,0)),"",(VLOOKUP(B59,'[3]60M.'!$O$8:$S$1000,5,0)))</f>
        <v/>
      </c>
      <c r="D104" s="2" t="str">
        <f>IF(ISERROR(VLOOKUP(B104,'[3]400m.'!$O$8:$S$990,5,0)),"",(VLOOKUP(B104,'[3]400m.'!$O$8:$S$990,5,0)))</f>
        <v/>
      </c>
      <c r="E104" s="2" t="str">
        <f>IF(ISERROR(VLOOKUP(B104,'[3]1500m.'!$N$8:$Q$973,4,0)),"",(VLOOKUP(B104,'[3]1500m.'!$N$8:$Q$973,4,0)))</f>
        <v/>
      </c>
      <c r="F104" s="2" t="str">
        <f>IF(ISERROR(VLOOKUP(B104,[3]Sırık!$F$8:$BP$990,63,0)),"",(VLOOKUP(B104,[3]Sırık!$F$8:$BP$990,63,0)))</f>
        <v/>
      </c>
      <c r="G104" s="2" t="str">
        <f>IF(ISERROR(VLOOKUP(B104,[3]Disk!$F$8:$O$975,10,0)),"",(VLOOKUP(B104,[3]Disk!$F$8:$O$975,10,0)))</f>
        <v/>
      </c>
      <c r="H104" s="2" t="str">
        <f>IF(ISERROR(VLOOKUP(B104,'[3]400m.Eng'!$O$8:$S$990,5,0)),"",(VLOOKUP(B104,'[3]400m.Eng'!$O$8:$S$990,5,0)))</f>
        <v/>
      </c>
      <c r="I104" s="2" t="str">
        <f>IF(ISERROR(VLOOKUP(B104,[3]Üçadım!$F$8:$O$975,10,0)),"",(VLOOKUP(B104,[3]Üçadım!$F$8:$O$975,10,0)))</f>
        <v/>
      </c>
      <c r="J104" s="2" t="str">
        <f>IF(ISERROR(VLOOKUP(B104,'[3]800m.'!$N$8:$Q$973,4,0)),"",(VLOOKUP(B104,'[3]800m.'!$N$8:$Q$973,4,0)))</f>
        <v/>
      </c>
      <c r="K104" s="2" t="str">
        <f>IF(ISERROR(VLOOKUP(B104,'[3]80m.'!$O$8:$S$979,5,0)),"",(VLOOKUP(B104,'[3]80m.'!$O$8:$S$979,5,0)))</f>
        <v/>
      </c>
      <c r="L104" s="2" t="str">
        <f>IF(ISERROR(VLOOKUP(B104,'[3]80m.Eng'!$O$8:$S$990,5,0)),"",(VLOOKUP(B104,'[3]80m.Eng'!$O$8:$S$990,5,0)))</f>
        <v/>
      </c>
      <c r="M104" s="2" t="str">
        <f>IF(ISERROR(VLOOKUP(B104,[3]Cirit!$F$8:$O$975,10,0)),"",(VLOOKUP(B104,[3]Cirit!$F$8:$O$975,10,0)))</f>
        <v/>
      </c>
      <c r="N104" s="2" t="str">
        <f>IF(ISERROR(VLOOKUP(B104,[3]Uzun!$F$8:$O$1003,10,0)),"",(VLOOKUP(B104,[3]Uzun!$F$8:$O$1003,10,0)))</f>
        <v/>
      </c>
      <c r="O104" s="2" t="str">
        <f>IF(ISERROR(VLOOKUP(B104,[3]Gülle!$F$8:$O$989,10,0)),"",(VLOOKUP(B104,[3]Gülle!$F$8:$O$989,10,0)))</f>
        <v/>
      </c>
      <c r="P104" s="2" t="str">
        <f>IF(ISERROR(VLOOKUP(B104,[3]Yüksek!$F$8:$BP$990,63,0)),"",(VLOOKUP(B104,[3]Yüksek!$F$8:$BP$990,63,0)))</f>
        <v/>
      </c>
      <c r="Q104" s="2" t="str">
        <f>IF(ISERROR(VLOOKUP(B104,[3]İsveç!$N$8:$Q$973,4,0)),"",(VLOOKUP(B104,[3]İsveç!$N$8:$Q$973,4,0)))</f>
        <v/>
      </c>
      <c r="R104" s="2">
        <f>R105</f>
        <v>0</v>
      </c>
    </row>
    <row r="105" spans="1:18" ht="38.25" customHeight="1" x14ac:dyDescent="0.45">
      <c r="A105" s="4">
        <v>16</v>
      </c>
      <c r="B105" s="3">
        <f>B57</f>
        <v>0</v>
      </c>
      <c r="C105" s="2" t="str">
        <f>IF(ISERROR(LARGE(C104:Q104,1)),"-",LARGE(C104:Q104,1))</f>
        <v>-</v>
      </c>
      <c r="D105" s="2" t="str">
        <f>IF(ISERROR(LARGE(C104:Q104,2)),"-",LARGE(C104:Q104,2))</f>
        <v>-</v>
      </c>
      <c r="E105" s="2" t="str">
        <f>IF(ISERROR(LARGE(C104:Q104,3)),"-",LARGE(C104:Q104,3))</f>
        <v>-</v>
      </c>
      <c r="F105" s="2" t="str">
        <f>IF(ISERROR(LARGE(C104:Q104,4)),"-",LARGE(C104:Q104,4))</f>
        <v>-</v>
      </c>
      <c r="G105" s="2" t="str">
        <f>IF(ISERROR(LARGE(C104:Q104,5)),"-",LARGE(C104:Q104,5))</f>
        <v>-</v>
      </c>
      <c r="H105" s="2" t="str">
        <f>IF(ISERROR(LARGE(C104:Q104,6)),"-",LARGE(C104:Q104,6))</f>
        <v>-</v>
      </c>
      <c r="I105" s="2" t="str">
        <f>IF(ISERROR(LARGE(C104:Q104,7)),"-",LARGE(C104:Q104,7))</f>
        <v>-</v>
      </c>
      <c r="J105" s="2" t="str">
        <f>IF(ISERROR(LARGE(C104:Q104,8)),"-",LARGE(C104:Q104,8))</f>
        <v>-</v>
      </c>
      <c r="K105" s="2" t="str">
        <f>IF(ISERROR(LARGE(C104:Q104,9)),"-",LARGE(C104:Q104,9))</f>
        <v>-</v>
      </c>
      <c r="L105" s="2" t="str">
        <f>IF(ISERROR(LARGE(C104:Q104,10)),"-",LARGE(C104:Q104,10))</f>
        <v>-</v>
      </c>
      <c r="M105" s="2" t="str">
        <f>IF(ISERROR(LARGE(C104:Q104,11)),"-",LARGE(C104:Q104,11))</f>
        <v>-</v>
      </c>
      <c r="N105" s="2" t="str">
        <f>IF(ISERROR(LARGE(C104:Q104,12)),"-",LARGE(C104:Q104,12))</f>
        <v>-</v>
      </c>
      <c r="O105" s="2" t="str">
        <f>IF(ISERROR(LARGE(C104:Q104,13)),"-",LARGE(C104:Q104,13))</f>
        <v>-</v>
      </c>
      <c r="P105" s="2" t="str">
        <f>IF(ISERROR(LARGE(C104:Q104,14)),"-",LARGE(C104:Q104,14))</f>
        <v>-</v>
      </c>
      <c r="Q105" s="2" t="str">
        <f>IF(ISERROR(LARGE(C104:Q104,15)),"-",LARGE(C104:Q104,15))</f>
        <v>-</v>
      </c>
      <c r="R105" s="2">
        <f>SUM(C105:O105)</f>
        <v>0</v>
      </c>
    </row>
    <row r="106" spans="1:18" ht="38.25" customHeight="1" x14ac:dyDescent="0.45">
      <c r="A106" s="4">
        <v>17</v>
      </c>
      <c r="B106" s="3">
        <f>B58</f>
        <v>0</v>
      </c>
      <c r="C106" s="2" t="str">
        <f>IF(ISERROR(VLOOKUP(B106,'[3]60M.'!$O$8:$S$1000,5,0)),"",(VLOOKUP(B61,'[3]60M.'!$O$8:$S$1000,5,0)))</f>
        <v/>
      </c>
      <c r="D106" s="2" t="str">
        <f>IF(ISERROR(VLOOKUP(B106,'[3]400m.'!$O$8:$S$990,5,0)),"",(VLOOKUP(B106,'[3]400m.'!$O$8:$S$990,5,0)))</f>
        <v/>
      </c>
      <c r="E106" s="2" t="str">
        <f>IF(ISERROR(VLOOKUP(B106,'[3]1500m.'!$N$8:$Q$973,4,0)),"",(VLOOKUP(B106,'[3]1500m.'!$N$8:$Q$973,4,0)))</f>
        <v/>
      </c>
      <c r="F106" s="2" t="str">
        <f>IF(ISERROR(VLOOKUP(B106,[3]Sırık!$F$8:$BP$990,63,0)),"",(VLOOKUP(B106,[3]Sırık!$F$8:$BP$990,63,0)))</f>
        <v/>
      </c>
      <c r="G106" s="2" t="str">
        <f>IF(ISERROR(VLOOKUP(B106,[3]Disk!$F$8:$O$975,10,0)),"",(VLOOKUP(B106,[3]Disk!$F$8:$O$975,10,0)))</f>
        <v/>
      </c>
      <c r="H106" s="2" t="str">
        <f>IF(ISERROR(VLOOKUP(B106,'[3]400m.Eng'!$O$8:$S$990,5,0)),"",(VLOOKUP(B106,'[3]400m.Eng'!$O$8:$S$990,5,0)))</f>
        <v/>
      </c>
      <c r="I106" s="2" t="str">
        <f>IF(ISERROR(VLOOKUP(B106,[3]Üçadım!$F$8:$O$975,10,0)),"",(VLOOKUP(B106,[3]Üçadım!$F$8:$O$975,10,0)))</f>
        <v/>
      </c>
      <c r="J106" s="2" t="str">
        <f>IF(ISERROR(VLOOKUP(B106,'[3]800m.'!$N$8:$Q$973,4,0)),"",(VLOOKUP(B106,'[3]800m.'!$N$8:$Q$973,4,0)))</f>
        <v/>
      </c>
      <c r="K106" s="2" t="str">
        <f>IF(ISERROR(VLOOKUP(B106,'[3]80m.'!$O$8:$S$979,5,0)),"",(VLOOKUP(B106,'[3]80m.'!$O$8:$S$979,5,0)))</f>
        <v/>
      </c>
      <c r="L106" s="2" t="str">
        <f>IF(ISERROR(VLOOKUP(B106,'[3]80m.Eng'!$O$8:$S$990,5,0)),"",(VLOOKUP(B106,'[3]80m.Eng'!$O$8:$S$990,5,0)))</f>
        <v/>
      </c>
      <c r="M106" s="2" t="str">
        <f>IF(ISERROR(VLOOKUP(B106,[3]Cirit!$F$8:$O$975,10,0)),"",(VLOOKUP(B106,[3]Cirit!$F$8:$O$975,10,0)))</f>
        <v/>
      </c>
      <c r="N106" s="2" t="str">
        <f>IF(ISERROR(VLOOKUP(B106,[3]Uzun!$F$8:$O$1003,10,0)),"",(VLOOKUP(B106,[3]Uzun!$F$8:$O$1003,10,0)))</f>
        <v/>
      </c>
      <c r="O106" s="2" t="str">
        <f>IF(ISERROR(VLOOKUP(B106,[3]Gülle!$F$8:$O$989,10,0)),"",(VLOOKUP(B106,[3]Gülle!$F$8:$O$989,10,0)))</f>
        <v/>
      </c>
      <c r="P106" s="2" t="str">
        <f>IF(ISERROR(VLOOKUP(B106,[3]Yüksek!$F$8:$BP$990,63,0)),"",(VLOOKUP(B106,[3]Yüksek!$F$8:$BP$990,63,0)))</f>
        <v/>
      </c>
      <c r="Q106" s="2" t="str">
        <f>IF(ISERROR(VLOOKUP(B106,[3]İsveç!$N$8:$Q$973,4,0)),"",(VLOOKUP(B106,[3]İsveç!$N$8:$Q$973,4,0)))</f>
        <v/>
      </c>
      <c r="R106" s="2">
        <f>R107</f>
        <v>0</v>
      </c>
    </row>
    <row r="107" spans="1:18" ht="38.25" customHeight="1" x14ac:dyDescent="0.45">
      <c r="A107" s="4">
        <v>18</v>
      </c>
      <c r="B107" s="3">
        <f>B58</f>
        <v>0</v>
      </c>
      <c r="C107" s="2" t="str">
        <f>IF(ISERROR(LARGE(C106:Q106,1)),"-",LARGE(C106:Q106,1))</f>
        <v>-</v>
      </c>
      <c r="D107" s="2" t="str">
        <f>IF(ISERROR(LARGE(C106:Q106,2)),"-",LARGE(C106:Q106,2))</f>
        <v>-</v>
      </c>
      <c r="E107" s="2" t="str">
        <f>IF(ISERROR(LARGE(C106:Q106,3)),"-",LARGE(C106:Q106,3))</f>
        <v>-</v>
      </c>
      <c r="F107" s="2" t="str">
        <f>IF(ISERROR(LARGE(C106:Q106,4)),"-",LARGE(C106:Q106,4))</f>
        <v>-</v>
      </c>
      <c r="G107" s="2" t="str">
        <f>IF(ISERROR(LARGE(C106:Q106,5)),"-",LARGE(C106:Q106,5))</f>
        <v>-</v>
      </c>
      <c r="H107" s="2" t="str">
        <f>IF(ISERROR(LARGE(C106:Q106,6)),"-",LARGE(C106:Q106,6))</f>
        <v>-</v>
      </c>
      <c r="I107" s="2" t="str">
        <f>IF(ISERROR(LARGE(C106:Q106,7)),"-",LARGE(C106:Q106,7))</f>
        <v>-</v>
      </c>
      <c r="J107" s="2" t="str">
        <f>IF(ISERROR(LARGE(C106:Q106,8)),"-",LARGE(C106:Q106,8))</f>
        <v>-</v>
      </c>
      <c r="K107" s="2" t="str">
        <f>IF(ISERROR(LARGE(C106:Q106,9)),"-",LARGE(C106:Q106,9))</f>
        <v>-</v>
      </c>
      <c r="L107" s="2" t="str">
        <f>IF(ISERROR(LARGE(C106:Q106,10)),"-",LARGE(C106:Q106,10))</f>
        <v>-</v>
      </c>
      <c r="M107" s="2" t="str">
        <f>IF(ISERROR(LARGE(C106:Q106,11)),"-",LARGE(C106:Q106,11))</f>
        <v>-</v>
      </c>
      <c r="N107" s="2" t="str">
        <f>IF(ISERROR(LARGE(C106:Q106,12)),"-",LARGE(C106:Q106,12))</f>
        <v>-</v>
      </c>
      <c r="O107" s="2" t="str">
        <f>IF(ISERROR(LARGE(C106:Q106,13)),"-",LARGE(C106:Q106,13))</f>
        <v>-</v>
      </c>
      <c r="P107" s="2" t="str">
        <f>IF(ISERROR(LARGE(C106:Q106,14)),"-",LARGE(C106:Q106,14))</f>
        <v>-</v>
      </c>
      <c r="Q107" s="2" t="str">
        <f>IF(ISERROR(LARGE(C106:Q106,15)),"-",LARGE(C106:Q106,15))</f>
        <v>-</v>
      </c>
      <c r="R107" s="2">
        <f>SUM(C107:O107)</f>
        <v>0</v>
      </c>
    </row>
    <row r="108" spans="1:18" ht="38.25" customHeight="1" x14ac:dyDescent="0.45">
      <c r="A108" s="4">
        <v>19</v>
      </c>
      <c r="B108" s="3">
        <f>B59</f>
        <v>0</v>
      </c>
      <c r="C108" s="2" t="str">
        <f>IF(ISERROR(VLOOKUP(B108,'[3]60M.'!$O$8:$S$1000,5,0)),"",(VLOOKUP(B63,'[3]60M.'!$O$8:$S$1000,5,0)))</f>
        <v/>
      </c>
      <c r="D108" s="2" t="str">
        <f>IF(ISERROR(VLOOKUP(B108,'[3]400m.'!$O$8:$S$990,5,0)),"",(VLOOKUP(B108,'[3]400m.'!$O$8:$S$990,5,0)))</f>
        <v/>
      </c>
      <c r="E108" s="2" t="str">
        <f>IF(ISERROR(VLOOKUP(B108,'[3]1500m.'!$N$8:$Q$973,4,0)),"",(VLOOKUP(B108,'[3]1500m.'!$N$8:$Q$973,4,0)))</f>
        <v/>
      </c>
      <c r="F108" s="2" t="str">
        <f>IF(ISERROR(VLOOKUP(B108,[3]Sırık!$F$8:$BP$990,63,0)),"",(VLOOKUP(B108,[3]Sırık!$F$8:$BP$990,63,0)))</f>
        <v/>
      </c>
      <c r="G108" s="2" t="str">
        <f>IF(ISERROR(VLOOKUP(B108,[3]Disk!$F$8:$O$975,10,0)),"",(VLOOKUP(B108,[3]Disk!$F$8:$O$975,10,0)))</f>
        <v/>
      </c>
      <c r="H108" s="2" t="str">
        <f>IF(ISERROR(VLOOKUP(B108,'[3]400m.Eng'!$O$8:$S$990,5,0)),"",(VLOOKUP(B108,'[3]400m.Eng'!$O$8:$S$990,5,0)))</f>
        <v/>
      </c>
      <c r="I108" s="2" t="str">
        <f>IF(ISERROR(VLOOKUP(B108,[3]Üçadım!$F$8:$O$975,10,0)),"",(VLOOKUP(B108,[3]Üçadım!$F$8:$O$975,10,0)))</f>
        <v/>
      </c>
      <c r="J108" s="2" t="str">
        <f>IF(ISERROR(VLOOKUP(B108,'[3]800m.'!$N$8:$Q$973,4,0)),"",(VLOOKUP(B108,'[3]800m.'!$N$8:$Q$973,4,0)))</f>
        <v/>
      </c>
      <c r="K108" s="2" t="str">
        <f>IF(ISERROR(VLOOKUP(B108,'[3]80m.'!$O$8:$S$979,5,0)),"",(VLOOKUP(B108,'[3]80m.'!$O$8:$S$979,5,0)))</f>
        <v/>
      </c>
      <c r="L108" s="2" t="str">
        <f>IF(ISERROR(VLOOKUP(B108,'[3]80m.Eng'!$O$8:$S$990,5,0)),"",(VLOOKUP(B108,'[3]80m.Eng'!$O$8:$S$990,5,0)))</f>
        <v/>
      </c>
      <c r="M108" s="2" t="str">
        <f>IF(ISERROR(VLOOKUP(B108,[3]Cirit!$F$8:$O$975,10,0)),"",(VLOOKUP(B108,[3]Cirit!$F$8:$O$975,10,0)))</f>
        <v/>
      </c>
      <c r="N108" s="2" t="str">
        <f>IF(ISERROR(VLOOKUP(B108,[3]Uzun!$F$8:$O$1003,10,0)),"",(VLOOKUP(B108,[3]Uzun!$F$8:$O$1003,10,0)))</f>
        <v/>
      </c>
      <c r="O108" s="2" t="str">
        <f>IF(ISERROR(VLOOKUP(B108,[3]Gülle!$F$8:$O$989,10,0)),"",(VLOOKUP(B108,[3]Gülle!$F$8:$O$989,10,0)))</f>
        <v/>
      </c>
      <c r="P108" s="2" t="str">
        <f>IF(ISERROR(VLOOKUP(B108,[3]Yüksek!$F$8:$BP$990,63,0)),"",(VLOOKUP(B108,[3]Yüksek!$F$8:$BP$990,63,0)))</f>
        <v/>
      </c>
      <c r="Q108" s="2" t="str">
        <f>IF(ISERROR(VLOOKUP(B108,[3]İsveç!$N$8:$Q$973,4,0)),"",(VLOOKUP(B108,[3]İsveç!$N$8:$Q$973,4,0)))</f>
        <v/>
      </c>
      <c r="R108" s="2">
        <f>R109</f>
        <v>0</v>
      </c>
    </row>
    <row r="109" spans="1:18" ht="38.25" customHeight="1" x14ac:dyDescent="0.45">
      <c r="A109" s="4">
        <v>20</v>
      </c>
      <c r="B109" s="3">
        <f>B59</f>
        <v>0</v>
      </c>
      <c r="C109" s="2" t="str">
        <f>IF(ISERROR(LARGE(C108:Q108,1)),"-",LARGE(C108:Q108,1))</f>
        <v>-</v>
      </c>
      <c r="D109" s="2" t="str">
        <f>IF(ISERROR(LARGE(C108:Q108,2)),"-",LARGE(C108:Q108,2))</f>
        <v>-</v>
      </c>
      <c r="E109" s="2" t="str">
        <f>IF(ISERROR(LARGE(C108:Q108,3)),"-",LARGE(C108:Q108,3))</f>
        <v>-</v>
      </c>
      <c r="F109" s="2" t="str">
        <f>IF(ISERROR(LARGE(C108:Q108,4)),"-",LARGE(C108:Q108,4))</f>
        <v>-</v>
      </c>
      <c r="G109" s="2" t="str">
        <f>IF(ISERROR(LARGE(C108:Q108,5)),"-",LARGE(C108:Q108,5))</f>
        <v>-</v>
      </c>
      <c r="H109" s="2" t="str">
        <f>IF(ISERROR(LARGE(C108:Q108,6)),"-",LARGE(C108:Q108,6))</f>
        <v>-</v>
      </c>
      <c r="I109" s="2" t="str">
        <f>IF(ISERROR(LARGE(C108:Q108,7)),"-",LARGE(C108:Q108,7))</f>
        <v>-</v>
      </c>
      <c r="J109" s="2" t="str">
        <f>IF(ISERROR(LARGE(C108:Q108,8)),"-",LARGE(C108:Q108,8))</f>
        <v>-</v>
      </c>
      <c r="K109" s="2" t="str">
        <f>IF(ISERROR(LARGE(C108:Q108,9)),"-",LARGE(C108:Q108,9))</f>
        <v>-</v>
      </c>
      <c r="L109" s="2" t="str">
        <f>IF(ISERROR(LARGE(C108:Q108,10)),"-",LARGE(C108:Q108,10))</f>
        <v>-</v>
      </c>
      <c r="M109" s="2" t="str">
        <f>IF(ISERROR(LARGE(C108:Q108,11)),"-",LARGE(C108:Q108,11))</f>
        <v>-</v>
      </c>
      <c r="N109" s="2" t="str">
        <f>IF(ISERROR(LARGE(C108:Q108,12)),"-",LARGE(C108:Q108,12))</f>
        <v>-</v>
      </c>
      <c r="O109" s="2" t="str">
        <f>IF(ISERROR(LARGE(C108:Q108,13)),"-",LARGE(C108:Q108,13))</f>
        <v>-</v>
      </c>
      <c r="P109" s="2" t="str">
        <f>IF(ISERROR(LARGE(C108:Q108,14)),"-",LARGE(C108:Q108,14))</f>
        <v>-</v>
      </c>
      <c r="Q109" s="2" t="str">
        <f>IF(ISERROR(LARGE(C108:Q108,15)),"-",LARGE(C108:Q108,15))</f>
        <v>-</v>
      </c>
      <c r="R109" s="2">
        <f>SUM(C109:O109)</f>
        <v>0</v>
      </c>
    </row>
    <row r="110" spans="1:18" ht="38.25" customHeight="1" x14ac:dyDescent="0.45">
      <c r="A110" s="4">
        <v>21</v>
      </c>
      <c r="B110" s="3">
        <f>B60</f>
        <v>0</v>
      </c>
      <c r="C110" s="2" t="str">
        <f>IF(ISERROR(VLOOKUP(B110,'[3]60M.'!$O$8:$S$1000,5,0)),"",(VLOOKUP(B65,'[3]60M.'!$O$8:$S$1000,5,0)))</f>
        <v/>
      </c>
      <c r="D110" s="2" t="str">
        <f>IF(ISERROR(VLOOKUP(B110,'[3]400m.'!$O$8:$S$990,5,0)),"",(VLOOKUP(B110,'[3]400m.'!$O$8:$S$990,5,0)))</f>
        <v/>
      </c>
      <c r="E110" s="2" t="str">
        <f>IF(ISERROR(VLOOKUP(B110,'[3]1500m.'!$N$8:$Q$973,4,0)),"",(VLOOKUP(B110,'[3]1500m.'!$N$8:$Q$973,4,0)))</f>
        <v/>
      </c>
      <c r="F110" s="2" t="str">
        <f>IF(ISERROR(VLOOKUP(B110,[3]Sırık!$F$8:$BP$990,63,0)),"",(VLOOKUP(B110,[3]Sırık!$F$8:$BP$990,63,0)))</f>
        <v/>
      </c>
      <c r="G110" s="2" t="str">
        <f>IF(ISERROR(VLOOKUP(B110,[3]Disk!$F$8:$O$975,10,0)),"",(VLOOKUP(B110,[3]Disk!$F$8:$O$975,10,0)))</f>
        <v/>
      </c>
      <c r="H110" s="2" t="str">
        <f>IF(ISERROR(VLOOKUP(B110,'[3]400m.Eng'!$O$8:$S$990,5,0)),"",(VLOOKUP(B110,'[3]400m.Eng'!$O$8:$S$990,5,0)))</f>
        <v/>
      </c>
      <c r="I110" s="2" t="str">
        <f>IF(ISERROR(VLOOKUP(B110,[3]Üçadım!$F$8:$O$975,10,0)),"",(VLOOKUP(B110,[3]Üçadım!$F$8:$O$975,10,0)))</f>
        <v/>
      </c>
      <c r="J110" s="2" t="str">
        <f>IF(ISERROR(VLOOKUP(B110,'[3]800m.'!$N$8:$Q$973,4,0)),"",(VLOOKUP(B110,'[3]800m.'!$N$8:$Q$973,4,0)))</f>
        <v/>
      </c>
      <c r="K110" s="2" t="str">
        <f>IF(ISERROR(VLOOKUP(B110,'[3]80m.'!$O$8:$S$979,5,0)),"",(VLOOKUP(B110,'[3]80m.'!$O$8:$S$979,5,0)))</f>
        <v/>
      </c>
      <c r="L110" s="2" t="str">
        <f>IF(ISERROR(VLOOKUP(B110,'[3]80m.Eng'!$O$8:$S$990,5,0)),"",(VLOOKUP(B110,'[3]80m.Eng'!$O$8:$S$990,5,0)))</f>
        <v/>
      </c>
      <c r="M110" s="2" t="str">
        <f>IF(ISERROR(VLOOKUP(B110,[3]Cirit!$F$8:$O$975,10,0)),"",(VLOOKUP(B110,[3]Cirit!$F$8:$O$975,10,0)))</f>
        <v/>
      </c>
      <c r="N110" s="2" t="str">
        <f>IF(ISERROR(VLOOKUP(B110,[3]Uzun!$F$8:$O$1003,10,0)),"",(VLOOKUP(B110,[3]Uzun!$F$8:$O$1003,10,0)))</f>
        <v/>
      </c>
      <c r="O110" s="2" t="str">
        <f>IF(ISERROR(VLOOKUP(B110,[3]Gülle!$F$8:$O$989,10,0)),"",(VLOOKUP(B110,[3]Gülle!$F$8:$O$989,10,0)))</f>
        <v/>
      </c>
      <c r="P110" s="2" t="str">
        <f>IF(ISERROR(VLOOKUP(B110,[3]Yüksek!$F$8:$BP$990,63,0)),"",(VLOOKUP(B110,[3]Yüksek!$F$8:$BP$990,63,0)))</f>
        <v/>
      </c>
      <c r="Q110" s="2" t="str">
        <f>IF(ISERROR(VLOOKUP(B110,[3]İsveç!$N$8:$Q$973,4,0)),"",(VLOOKUP(B110,[3]İsveç!$N$8:$Q$973,4,0)))</f>
        <v/>
      </c>
      <c r="R110" s="2">
        <f>R111</f>
        <v>0</v>
      </c>
    </row>
    <row r="111" spans="1:18" ht="38.25" customHeight="1" x14ac:dyDescent="0.45">
      <c r="A111" s="4">
        <v>22</v>
      </c>
      <c r="B111" s="3">
        <f>B60</f>
        <v>0</v>
      </c>
      <c r="C111" s="2" t="str">
        <f>IF(ISERROR(LARGE(C110:Q110,1)),"-",LARGE(C110:Q110,1))</f>
        <v>-</v>
      </c>
      <c r="D111" s="2" t="str">
        <f>IF(ISERROR(LARGE(C110:Q110,2)),"-",LARGE(C110:Q110,2))</f>
        <v>-</v>
      </c>
      <c r="E111" s="2" t="str">
        <f>IF(ISERROR(LARGE(C110:Q110,3)),"-",LARGE(C110:Q110,3))</f>
        <v>-</v>
      </c>
      <c r="F111" s="2" t="str">
        <f>IF(ISERROR(LARGE(C110:Q110,4)),"-",LARGE(C110:Q110,4))</f>
        <v>-</v>
      </c>
      <c r="G111" s="2" t="str">
        <f>IF(ISERROR(LARGE(C110:Q110,5)),"-",LARGE(C110:Q110,5))</f>
        <v>-</v>
      </c>
      <c r="H111" s="2" t="str">
        <f>IF(ISERROR(LARGE(C110:Q110,6)),"-",LARGE(C110:Q110,6))</f>
        <v>-</v>
      </c>
      <c r="I111" s="2" t="str">
        <f>IF(ISERROR(LARGE(C110:Q110,7)),"-",LARGE(C110:Q110,7))</f>
        <v>-</v>
      </c>
      <c r="J111" s="2" t="str">
        <f>IF(ISERROR(LARGE(C110:Q110,8)),"-",LARGE(C110:Q110,8))</f>
        <v>-</v>
      </c>
      <c r="K111" s="2" t="str">
        <f>IF(ISERROR(LARGE(C110:Q110,9)),"-",LARGE(C110:Q110,9))</f>
        <v>-</v>
      </c>
      <c r="L111" s="2" t="str">
        <f>IF(ISERROR(LARGE(C110:Q110,10)),"-",LARGE(C110:Q110,10))</f>
        <v>-</v>
      </c>
      <c r="M111" s="2" t="str">
        <f>IF(ISERROR(LARGE(C110:Q110,11)),"-",LARGE(C110:Q110,11))</f>
        <v>-</v>
      </c>
      <c r="N111" s="2" t="str">
        <f>IF(ISERROR(LARGE(C110:Q110,12)),"-",LARGE(C110:Q110,12))</f>
        <v>-</v>
      </c>
      <c r="O111" s="2" t="str">
        <f>IF(ISERROR(LARGE(C110:Q110,13)),"-",LARGE(C110:Q110,13))</f>
        <v>-</v>
      </c>
      <c r="P111" s="2" t="str">
        <f>IF(ISERROR(LARGE(C110:Q110,14)),"-",LARGE(C110:Q110,14))</f>
        <v>-</v>
      </c>
      <c r="Q111" s="2" t="str">
        <f>IF(ISERROR(LARGE(C110:Q110,15)),"-",LARGE(C110:Q110,15))</f>
        <v>-</v>
      </c>
      <c r="R111" s="2">
        <f>SUM(C111:O111)</f>
        <v>0</v>
      </c>
    </row>
    <row r="112" spans="1:18" ht="38.25" customHeight="1" x14ac:dyDescent="0.45">
      <c r="A112" s="4">
        <v>23</v>
      </c>
      <c r="B112" s="3">
        <f>B61</f>
        <v>0</v>
      </c>
      <c r="C112" s="2" t="str">
        <f>IF(ISERROR(VLOOKUP(B112,'[3]60M.'!$O$8:$S$1000,5,0)),"",(VLOOKUP(B67,'[3]60M.'!$O$8:$S$1000,5,0)))</f>
        <v/>
      </c>
      <c r="D112" s="2" t="str">
        <f>IF(ISERROR(VLOOKUP(B112,'[3]400m.'!$O$8:$S$990,5,0)),"",(VLOOKUP(B112,'[3]400m.'!$O$8:$S$990,5,0)))</f>
        <v/>
      </c>
      <c r="E112" s="2" t="str">
        <f>IF(ISERROR(VLOOKUP(B112,'[3]1500m.'!$N$8:$Q$973,4,0)),"",(VLOOKUP(B112,'[3]1500m.'!$N$8:$Q$973,4,0)))</f>
        <v/>
      </c>
      <c r="F112" s="2" t="str">
        <f>IF(ISERROR(VLOOKUP(B112,[3]Sırık!$F$8:$BP$990,63,0)),"",(VLOOKUP(B112,[3]Sırık!$F$8:$BP$990,63,0)))</f>
        <v/>
      </c>
      <c r="G112" s="2" t="str">
        <f>IF(ISERROR(VLOOKUP(B112,[3]Disk!$F$8:$O$975,10,0)),"",(VLOOKUP(B112,[3]Disk!$F$8:$O$975,10,0)))</f>
        <v/>
      </c>
      <c r="H112" s="2" t="str">
        <f>IF(ISERROR(VLOOKUP(B112,'[3]400m.Eng'!$O$8:$S$990,5,0)),"",(VLOOKUP(B112,'[3]400m.Eng'!$O$8:$S$990,5,0)))</f>
        <v/>
      </c>
      <c r="I112" s="2" t="str">
        <f>IF(ISERROR(VLOOKUP(B112,[3]Üçadım!$F$8:$O$975,10,0)),"",(VLOOKUP(B112,[3]Üçadım!$F$8:$O$975,10,0)))</f>
        <v/>
      </c>
      <c r="J112" s="2" t="str">
        <f>IF(ISERROR(VLOOKUP(B112,'[3]800m.'!$N$8:$Q$973,4,0)),"",(VLOOKUP(B112,'[3]800m.'!$N$8:$Q$973,4,0)))</f>
        <v/>
      </c>
      <c r="K112" s="2" t="str">
        <f>IF(ISERROR(VLOOKUP(B112,'[3]80m.'!$O$8:$S$979,5,0)),"",(VLOOKUP(B112,'[3]80m.'!$O$8:$S$979,5,0)))</f>
        <v/>
      </c>
      <c r="L112" s="2" t="str">
        <f>IF(ISERROR(VLOOKUP(B112,'[3]80m.Eng'!$O$8:$S$990,5,0)),"",(VLOOKUP(B112,'[3]80m.Eng'!$O$8:$S$990,5,0)))</f>
        <v/>
      </c>
      <c r="M112" s="2" t="str">
        <f>IF(ISERROR(VLOOKUP(B112,[3]Cirit!$F$8:$O$975,10,0)),"",(VLOOKUP(B112,[3]Cirit!$F$8:$O$975,10,0)))</f>
        <v/>
      </c>
      <c r="N112" s="2" t="str">
        <f>IF(ISERROR(VLOOKUP(B112,[3]Uzun!$F$8:$O$1003,10,0)),"",(VLOOKUP(B112,[3]Uzun!$F$8:$O$1003,10,0)))</f>
        <v/>
      </c>
      <c r="O112" s="2" t="str">
        <f>IF(ISERROR(VLOOKUP(B112,[3]Gülle!$F$8:$O$989,10,0)),"",(VLOOKUP(B112,[3]Gülle!$F$8:$O$989,10,0)))</f>
        <v/>
      </c>
      <c r="P112" s="2" t="str">
        <f>IF(ISERROR(VLOOKUP(B112,[3]Yüksek!$F$8:$BP$990,63,0)),"",(VLOOKUP(B112,[3]Yüksek!$F$8:$BP$990,63,0)))</f>
        <v/>
      </c>
      <c r="Q112" s="2" t="str">
        <f>IF(ISERROR(VLOOKUP(B112,[3]İsveç!$N$8:$Q$973,4,0)),"",(VLOOKUP(B112,[3]İsveç!$N$8:$Q$973,4,0)))</f>
        <v/>
      </c>
      <c r="R112" s="2">
        <f>R113</f>
        <v>0</v>
      </c>
    </row>
    <row r="113" spans="1:18" ht="38.25" customHeight="1" x14ac:dyDescent="0.45">
      <c r="A113" s="4">
        <v>24</v>
      </c>
      <c r="B113" s="3">
        <f>B61</f>
        <v>0</v>
      </c>
      <c r="C113" s="2" t="str">
        <f>IF(ISERROR(LARGE(C112:Q112,1)),"-",LARGE(C112:Q112,1))</f>
        <v>-</v>
      </c>
      <c r="D113" s="2" t="str">
        <f>IF(ISERROR(LARGE(C112:Q112,2)),"-",LARGE(C112:Q112,2))</f>
        <v>-</v>
      </c>
      <c r="E113" s="2" t="str">
        <f>IF(ISERROR(LARGE(C112:Q112,3)),"-",LARGE(C112:Q112,3))</f>
        <v>-</v>
      </c>
      <c r="F113" s="2" t="str">
        <f>IF(ISERROR(LARGE(C112:Q112,4)),"-",LARGE(C112:Q112,4))</f>
        <v>-</v>
      </c>
      <c r="G113" s="2" t="str">
        <f>IF(ISERROR(LARGE(C112:Q112,5)),"-",LARGE(C112:Q112,5))</f>
        <v>-</v>
      </c>
      <c r="H113" s="2" t="str">
        <f>IF(ISERROR(LARGE(C112:Q112,6)),"-",LARGE(C112:Q112,6))</f>
        <v>-</v>
      </c>
      <c r="I113" s="2" t="str">
        <f>IF(ISERROR(LARGE(C112:Q112,7)),"-",LARGE(C112:Q112,7))</f>
        <v>-</v>
      </c>
      <c r="J113" s="2" t="str">
        <f>IF(ISERROR(LARGE(C112:Q112,8)),"-",LARGE(C112:Q112,8))</f>
        <v>-</v>
      </c>
      <c r="K113" s="2" t="str">
        <f>IF(ISERROR(LARGE(C112:Q112,9)),"-",LARGE(C112:Q112,9))</f>
        <v>-</v>
      </c>
      <c r="L113" s="2" t="str">
        <f>IF(ISERROR(LARGE(C112:Q112,10)),"-",LARGE(C112:Q112,10))</f>
        <v>-</v>
      </c>
      <c r="M113" s="2" t="str">
        <f>IF(ISERROR(LARGE(C112:Q112,11)),"-",LARGE(C112:Q112,11))</f>
        <v>-</v>
      </c>
      <c r="N113" s="2" t="str">
        <f>IF(ISERROR(LARGE(C112:Q112,12)),"-",LARGE(C112:Q112,12))</f>
        <v>-</v>
      </c>
      <c r="O113" s="2" t="str">
        <f>IF(ISERROR(LARGE(C112:Q112,13)),"-",LARGE(C112:Q112,13))</f>
        <v>-</v>
      </c>
      <c r="P113" s="2" t="str">
        <f>IF(ISERROR(LARGE(C112:Q112,14)),"-",LARGE(C112:Q112,14))</f>
        <v>-</v>
      </c>
      <c r="Q113" s="2" t="str">
        <f>IF(ISERROR(LARGE(C112:Q112,15)),"-",LARGE(C112:Q112,15))</f>
        <v>-</v>
      </c>
      <c r="R113" s="2">
        <f>SUM(C113:O113)</f>
        <v>0</v>
      </c>
    </row>
    <row r="114" spans="1:18" ht="38.25" customHeight="1" x14ac:dyDescent="0.45">
      <c r="A114" s="4">
        <v>25</v>
      </c>
      <c r="B114" s="3">
        <f>B62</f>
        <v>0</v>
      </c>
      <c r="C114" s="2" t="str">
        <f>IF(ISERROR(VLOOKUP(B114,'[3]60M.'!$O$8:$S$1000,5,0)),"",(VLOOKUP(B69,'[3]60M.'!$O$8:$S$1000,5,0)))</f>
        <v/>
      </c>
      <c r="D114" s="2" t="str">
        <f>IF(ISERROR(VLOOKUP(B114,'[3]400m.'!$O$8:$S$990,5,0)),"",(VLOOKUP(B114,'[3]400m.'!$O$8:$S$990,5,0)))</f>
        <v/>
      </c>
      <c r="E114" s="2" t="str">
        <f>IF(ISERROR(VLOOKUP(B114,'[3]1500m.'!$N$8:$Q$973,4,0)),"",(VLOOKUP(B114,'[3]1500m.'!$N$8:$Q$973,4,0)))</f>
        <v/>
      </c>
      <c r="F114" s="2" t="str">
        <f>IF(ISERROR(VLOOKUP(B114,[3]Sırık!$F$8:$BP$990,63,0)),"",(VLOOKUP(B114,[3]Sırık!$F$8:$BP$990,63,0)))</f>
        <v/>
      </c>
      <c r="G114" s="2" t="str">
        <f>IF(ISERROR(VLOOKUP(B114,[3]Disk!$F$8:$O$975,10,0)),"",(VLOOKUP(B114,[3]Disk!$F$8:$O$975,10,0)))</f>
        <v/>
      </c>
      <c r="H114" s="2" t="str">
        <f>IF(ISERROR(VLOOKUP(B114,'[3]400m.Eng'!$O$8:$S$990,5,0)),"",(VLOOKUP(B114,'[3]400m.Eng'!$O$8:$S$990,5,0)))</f>
        <v/>
      </c>
      <c r="I114" s="2" t="str">
        <f>IF(ISERROR(VLOOKUP(B114,[3]Üçadım!$F$8:$O$975,10,0)),"",(VLOOKUP(B114,[3]Üçadım!$F$8:$O$975,10,0)))</f>
        <v/>
      </c>
      <c r="J114" s="2" t="str">
        <f>IF(ISERROR(VLOOKUP(B114,'[3]800m.'!$N$8:$Q$973,4,0)),"",(VLOOKUP(B114,'[3]800m.'!$N$8:$Q$973,4,0)))</f>
        <v/>
      </c>
      <c r="K114" s="2" t="str">
        <f>IF(ISERROR(VLOOKUP(B114,'[3]80m.'!$O$8:$S$979,5,0)),"",(VLOOKUP(B114,'[3]80m.'!$O$8:$S$979,5,0)))</f>
        <v/>
      </c>
      <c r="L114" s="2" t="str">
        <f>IF(ISERROR(VLOOKUP(B114,'[3]80m.Eng'!$O$8:$S$990,5,0)),"",(VLOOKUP(B114,'[3]80m.Eng'!$O$8:$S$990,5,0)))</f>
        <v/>
      </c>
      <c r="M114" s="2" t="str">
        <f>IF(ISERROR(VLOOKUP(B114,[3]Cirit!$F$8:$O$975,10,0)),"",(VLOOKUP(B114,[3]Cirit!$F$8:$O$975,10,0)))</f>
        <v/>
      </c>
      <c r="N114" s="2" t="str">
        <f>IF(ISERROR(VLOOKUP(B114,[3]Uzun!$F$8:$O$1003,10,0)),"",(VLOOKUP(B114,[3]Uzun!$F$8:$O$1003,10,0)))</f>
        <v/>
      </c>
      <c r="O114" s="2" t="str">
        <f>IF(ISERROR(VLOOKUP(B114,[3]Gülle!$F$8:$O$989,10,0)),"",(VLOOKUP(B114,[3]Gülle!$F$8:$O$989,10,0)))</f>
        <v/>
      </c>
      <c r="P114" s="2" t="str">
        <f>IF(ISERROR(VLOOKUP(B114,[3]Yüksek!$F$8:$BP$990,63,0)),"",(VLOOKUP(B114,[3]Yüksek!$F$8:$BP$990,63,0)))</f>
        <v/>
      </c>
      <c r="Q114" s="2" t="str">
        <f>IF(ISERROR(VLOOKUP(B114,[3]İsveç!$N$8:$Q$973,4,0)),"",(VLOOKUP(B114,[3]İsveç!$N$8:$Q$973,4,0)))</f>
        <v/>
      </c>
      <c r="R114" s="2">
        <f>R115</f>
        <v>0</v>
      </c>
    </row>
    <row r="115" spans="1:18" ht="38.25" customHeight="1" x14ac:dyDescent="0.45">
      <c r="A115" s="4">
        <v>26</v>
      </c>
      <c r="B115" s="3">
        <f>B62</f>
        <v>0</v>
      </c>
      <c r="C115" s="2" t="str">
        <f>IF(ISERROR(LARGE(C114:Q114,1)),"-",LARGE(C114:Q114,1))</f>
        <v>-</v>
      </c>
      <c r="D115" s="2" t="str">
        <f>IF(ISERROR(LARGE(C114:Q114,2)),"-",LARGE(C114:Q114,2))</f>
        <v>-</v>
      </c>
      <c r="E115" s="2" t="str">
        <f>IF(ISERROR(LARGE(C114:Q114,3)),"-",LARGE(C114:Q114,3))</f>
        <v>-</v>
      </c>
      <c r="F115" s="2" t="str">
        <f>IF(ISERROR(LARGE(C114:Q114,4)),"-",LARGE(C114:Q114,4))</f>
        <v>-</v>
      </c>
      <c r="G115" s="2" t="str">
        <f>IF(ISERROR(LARGE(C114:Q114,5)),"-",LARGE(C114:Q114,5))</f>
        <v>-</v>
      </c>
      <c r="H115" s="2" t="str">
        <f>IF(ISERROR(LARGE(C114:Q114,6)),"-",LARGE(C114:Q114,6))</f>
        <v>-</v>
      </c>
      <c r="I115" s="2" t="str">
        <f>IF(ISERROR(LARGE(C114:Q114,7)),"-",LARGE(C114:Q114,7))</f>
        <v>-</v>
      </c>
      <c r="J115" s="2" t="str">
        <f>IF(ISERROR(LARGE(C114:Q114,8)),"-",LARGE(C114:Q114,8))</f>
        <v>-</v>
      </c>
      <c r="K115" s="2" t="str">
        <f>IF(ISERROR(LARGE(C114:Q114,9)),"-",LARGE(C114:Q114,9))</f>
        <v>-</v>
      </c>
      <c r="L115" s="2" t="str">
        <f>IF(ISERROR(LARGE(C114:Q114,10)),"-",LARGE(C114:Q114,10))</f>
        <v>-</v>
      </c>
      <c r="M115" s="2" t="str">
        <f>IF(ISERROR(LARGE(C114:Q114,11)),"-",LARGE(C114:Q114,11))</f>
        <v>-</v>
      </c>
      <c r="N115" s="2" t="str">
        <f>IF(ISERROR(LARGE(C114:Q114,12)),"-",LARGE(C114:Q114,12))</f>
        <v>-</v>
      </c>
      <c r="O115" s="2" t="str">
        <f>IF(ISERROR(LARGE(C114:Q114,13)),"-",LARGE(C114:Q114,13))</f>
        <v>-</v>
      </c>
      <c r="P115" s="2" t="str">
        <f>IF(ISERROR(LARGE(C114:Q114,14)),"-",LARGE(C114:Q114,14))</f>
        <v>-</v>
      </c>
      <c r="Q115" s="2" t="str">
        <f>IF(ISERROR(LARGE(C114:Q114,15)),"-",LARGE(C114:Q114,15))</f>
        <v>-</v>
      </c>
      <c r="R115" s="2">
        <f>SUM(C115:O115)</f>
        <v>0</v>
      </c>
    </row>
    <row r="116" spans="1:18" ht="38.25" customHeight="1" x14ac:dyDescent="0.45">
      <c r="A116" s="4">
        <v>27</v>
      </c>
      <c r="B116" s="3">
        <f>B63</f>
        <v>0</v>
      </c>
      <c r="C116" s="2" t="str">
        <f>IF(ISERROR(VLOOKUP(B116,'[3]60M.'!$O$8:$S$1000,5,0)),"",(VLOOKUP(B71,'[3]60M.'!$O$8:$S$1000,5,0)))</f>
        <v/>
      </c>
      <c r="D116" s="2" t="str">
        <f>IF(ISERROR(VLOOKUP(B116,'[3]400m.'!$O$8:$S$990,5,0)),"",(VLOOKUP(B116,'[3]400m.'!$O$8:$S$990,5,0)))</f>
        <v/>
      </c>
      <c r="E116" s="2" t="str">
        <f>IF(ISERROR(VLOOKUP(B116,'[3]1500m.'!$N$8:$Q$973,4,0)),"",(VLOOKUP(B116,'[3]1500m.'!$N$8:$Q$973,4,0)))</f>
        <v/>
      </c>
      <c r="F116" s="2" t="str">
        <f>IF(ISERROR(VLOOKUP(B116,[3]Sırık!$F$8:$BP$990,63,0)),"",(VLOOKUP(B116,[3]Sırık!$F$8:$BP$990,63,0)))</f>
        <v/>
      </c>
      <c r="G116" s="2" t="str">
        <f>IF(ISERROR(VLOOKUP(B116,[3]Disk!$F$8:$O$975,10,0)),"",(VLOOKUP(B116,[3]Disk!$F$8:$O$975,10,0)))</f>
        <v/>
      </c>
      <c r="H116" s="2" t="str">
        <f>IF(ISERROR(VLOOKUP(B116,'[3]400m.Eng'!$O$8:$S$990,5,0)),"",(VLOOKUP(B116,'[3]400m.Eng'!$O$8:$S$990,5,0)))</f>
        <v/>
      </c>
      <c r="I116" s="2" t="str">
        <f>IF(ISERROR(VLOOKUP(B116,[3]Üçadım!$F$8:$O$975,10,0)),"",(VLOOKUP(B116,[3]Üçadım!$F$8:$O$975,10,0)))</f>
        <v/>
      </c>
      <c r="J116" s="2" t="str">
        <f>IF(ISERROR(VLOOKUP(B116,'[3]800m.'!$N$8:$Q$973,4,0)),"",(VLOOKUP(B116,'[3]800m.'!$N$8:$Q$973,4,0)))</f>
        <v/>
      </c>
      <c r="K116" s="2" t="str">
        <f>IF(ISERROR(VLOOKUP(B116,'[3]80m.'!$O$8:$S$979,5,0)),"",(VLOOKUP(B116,'[3]80m.'!$O$8:$S$979,5,0)))</f>
        <v/>
      </c>
      <c r="L116" s="2" t="str">
        <f>IF(ISERROR(VLOOKUP(B116,'[3]80m.Eng'!$O$8:$S$990,5,0)),"",(VLOOKUP(B116,'[3]80m.Eng'!$O$8:$S$990,5,0)))</f>
        <v/>
      </c>
      <c r="M116" s="2" t="str">
        <f>IF(ISERROR(VLOOKUP(B116,[3]Cirit!$F$8:$O$975,10,0)),"",(VLOOKUP(B116,[3]Cirit!$F$8:$O$975,10,0)))</f>
        <v/>
      </c>
      <c r="N116" s="2" t="str">
        <f>IF(ISERROR(VLOOKUP(B116,[3]Uzun!$F$8:$O$1003,10,0)),"",(VLOOKUP(B116,[3]Uzun!$F$8:$O$1003,10,0)))</f>
        <v/>
      </c>
      <c r="O116" s="2" t="str">
        <f>IF(ISERROR(VLOOKUP(B116,[3]Gülle!$F$8:$O$989,10,0)),"",(VLOOKUP(B116,[3]Gülle!$F$8:$O$989,10,0)))</f>
        <v/>
      </c>
      <c r="P116" s="2" t="str">
        <f>IF(ISERROR(VLOOKUP(B116,[3]Yüksek!$F$8:$BP$990,63,0)),"",(VLOOKUP(B116,[3]Yüksek!$F$8:$BP$990,63,0)))</f>
        <v/>
      </c>
      <c r="Q116" s="2" t="str">
        <f>IF(ISERROR(VLOOKUP(B116,[3]İsveç!$N$8:$Q$973,4,0)),"",(VLOOKUP(B116,[3]İsveç!$N$8:$Q$973,4,0)))</f>
        <v/>
      </c>
      <c r="R116" s="2">
        <f>R117</f>
        <v>0</v>
      </c>
    </row>
    <row r="117" spans="1:18" ht="38.25" customHeight="1" x14ac:dyDescent="0.45">
      <c r="A117" s="4">
        <v>28</v>
      </c>
      <c r="B117" s="3">
        <f>B63</f>
        <v>0</v>
      </c>
      <c r="C117" s="2" t="str">
        <f>IF(ISERROR(LARGE(C116:Q116,1)),"-",LARGE(C116:Q116,1))</f>
        <v>-</v>
      </c>
      <c r="D117" s="2" t="str">
        <f>IF(ISERROR(LARGE(C116:Q116,2)),"-",LARGE(C116:Q116,2))</f>
        <v>-</v>
      </c>
      <c r="E117" s="2" t="str">
        <f>IF(ISERROR(LARGE(C116:Q116,3)),"-",LARGE(C116:Q116,3))</f>
        <v>-</v>
      </c>
      <c r="F117" s="2" t="str">
        <f>IF(ISERROR(LARGE(C116:Q116,4)),"-",LARGE(C116:Q116,4))</f>
        <v>-</v>
      </c>
      <c r="G117" s="2" t="str">
        <f>IF(ISERROR(LARGE(C116:Q116,5)),"-",LARGE(C116:Q116,5))</f>
        <v>-</v>
      </c>
      <c r="H117" s="2" t="str">
        <f>IF(ISERROR(LARGE(C116:Q116,6)),"-",LARGE(C116:Q116,6))</f>
        <v>-</v>
      </c>
      <c r="I117" s="2" t="str">
        <f>IF(ISERROR(LARGE(C116:Q116,7)),"-",LARGE(C116:Q116,7))</f>
        <v>-</v>
      </c>
      <c r="J117" s="2" t="str">
        <f>IF(ISERROR(LARGE(C116:Q116,8)),"-",LARGE(C116:Q116,8))</f>
        <v>-</v>
      </c>
      <c r="K117" s="2" t="str">
        <f>IF(ISERROR(LARGE(C116:Q116,9)),"-",LARGE(C116:Q116,9))</f>
        <v>-</v>
      </c>
      <c r="L117" s="2" t="str">
        <f>IF(ISERROR(LARGE(C116:Q116,10)),"-",LARGE(C116:Q116,10))</f>
        <v>-</v>
      </c>
      <c r="M117" s="2" t="str">
        <f>IF(ISERROR(LARGE(C116:Q116,11)),"-",LARGE(C116:Q116,11))</f>
        <v>-</v>
      </c>
      <c r="N117" s="2" t="str">
        <f>IF(ISERROR(LARGE(C116:Q116,12)),"-",LARGE(C116:Q116,12))</f>
        <v>-</v>
      </c>
      <c r="O117" s="2" t="str">
        <f>IF(ISERROR(LARGE(C116:Q116,13)),"-",LARGE(C116:Q116,13))</f>
        <v>-</v>
      </c>
      <c r="P117" s="2" t="str">
        <f>IF(ISERROR(LARGE(C116:Q116,14)),"-",LARGE(C116:Q116,14))</f>
        <v>-</v>
      </c>
      <c r="Q117" s="2" t="str">
        <f>IF(ISERROR(LARGE(C116:Q116,15)),"-",LARGE(C116:Q116,15))</f>
        <v>-</v>
      </c>
      <c r="R117" s="2">
        <f>SUM(C117:O117)</f>
        <v>0</v>
      </c>
    </row>
    <row r="118" spans="1:18" ht="38.25" customHeight="1" x14ac:dyDescent="0.45">
      <c r="A118" s="4">
        <v>29</v>
      </c>
      <c r="B118" s="3">
        <f>B64</f>
        <v>0</v>
      </c>
      <c r="C118" s="2" t="str">
        <f>IF(ISERROR(VLOOKUP(B118,'[3]60M.'!$O$8:$S$1000,5,0)),"",(VLOOKUP(B73,'[3]60M.'!$O$8:$S$1000,5,0)))</f>
        <v/>
      </c>
      <c r="D118" s="2" t="str">
        <f>IF(ISERROR(VLOOKUP(B118,'[3]400m.'!$O$8:$S$990,5,0)),"",(VLOOKUP(B118,'[3]400m.'!$O$8:$S$990,5,0)))</f>
        <v/>
      </c>
      <c r="E118" s="2" t="str">
        <f>IF(ISERROR(VLOOKUP(B118,'[3]1500m.'!$N$8:$Q$973,4,0)),"",(VLOOKUP(B118,'[3]1500m.'!$N$8:$Q$973,4,0)))</f>
        <v/>
      </c>
      <c r="F118" s="2" t="str">
        <f>IF(ISERROR(VLOOKUP(B118,[3]Sırık!$F$8:$BP$990,63,0)),"",(VLOOKUP(B118,[3]Sırık!$F$8:$BP$990,63,0)))</f>
        <v/>
      </c>
      <c r="G118" s="2" t="str">
        <f>IF(ISERROR(VLOOKUP(B118,[3]Disk!$F$8:$O$975,10,0)),"",(VLOOKUP(B118,[3]Disk!$F$8:$O$975,10,0)))</f>
        <v/>
      </c>
      <c r="H118" s="2" t="str">
        <f>IF(ISERROR(VLOOKUP(B118,'[3]400m.Eng'!$O$8:$S$990,5,0)),"",(VLOOKUP(B118,'[3]400m.Eng'!$O$8:$S$990,5,0)))</f>
        <v/>
      </c>
      <c r="I118" s="2" t="str">
        <f>IF(ISERROR(VLOOKUP(B118,[3]Üçadım!$F$8:$O$975,10,0)),"",(VLOOKUP(B118,[3]Üçadım!$F$8:$O$975,10,0)))</f>
        <v/>
      </c>
      <c r="J118" s="2" t="str">
        <f>IF(ISERROR(VLOOKUP(B118,'[3]800m.'!$N$8:$Q$973,4,0)),"",(VLOOKUP(B118,'[3]800m.'!$N$8:$Q$973,4,0)))</f>
        <v/>
      </c>
      <c r="K118" s="2" t="str">
        <f>IF(ISERROR(VLOOKUP(B118,'[3]80m.'!$O$8:$S$979,5,0)),"",(VLOOKUP(B118,'[3]80m.'!$O$8:$S$979,5,0)))</f>
        <v/>
      </c>
      <c r="L118" s="2" t="str">
        <f>IF(ISERROR(VLOOKUP(B118,'[3]80m.Eng'!$O$8:$S$990,5,0)),"",(VLOOKUP(B118,'[3]80m.Eng'!$O$8:$S$990,5,0)))</f>
        <v/>
      </c>
      <c r="M118" s="2" t="str">
        <f>IF(ISERROR(VLOOKUP(B118,[3]Cirit!$F$8:$O$975,10,0)),"",(VLOOKUP(B118,[3]Cirit!$F$8:$O$975,10,0)))</f>
        <v/>
      </c>
      <c r="N118" s="2" t="str">
        <f>IF(ISERROR(VLOOKUP(B118,[3]Uzun!$F$8:$O$1003,10,0)),"",(VLOOKUP(B118,[3]Uzun!$F$8:$O$1003,10,0)))</f>
        <v/>
      </c>
      <c r="O118" s="2" t="str">
        <f>IF(ISERROR(VLOOKUP(B118,[3]Gülle!$F$8:$O$989,10,0)),"",(VLOOKUP(B118,[3]Gülle!$F$8:$O$989,10,0)))</f>
        <v/>
      </c>
      <c r="P118" s="2" t="str">
        <f>IF(ISERROR(VLOOKUP(B118,[3]Yüksek!$F$8:$BP$990,63,0)),"",(VLOOKUP(B118,[3]Yüksek!$F$8:$BP$990,63,0)))</f>
        <v/>
      </c>
      <c r="Q118" s="2" t="str">
        <f>IF(ISERROR(VLOOKUP(B118,[3]İsveç!$N$8:$Q$973,4,0)),"",(VLOOKUP(B118,[3]İsveç!$N$8:$Q$973,4,0)))</f>
        <v/>
      </c>
      <c r="R118" s="2">
        <f>R119</f>
        <v>0</v>
      </c>
    </row>
    <row r="119" spans="1:18" ht="38.25" customHeight="1" x14ac:dyDescent="0.45">
      <c r="A119" s="4">
        <v>30</v>
      </c>
      <c r="B119" s="3">
        <f>B64</f>
        <v>0</v>
      </c>
      <c r="C119" s="2" t="str">
        <f>IF(ISERROR(LARGE(C118:Q118,1)),"-",LARGE(C118:Q118,1))</f>
        <v>-</v>
      </c>
      <c r="D119" s="2" t="str">
        <f>IF(ISERROR(LARGE(C118:Q118,2)),"-",LARGE(C118:Q118,2))</f>
        <v>-</v>
      </c>
      <c r="E119" s="2" t="str">
        <f>IF(ISERROR(LARGE(C118:Q118,3)),"-",LARGE(C118:Q118,3))</f>
        <v>-</v>
      </c>
      <c r="F119" s="2" t="str">
        <f>IF(ISERROR(LARGE(C118:Q118,4)),"-",LARGE(C118:Q118,4))</f>
        <v>-</v>
      </c>
      <c r="G119" s="2" t="str">
        <f>IF(ISERROR(LARGE(C118:Q118,5)),"-",LARGE(C118:Q118,5))</f>
        <v>-</v>
      </c>
      <c r="H119" s="2" t="str">
        <f>IF(ISERROR(LARGE(C118:Q118,6)),"-",LARGE(C118:Q118,6))</f>
        <v>-</v>
      </c>
      <c r="I119" s="2" t="str">
        <f>IF(ISERROR(LARGE(C118:Q118,7)),"-",LARGE(C118:Q118,7))</f>
        <v>-</v>
      </c>
      <c r="J119" s="2" t="str">
        <f>IF(ISERROR(LARGE(C118:Q118,8)),"-",LARGE(C118:Q118,8))</f>
        <v>-</v>
      </c>
      <c r="K119" s="2" t="str">
        <f>IF(ISERROR(LARGE(C118:Q118,9)),"-",LARGE(C118:Q118,9))</f>
        <v>-</v>
      </c>
      <c r="L119" s="2" t="str">
        <f>IF(ISERROR(LARGE(C118:Q118,10)),"-",LARGE(C118:Q118,10))</f>
        <v>-</v>
      </c>
      <c r="M119" s="2" t="str">
        <f>IF(ISERROR(LARGE(C118:Q118,11)),"-",LARGE(C118:Q118,11))</f>
        <v>-</v>
      </c>
      <c r="N119" s="2" t="str">
        <f>IF(ISERROR(LARGE(C118:Q118,12)),"-",LARGE(C118:Q118,12))</f>
        <v>-</v>
      </c>
      <c r="O119" s="2" t="str">
        <f>IF(ISERROR(LARGE(C118:Q118,13)),"-",LARGE(C118:Q118,13))</f>
        <v>-</v>
      </c>
      <c r="P119" s="2" t="str">
        <f>IF(ISERROR(LARGE(C118:Q118,14)),"-",LARGE(C118:Q118,14))</f>
        <v>-</v>
      </c>
      <c r="Q119" s="2" t="str">
        <f>IF(ISERROR(LARGE(C118:Q118,15)),"-",LARGE(C118:Q118,15))</f>
        <v>-</v>
      </c>
      <c r="R119" s="2">
        <f>SUM(C119:O119)</f>
        <v>0</v>
      </c>
    </row>
    <row r="120" spans="1:18" ht="38.25" customHeight="1" x14ac:dyDescent="0.45">
      <c r="A120" s="4">
        <v>31</v>
      </c>
      <c r="B120" s="3">
        <f>B65</f>
        <v>0</v>
      </c>
      <c r="C120" s="2" t="str">
        <f>IF(ISERROR(VLOOKUP(B120,'[3]60M.'!$O$8:$S$1000,5,0)),"",(VLOOKUP(B75,'[3]60M.'!$O$8:$S$1000,5,0)))</f>
        <v/>
      </c>
      <c r="D120" s="2" t="str">
        <f>IF(ISERROR(VLOOKUP(B120,'[3]400m.'!$O$8:$S$990,5,0)),"",(VLOOKUP(B120,'[3]400m.'!$O$8:$S$990,5,0)))</f>
        <v/>
      </c>
      <c r="E120" s="2" t="str">
        <f>IF(ISERROR(VLOOKUP(B120,'[3]1500m.'!$N$8:$Q$973,4,0)),"",(VLOOKUP(B120,'[3]1500m.'!$N$8:$Q$973,4,0)))</f>
        <v/>
      </c>
      <c r="F120" s="2" t="str">
        <f>IF(ISERROR(VLOOKUP(B120,[3]Sırık!$F$8:$BP$990,63,0)),"",(VLOOKUP(B120,[3]Sırık!$F$8:$BP$990,63,0)))</f>
        <v/>
      </c>
      <c r="G120" s="2" t="str">
        <f>IF(ISERROR(VLOOKUP(B120,[3]Disk!$F$8:$O$975,10,0)),"",(VLOOKUP(B120,[3]Disk!$F$8:$O$975,10,0)))</f>
        <v/>
      </c>
      <c r="H120" s="2" t="str">
        <f>IF(ISERROR(VLOOKUP(B120,'[3]400m.Eng'!$O$8:$S$990,5,0)),"",(VLOOKUP(B120,'[3]400m.Eng'!$O$8:$S$990,5,0)))</f>
        <v/>
      </c>
      <c r="I120" s="2" t="str">
        <f>IF(ISERROR(VLOOKUP(B120,[3]Üçadım!$F$8:$O$975,10,0)),"",(VLOOKUP(B120,[3]Üçadım!$F$8:$O$975,10,0)))</f>
        <v/>
      </c>
      <c r="J120" s="2" t="str">
        <f>IF(ISERROR(VLOOKUP(B120,'[3]800m.'!$N$8:$Q$973,4,0)),"",(VLOOKUP(B120,'[3]800m.'!$N$8:$Q$973,4,0)))</f>
        <v/>
      </c>
      <c r="K120" s="2" t="str">
        <f>IF(ISERROR(VLOOKUP(B120,'[3]80m.'!$O$8:$S$979,5,0)),"",(VLOOKUP(B120,'[3]80m.'!$O$8:$S$979,5,0)))</f>
        <v/>
      </c>
      <c r="L120" s="2" t="str">
        <f>IF(ISERROR(VLOOKUP(B120,'[3]80m.Eng'!$O$8:$S$990,5,0)),"",(VLOOKUP(B120,'[3]80m.Eng'!$O$8:$S$990,5,0)))</f>
        <v/>
      </c>
      <c r="M120" s="2" t="str">
        <f>IF(ISERROR(VLOOKUP(B120,[3]Cirit!$F$8:$O$975,10,0)),"",(VLOOKUP(B120,[3]Cirit!$F$8:$O$975,10,0)))</f>
        <v/>
      </c>
      <c r="N120" s="2" t="str">
        <f>IF(ISERROR(VLOOKUP(B120,[3]Uzun!$F$8:$O$1003,10,0)),"",(VLOOKUP(B120,[3]Uzun!$F$8:$O$1003,10,0)))</f>
        <v/>
      </c>
      <c r="O120" s="2" t="str">
        <f>IF(ISERROR(VLOOKUP(B120,[3]Gülle!$F$8:$O$989,10,0)),"",(VLOOKUP(B120,[3]Gülle!$F$8:$O$989,10,0)))</f>
        <v/>
      </c>
      <c r="P120" s="2" t="str">
        <f>IF(ISERROR(VLOOKUP(B120,[3]Yüksek!$F$8:$BP$990,63,0)),"",(VLOOKUP(B120,[3]Yüksek!$F$8:$BP$990,63,0)))</f>
        <v/>
      </c>
      <c r="Q120" s="2" t="str">
        <f>IF(ISERROR(VLOOKUP(B120,[3]İsveç!$N$8:$Q$973,4,0)),"",(VLOOKUP(B120,[3]İsveç!$N$8:$Q$973,4,0)))</f>
        <v/>
      </c>
      <c r="R120" s="2">
        <f>R121</f>
        <v>0</v>
      </c>
    </row>
    <row r="121" spans="1:18" ht="38.25" customHeight="1" x14ac:dyDescent="0.45">
      <c r="A121" s="4">
        <v>32</v>
      </c>
      <c r="B121" s="3">
        <f>B65</f>
        <v>0</v>
      </c>
      <c r="C121" s="2" t="str">
        <f>IF(ISERROR(LARGE(C120:Q120,1)),"-",LARGE(C120:Q120,1))</f>
        <v>-</v>
      </c>
      <c r="D121" s="2" t="str">
        <f>IF(ISERROR(LARGE(C120:Q120,2)),"-",LARGE(C120:Q120,2))</f>
        <v>-</v>
      </c>
      <c r="E121" s="2" t="str">
        <f>IF(ISERROR(LARGE(C120:Q120,3)),"-",LARGE(C120:Q120,3))</f>
        <v>-</v>
      </c>
      <c r="F121" s="2" t="str">
        <f>IF(ISERROR(LARGE(C120:Q120,4)),"-",LARGE(C120:Q120,4))</f>
        <v>-</v>
      </c>
      <c r="G121" s="2" t="str">
        <f>IF(ISERROR(LARGE(C120:Q120,5)),"-",LARGE(C120:Q120,5))</f>
        <v>-</v>
      </c>
      <c r="H121" s="2" t="str">
        <f>IF(ISERROR(LARGE(C120:Q120,6)),"-",LARGE(C120:Q120,6))</f>
        <v>-</v>
      </c>
      <c r="I121" s="2" t="str">
        <f>IF(ISERROR(LARGE(C120:Q120,7)),"-",LARGE(C120:Q120,7))</f>
        <v>-</v>
      </c>
      <c r="J121" s="2" t="str">
        <f>IF(ISERROR(LARGE(C120:Q120,8)),"-",LARGE(C120:Q120,8))</f>
        <v>-</v>
      </c>
      <c r="K121" s="2" t="str">
        <f>IF(ISERROR(LARGE(C120:Q120,9)),"-",LARGE(C120:Q120,9))</f>
        <v>-</v>
      </c>
      <c r="L121" s="2" t="str">
        <f>IF(ISERROR(LARGE(C120:Q120,10)),"-",LARGE(C120:Q120,10))</f>
        <v>-</v>
      </c>
      <c r="M121" s="2" t="str">
        <f>IF(ISERROR(LARGE(C120:Q120,11)),"-",LARGE(C120:Q120,11))</f>
        <v>-</v>
      </c>
      <c r="N121" s="2" t="str">
        <f>IF(ISERROR(LARGE(C120:Q120,12)),"-",LARGE(C120:Q120,12))</f>
        <v>-</v>
      </c>
      <c r="O121" s="2" t="str">
        <f>IF(ISERROR(LARGE(C120:Q120,13)),"-",LARGE(C120:Q120,13))</f>
        <v>-</v>
      </c>
      <c r="P121" s="2" t="str">
        <f>IF(ISERROR(LARGE(C120:Q120,14)),"-",LARGE(C120:Q120,14))</f>
        <v>-</v>
      </c>
      <c r="Q121" s="2" t="str">
        <f>IF(ISERROR(LARGE(C120:Q120,15)),"-",LARGE(C120:Q120,15))</f>
        <v>-</v>
      </c>
      <c r="R121" s="2">
        <f>SUM(C121:O121)</f>
        <v>0</v>
      </c>
    </row>
    <row r="122" spans="1:18" ht="38.25" customHeight="1" x14ac:dyDescent="0.45">
      <c r="A122" s="4">
        <v>33</v>
      </c>
      <c r="B122" s="3">
        <f>B66</f>
        <v>0</v>
      </c>
      <c r="C122" s="2" t="str">
        <f>IF(ISERROR(VLOOKUP(B122,'[3]60M.'!$O$8:$S$1000,5,0)),"",(VLOOKUP(B76,'[3]60M.'!$O$8:$S$1000,5,0)))</f>
        <v/>
      </c>
      <c r="D122" s="2" t="str">
        <f>IF(ISERROR(VLOOKUP(B122,'[3]400m.'!$O$8:$S$990,5,0)),"",(VLOOKUP(B122,'[3]400m.'!$O$8:$S$990,5,0)))</f>
        <v/>
      </c>
      <c r="E122" s="2" t="str">
        <f>IF(ISERROR(VLOOKUP(B122,'[3]1500m.'!$N$8:$Q$973,4,0)),"",(VLOOKUP(B122,'[3]1500m.'!$N$8:$Q$973,4,0)))</f>
        <v/>
      </c>
      <c r="F122" s="2" t="str">
        <f>IF(ISERROR(VLOOKUP(B122,[3]Sırık!$F$8:$BP$990,63,0)),"",(VLOOKUP(B122,[3]Sırık!$F$8:$BP$990,63,0)))</f>
        <v/>
      </c>
      <c r="G122" s="2" t="str">
        <f>IF(ISERROR(VLOOKUP(B122,[3]Disk!$F$8:$O$975,10,0)),"",(VLOOKUP(B122,[3]Disk!$F$8:$O$975,10,0)))</f>
        <v/>
      </c>
      <c r="H122" s="2" t="str">
        <f>IF(ISERROR(VLOOKUP(B122,'[3]400m.Eng'!$O$8:$S$990,5,0)),"",(VLOOKUP(B122,'[3]400m.Eng'!$O$8:$S$990,5,0)))</f>
        <v/>
      </c>
      <c r="I122" s="2" t="str">
        <f>IF(ISERROR(VLOOKUP(B122,[3]Üçadım!$F$8:$O$975,10,0)),"",(VLOOKUP(B122,[3]Üçadım!$F$8:$O$975,10,0)))</f>
        <v/>
      </c>
      <c r="J122" s="2" t="str">
        <f>IF(ISERROR(VLOOKUP(B122,'[3]800m.'!$N$8:$Q$973,4,0)),"",(VLOOKUP(B122,'[3]800m.'!$N$8:$Q$973,4,0)))</f>
        <v/>
      </c>
      <c r="K122" s="2" t="str">
        <f>IF(ISERROR(VLOOKUP(B122,'[3]80m.'!$O$8:$S$979,5,0)),"",(VLOOKUP(B122,'[3]80m.'!$O$8:$S$979,5,0)))</f>
        <v/>
      </c>
      <c r="L122" s="2" t="str">
        <f>IF(ISERROR(VLOOKUP(B122,'[3]80m.Eng'!$O$8:$S$990,5,0)),"",(VLOOKUP(B122,'[3]80m.Eng'!$O$8:$S$990,5,0)))</f>
        <v/>
      </c>
      <c r="M122" s="2" t="str">
        <f>IF(ISERROR(VLOOKUP(B122,[3]Cirit!$F$8:$O$975,10,0)),"",(VLOOKUP(B122,[3]Cirit!$F$8:$O$975,10,0)))</f>
        <v/>
      </c>
      <c r="N122" s="2" t="str">
        <f>IF(ISERROR(VLOOKUP(B122,[3]Uzun!$F$8:$O$1003,10,0)),"",(VLOOKUP(B122,[3]Uzun!$F$8:$O$1003,10,0)))</f>
        <v/>
      </c>
      <c r="O122" s="2" t="str">
        <f>IF(ISERROR(VLOOKUP(B122,[3]Gülle!$F$8:$O$989,10,0)),"",(VLOOKUP(B122,[3]Gülle!$F$8:$O$989,10,0)))</f>
        <v/>
      </c>
      <c r="P122" s="2" t="str">
        <f>IF(ISERROR(VLOOKUP(B122,[3]Yüksek!$F$8:$BP$990,63,0)),"",(VLOOKUP(B122,[3]Yüksek!$F$8:$BP$990,63,0)))</f>
        <v/>
      </c>
      <c r="Q122" s="2" t="str">
        <f>IF(ISERROR(VLOOKUP(B122,[3]İsveç!$N$8:$Q$973,4,0)),"",(VLOOKUP(B122,[3]İsveç!$N$8:$Q$973,4,0)))</f>
        <v/>
      </c>
      <c r="R122" s="2">
        <f>R123</f>
        <v>0</v>
      </c>
    </row>
    <row r="123" spans="1:18" ht="38.25" customHeight="1" x14ac:dyDescent="0.45">
      <c r="A123" s="4">
        <v>34</v>
      </c>
      <c r="B123" s="3">
        <f>B66</f>
        <v>0</v>
      </c>
      <c r="C123" s="2" t="str">
        <f>IF(ISERROR(LARGE(C122:Q122,1)),"-",LARGE(C122:Q122,1))</f>
        <v>-</v>
      </c>
      <c r="D123" s="2" t="str">
        <f>IF(ISERROR(LARGE(C122:Q122,2)),"-",LARGE(C122:Q122,2))</f>
        <v>-</v>
      </c>
      <c r="E123" s="2" t="str">
        <f>IF(ISERROR(LARGE(C122:Q122,3)),"-",LARGE(C122:Q122,3))</f>
        <v>-</v>
      </c>
      <c r="F123" s="2" t="str">
        <f>IF(ISERROR(LARGE(C122:Q122,4)),"-",LARGE(C122:Q122,4))</f>
        <v>-</v>
      </c>
      <c r="G123" s="2" t="str">
        <f>IF(ISERROR(LARGE(C122:Q122,5)),"-",LARGE(C122:Q122,5))</f>
        <v>-</v>
      </c>
      <c r="H123" s="2" t="str">
        <f>IF(ISERROR(LARGE(C122:Q122,6)),"-",LARGE(C122:Q122,6))</f>
        <v>-</v>
      </c>
      <c r="I123" s="2" t="str">
        <f>IF(ISERROR(LARGE(C122:Q122,7)),"-",LARGE(C122:Q122,7))</f>
        <v>-</v>
      </c>
      <c r="J123" s="2" t="str">
        <f>IF(ISERROR(LARGE(C122:Q122,8)),"-",LARGE(C122:Q122,8))</f>
        <v>-</v>
      </c>
      <c r="K123" s="2" t="str">
        <f>IF(ISERROR(LARGE(C122:Q122,9)),"-",LARGE(C122:Q122,9))</f>
        <v>-</v>
      </c>
      <c r="L123" s="2" t="str">
        <f>IF(ISERROR(LARGE(C122:Q122,10)),"-",LARGE(C122:Q122,10))</f>
        <v>-</v>
      </c>
      <c r="M123" s="2" t="str">
        <f>IF(ISERROR(LARGE(C122:Q122,11)),"-",LARGE(C122:Q122,11))</f>
        <v>-</v>
      </c>
      <c r="N123" s="2" t="str">
        <f>IF(ISERROR(LARGE(C122:Q122,12)),"-",LARGE(C122:Q122,12))</f>
        <v>-</v>
      </c>
      <c r="O123" s="2" t="str">
        <f>IF(ISERROR(LARGE(C122:Q122,13)),"-",LARGE(C122:Q122,13))</f>
        <v>-</v>
      </c>
      <c r="P123" s="2" t="str">
        <f>IF(ISERROR(LARGE(C122:Q122,14)),"-",LARGE(C122:Q122,14))</f>
        <v>-</v>
      </c>
      <c r="Q123" s="2" t="str">
        <f>IF(ISERROR(LARGE(C122:Q122,15)),"-",LARGE(C122:Q122,15))</f>
        <v>-</v>
      </c>
      <c r="R123" s="2">
        <f>SUM(C123:O123)</f>
        <v>0</v>
      </c>
    </row>
  </sheetData>
  <mergeCells count="35">
    <mergeCell ref="U71:U72"/>
    <mergeCell ref="T71:T72"/>
    <mergeCell ref="S71:S72"/>
    <mergeCell ref="C6:D6"/>
    <mergeCell ref="G6:H6"/>
    <mergeCell ref="K6:L6"/>
    <mergeCell ref="E6:F6"/>
    <mergeCell ref="K71:L71"/>
    <mergeCell ref="E71:F71"/>
    <mergeCell ref="B71:B72"/>
    <mergeCell ref="A70:J70"/>
    <mergeCell ref="A6:A7"/>
    <mergeCell ref="V71:V72"/>
    <mergeCell ref="C71:D71"/>
    <mergeCell ref="B6:B7"/>
    <mergeCell ref="Q71:R71"/>
    <mergeCell ref="I6:J6"/>
    <mergeCell ref="G71:H71"/>
    <mergeCell ref="I71:J71"/>
    <mergeCell ref="Q6:Q7"/>
    <mergeCell ref="M6:N6"/>
    <mergeCell ref="O6:P6"/>
    <mergeCell ref="O71:P71"/>
    <mergeCell ref="M71:N71"/>
    <mergeCell ref="A67:U67"/>
    <mergeCell ref="A68:U68"/>
    <mergeCell ref="A69:U69"/>
    <mergeCell ref="K70:U70"/>
    <mergeCell ref="A71:A72"/>
    <mergeCell ref="A1:U1"/>
    <mergeCell ref="A2:U2"/>
    <mergeCell ref="A3:U3"/>
    <mergeCell ref="K4:U4"/>
    <mergeCell ref="M5:U5"/>
    <mergeCell ref="A4:J4"/>
  </mergeCells>
  <conditionalFormatting sqref="Q8:Q66">
    <cfRule type="duplicateValues" dxfId="20" priority="1" stopIfTrue="1"/>
  </conditionalFormatting>
  <conditionalFormatting sqref="U73:U84">
    <cfRule type="duplicateValues" dxfId="19" priority="2" stopIfTrue="1"/>
  </conditionalFormatting>
  <pageMargins left="0.18" right="0.16" top="0.32" bottom="0.19" header="0.24" footer="0.28999999999999998"/>
  <pageSetup paperSize="9" scale="34" fitToHeight="0" orientation="landscape" r:id="rId1"/>
  <rowBreaks count="1" manualBreakCount="1">
    <brk id="66" max="2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88"/>
  <sheetViews>
    <sheetView view="pageBreakPreview" topLeftCell="A25" zoomScale="30" zoomScaleNormal="100" zoomScaleSheetLayoutView="30" workbookViewId="0">
      <selection activeCell="A42" sqref="A42:A47"/>
    </sheetView>
  </sheetViews>
  <sheetFormatPr defaultRowHeight="12.75" x14ac:dyDescent="0.2"/>
  <cols>
    <col min="1" max="1" width="9.140625" style="1"/>
    <col min="2" max="2" width="73.85546875" style="1" customWidth="1"/>
    <col min="3" max="3" width="19" style="1" customWidth="1"/>
    <col min="4" max="4" width="13" style="1" customWidth="1"/>
    <col min="5" max="5" width="19" style="1" customWidth="1"/>
    <col min="6" max="6" width="13" style="1" customWidth="1"/>
    <col min="7" max="7" width="19" style="1" customWidth="1"/>
    <col min="8" max="8" width="13" style="1" customWidth="1"/>
    <col min="9" max="9" width="19" style="1" customWidth="1"/>
    <col min="10" max="10" width="13" style="1" customWidth="1"/>
    <col min="11" max="11" width="19" style="1" customWidth="1"/>
    <col min="12" max="12" width="13" style="1" customWidth="1"/>
    <col min="13" max="13" width="19" style="1" customWidth="1"/>
    <col min="14" max="14" width="13" style="1" customWidth="1"/>
    <col min="15" max="15" width="19" style="1" customWidth="1"/>
    <col min="16" max="16" width="13" style="1" customWidth="1"/>
    <col min="17" max="17" width="19" style="1" customWidth="1"/>
    <col min="18" max="18" width="14.140625" style="1" customWidth="1"/>
    <col min="19" max="20" width="16" style="1" customWidth="1"/>
    <col min="21" max="21" width="18.5703125" style="1" customWidth="1"/>
    <col min="22" max="22" width="22.5703125" style="1" bestFit="1" customWidth="1"/>
    <col min="23" max="16384" width="9.140625" style="1"/>
  </cols>
  <sheetData>
    <row r="1" spans="1:21" ht="69" customHeight="1" x14ac:dyDescent="0.2">
      <c r="A1" s="30" t="str">
        <f>('[4]YARIŞMA BİLGİLERİ'!A2)</f>
        <v>Gençlik ve Spor Bakanlığı
Spor Genel Müdürlüğü
Spor Faaliyetleri Daire Başkanlığı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43.5" customHeight="1" x14ac:dyDescent="0.2">
      <c r="A2" s="29" t="str">
        <f>'[4]YARIŞMA BİLGİLERİ'!F19</f>
        <v>2021-2022 SPORCU EĞİTİM MERKEZİ GRUP BİRİNCİLİĞİ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39" customHeight="1" x14ac:dyDescent="0.2">
      <c r="A3" s="28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50.25" customHeight="1" x14ac:dyDescent="0.2">
      <c r="A4" s="41" t="s">
        <v>88</v>
      </c>
      <c r="B4" s="41"/>
      <c r="C4" s="41"/>
      <c r="D4" s="41"/>
      <c r="E4" s="41"/>
      <c r="F4" s="41"/>
      <c r="G4" s="41"/>
      <c r="H4" s="41"/>
      <c r="I4" s="41"/>
      <c r="J4" s="41"/>
      <c r="K4" s="41" t="s">
        <v>34</v>
      </c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21" ht="32.2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2">
        <f ca="1">NOW()</f>
        <v>44706.786033449076</v>
      </c>
      <c r="N5" s="42"/>
      <c r="O5" s="42"/>
      <c r="P5" s="42"/>
      <c r="Q5" s="42"/>
      <c r="R5" s="42"/>
      <c r="S5" s="42"/>
      <c r="T5" s="42"/>
      <c r="U5" s="42"/>
    </row>
    <row r="6" spans="1:21" ht="69" customHeight="1" x14ac:dyDescent="0.2">
      <c r="A6" s="20" t="s">
        <v>24</v>
      </c>
      <c r="B6" s="19" t="s">
        <v>23</v>
      </c>
      <c r="C6" s="43" t="s">
        <v>21</v>
      </c>
      <c r="D6" s="43"/>
      <c r="E6" s="26" t="s">
        <v>32</v>
      </c>
      <c r="F6" s="25"/>
      <c r="G6" s="26" t="s">
        <v>31</v>
      </c>
      <c r="H6" s="25"/>
      <c r="I6" s="48" t="s">
        <v>37</v>
      </c>
      <c r="J6" s="48"/>
      <c r="K6" s="23" t="s">
        <v>19</v>
      </c>
      <c r="L6" s="22"/>
      <c r="M6" s="23" t="s">
        <v>38</v>
      </c>
      <c r="N6" s="22"/>
      <c r="O6" s="46" t="s">
        <v>18</v>
      </c>
      <c r="P6" s="47"/>
      <c r="Q6" s="23" t="s">
        <v>17</v>
      </c>
      <c r="R6" s="22"/>
      <c r="S6" s="37" t="s">
        <v>14</v>
      </c>
      <c r="T6" s="32"/>
      <c r="U6" s="31"/>
    </row>
    <row r="7" spans="1:21" ht="27" customHeight="1" x14ac:dyDescent="0.2">
      <c r="A7" s="20"/>
      <c r="B7" s="19"/>
      <c r="C7" s="18" t="s">
        <v>10</v>
      </c>
      <c r="D7" s="17" t="s">
        <v>9</v>
      </c>
      <c r="E7" s="18" t="s">
        <v>10</v>
      </c>
      <c r="F7" s="17" t="s">
        <v>9</v>
      </c>
      <c r="G7" s="18" t="s">
        <v>10</v>
      </c>
      <c r="H7" s="17" t="s">
        <v>9</v>
      </c>
      <c r="I7" s="18" t="s">
        <v>10</v>
      </c>
      <c r="J7" s="17" t="s">
        <v>9</v>
      </c>
      <c r="K7" s="18" t="s">
        <v>10</v>
      </c>
      <c r="L7" s="17" t="s">
        <v>9</v>
      </c>
      <c r="M7" s="18" t="s">
        <v>10</v>
      </c>
      <c r="N7" s="17" t="s">
        <v>9</v>
      </c>
      <c r="O7" s="18" t="s">
        <v>10</v>
      </c>
      <c r="P7" s="17" t="s">
        <v>9</v>
      </c>
      <c r="Q7" s="18" t="s">
        <v>10</v>
      </c>
      <c r="R7" s="17" t="s">
        <v>9</v>
      </c>
      <c r="S7" s="37"/>
      <c r="T7" s="32"/>
      <c r="U7" s="31"/>
    </row>
    <row r="8" spans="1:21" ht="66" customHeight="1" x14ac:dyDescent="0.2">
      <c r="A8" s="14">
        <v>1</v>
      </c>
      <c r="B8" s="6" t="s">
        <v>87</v>
      </c>
      <c r="C8" s="36" t="str">
        <f>IF(ISERROR(VLOOKUP(B8,'[4]80 METRE'!$N$8:$S$983,3,0)),"",(VLOOKUP(B8,'[4]80 METRE'!$N$8:$S$983,3,0)))</f>
        <v/>
      </c>
      <c r="D8" s="35" t="str">
        <f>IF(ISERROR(VLOOKUP(B8,'[4]80 METRE'!$N$8:$S$1000,6,0)),"",(VLOOKUP(B8,'[4]80 METRE'!$N$8:$S$1000,6,0)))</f>
        <v/>
      </c>
      <c r="E8" s="34" t="str">
        <f>IF(ISERROR(VLOOKUP(B8,'[4]400m.'!$O$8:$S$973,2,0)),"",(VLOOKUP(B8,'[4]400m.'!$O$8:$S$973,2,0)))</f>
        <v/>
      </c>
      <c r="F8" s="10" t="str">
        <f>IF(ISERROR(VLOOKUP(B8,'[4]400m.'!$O$8:$S$990,5,0)),"",(VLOOKUP(B8,'[4]400m.'!$O$8:$S$990,5,0)))</f>
        <v/>
      </c>
      <c r="G8" s="34" t="str">
        <f>IF(ISERROR(VLOOKUP(B8,'[4]1500m.'!$N$8:$Q$990,2,0)),"",(VLOOKUP(B8,'[4]1500m.'!$N$8:$Q$990,2,0)))</f>
        <v/>
      </c>
      <c r="H8" s="10" t="str">
        <f>IF(ISERROR(VLOOKUP(B8,'[4]1500m.'!$N$8:$Q$990,4,0)),"",(VLOOKUP(B8,'[4]1500m.'!$N$8:$Q$990,4,0)))</f>
        <v/>
      </c>
      <c r="I8" s="12" t="str">
        <f>IF(ISERROR(VLOOKUP(B8,[4]Yüksek!$E$8:$BO$990,63,0)),"",(VLOOKUP(B8,[4]Yüksek!$E$8:$BO$990,63,0)))</f>
        <v/>
      </c>
      <c r="J8" s="10" t="str">
        <f>IF(ISERROR(VLOOKUP(B8,[4]Yüksek!$E$8:$BP$990,64,0)),"",(VLOOKUP(B8,[4]Yüksek!$E$8:$BP$990,64,0)))</f>
        <v/>
      </c>
      <c r="K8" s="12" t="str">
        <f>IF(ISERROR(VLOOKUP(B8,[4]Cirit!$F$8:$N$975,9,0)),"",(VLOOKUP(B8,[4]Cirit!$F$8:$N$975,9,0)))</f>
        <v/>
      </c>
      <c r="L8" s="10" t="str">
        <f>IF(ISERROR(VLOOKUP(B8,[4]Cirit!$F$8:$O$975,10,0)),"",(VLOOKUP(B8,[4]Cirit!$F$8:$O$975,10,0)))</f>
        <v/>
      </c>
      <c r="M8" s="11" t="str">
        <f>IF(ISERROR(VLOOKUP(B8,'[4]110m.Eng'!$O$8:$S$972,2,0)),"",(VLOOKUP(B8,'[4]110m.Eng'!$O$8:$S$972,2,0)))</f>
        <v/>
      </c>
      <c r="N8" s="10" t="str">
        <f>IF(ISERROR(VLOOKUP(B8,'[4]110m.Eng'!$O$8:$S$989,5,0)),"",(VLOOKUP(B8,'[4]110m.Eng'!$O$8:$S$989,5,0)))</f>
        <v/>
      </c>
      <c r="O8" s="12">
        <f>IF(ISERROR(VLOOKUP(B8,[4]Uzun!$E$8:$N$978,10,0)),"",(VLOOKUP(B8,[4]Uzun!$E$8:$N$978,10,0)))</f>
        <v>447</v>
      </c>
      <c r="P8" s="10">
        <f>IF(ISERROR(VLOOKUP(B8,[4]Uzun!$E$8:$O$978,11,0)),"",(VLOOKUP(B8,[4]Uzun!$E$8:$O$978,11,0)))</f>
        <v>51</v>
      </c>
      <c r="Q8" s="12">
        <f>IF(ISERROR(VLOOKUP(B8,[4]Gülle!$E$8:$N$975,10,0)),"",(VLOOKUP(B8,[4]Gülle!$E$8:$N$975,10,0)))</f>
        <v>1107</v>
      </c>
      <c r="R8" s="10">
        <f>IF(ISERROR(VLOOKUP(B8,[4]Gülle!$E$8:$O$975,11,0)),"",(VLOOKUP(B8,[4]Gülle!$E$8:$O$975,11,0)))</f>
        <v>67</v>
      </c>
      <c r="S8" s="33">
        <f>SUM(D8,F8,H8,J8,L8,N8,P8,R8)</f>
        <v>118</v>
      </c>
      <c r="T8" s="32"/>
      <c r="U8" s="31"/>
    </row>
    <row r="9" spans="1:21" ht="66" customHeight="1" x14ac:dyDescent="0.2">
      <c r="A9" s="14">
        <v>2</v>
      </c>
      <c r="B9" s="6" t="s">
        <v>86</v>
      </c>
      <c r="C9" s="36" t="str">
        <f>IF(ISERROR(VLOOKUP(B9,'[4]80 METRE'!$N$8:$S$983,3,0)),"",(VLOOKUP(B9,'[4]80 METRE'!$N$8:$S$983,3,0)))</f>
        <v/>
      </c>
      <c r="D9" s="35" t="str">
        <f>IF(ISERROR(VLOOKUP(B9,'[4]80 METRE'!$N$8:$S$1000,6,0)),"",(VLOOKUP(B9,'[4]80 METRE'!$N$8:$S$1000,6,0)))</f>
        <v/>
      </c>
      <c r="E9" s="34" t="str">
        <f>IF(ISERROR(VLOOKUP(B9,'[4]400m.'!$O$8:$S$973,2,0)),"",(VLOOKUP(B9,'[4]400m.'!$O$8:$S$973,2,0)))</f>
        <v/>
      </c>
      <c r="F9" s="10" t="str">
        <f>IF(ISERROR(VLOOKUP(B9,'[4]400m.'!$O$8:$S$990,5,0)),"",(VLOOKUP(B9,'[4]400m.'!$O$8:$S$990,5,0)))</f>
        <v/>
      </c>
      <c r="G9" s="34" t="str">
        <f>IF(ISERROR(VLOOKUP(B9,'[4]1500m.'!$N$8:$Q$990,2,0)),"",(VLOOKUP(B9,'[4]1500m.'!$N$8:$Q$990,2,0)))</f>
        <v/>
      </c>
      <c r="H9" s="10" t="str">
        <f>IF(ISERROR(VLOOKUP(B9,'[4]1500m.'!$N$8:$Q$990,4,0)),"",(VLOOKUP(B9,'[4]1500m.'!$N$8:$Q$990,4,0)))</f>
        <v/>
      </c>
      <c r="I9" s="12" t="str">
        <f>IF(ISERROR(VLOOKUP(B9,[4]Yüksek!$E$8:$BO$990,63,0)),"",(VLOOKUP(B9,[4]Yüksek!$E$8:$BO$990,63,0)))</f>
        <v/>
      </c>
      <c r="J9" s="10" t="str">
        <f>IF(ISERROR(VLOOKUP(B9,[4]Yüksek!$E$8:$BP$990,64,0)),"",(VLOOKUP(B9,[4]Yüksek!$E$8:$BP$990,64,0)))</f>
        <v/>
      </c>
      <c r="K9" s="12" t="str">
        <f>IF(ISERROR(VLOOKUP(B9,[4]Cirit!$F$8:$N$975,9,0)),"",(VLOOKUP(B9,[4]Cirit!$F$8:$N$975,9,0)))</f>
        <v/>
      </c>
      <c r="L9" s="10" t="str">
        <f>IF(ISERROR(VLOOKUP(B9,[4]Cirit!$F$8:$O$975,10,0)),"",(VLOOKUP(B9,[4]Cirit!$F$8:$O$975,10,0)))</f>
        <v/>
      </c>
      <c r="M9" s="11" t="str">
        <f>IF(ISERROR(VLOOKUP(B9,'[4]110m.Eng'!$O$8:$S$972,2,0)),"",(VLOOKUP(B9,'[4]110m.Eng'!$O$8:$S$972,2,0)))</f>
        <v/>
      </c>
      <c r="N9" s="10" t="str">
        <f>IF(ISERROR(VLOOKUP(B9,'[4]110m.Eng'!$O$8:$S$989,5,0)),"",(VLOOKUP(B9,'[4]110m.Eng'!$O$8:$S$989,5,0)))</f>
        <v/>
      </c>
      <c r="O9" s="12">
        <f>IF(ISERROR(VLOOKUP(B9,[4]Uzun!$E$8:$N$978,10,0)),"",(VLOOKUP(B9,[4]Uzun!$E$8:$N$978,10,0)))</f>
        <v>410</v>
      </c>
      <c r="P9" s="10">
        <f>IF(ISERROR(VLOOKUP(B9,[4]Uzun!$E$8:$O$978,11,0)),"",(VLOOKUP(B9,[4]Uzun!$E$8:$O$978,11,0)))</f>
        <v>42</v>
      </c>
      <c r="Q9" s="12">
        <f>IF(ISERROR(VLOOKUP(B9,[4]Gülle!$E$8:$N$975,10,0)),"",(VLOOKUP(B9,[4]Gülle!$E$8:$N$975,10,0)))</f>
        <v>845</v>
      </c>
      <c r="R9" s="10">
        <f>IF(ISERROR(VLOOKUP(B9,[4]Gülle!$E$8:$O$975,11,0)),"",(VLOOKUP(B9,[4]Gülle!$E$8:$O$975,11,0)))</f>
        <v>50</v>
      </c>
      <c r="S9" s="33">
        <f>SUM(D9,F9,H9,J9,L9,N9,P9,R9)</f>
        <v>92</v>
      </c>
      <c r="T9" s="32"/>
      <c r="U9" s="31"/>
    </row>
    <row r="10" spans="1:21" ht="66" customHeight="1" x14ac:dyDescent="0.2">
      <c r="A10" s="14">
        <v>3</v>
      </c>
      <c r="B10" s="6" t="s">
        <v>99</v>
      </c>
      <c r="C10" s="36" t="str">
        <f>IF(ISERROR(VLOOKUP(B10,'[4]80 METRE'!$N$8:$S$983,3,0)),"",(VLOOKUP(B10,'[4]80 METRE'!$N$8:$S$983,3,0)))</f>
        <v/>
      </c>
      <c r="D10" s="35" t="str">
        <f>IF(ISERROR(VLOOKUP(B10,'[4]80 METRE'!$N$8:$S$1000,6,0)),"",(VLOOKUP(B10,'[4]80 METRE'!$N$8:$S$1000,6,0)))</f>
        <v/>
      </c>
      <c r="E10" s="34" t="str">
        <f>IF(ISERROR(VLOOKUP(B10,'[4]400m.'!$O$8:$S$973,2,0)),"",(VLOOKUP(B10,'[4]400m.'!$O$8:$S$973,2,0)))</f>
        <v/>
      </c>
      <c r="F10" s="10" t="str">
        <f>IF(ISERROR(VLOOKUP(B10,'[4]400m.'!$O$8:$S$990,5,0)),"",(VLOOKUP(B10,'[4]400m.'!$O$8:$S$990,5,0)))</f>
        <v/>
      </c>
      <c r="G10" s="34" t="str">
        <f>IF(ISERROR(VLOOKUP(B10,'[4]1500m.'!$N$8:$Q$990,2,0)),"",(VLOOKUP(B10,'[4]1500m.'!$N$8:$Q$990,2,0)))</f>
        <v/>
      </c>
      <c r="H10" s="10" t="str">
        <f>IF(ISERROR(VLOOKUP(B10,'[4]1500m.'!$N$8:$Q$990,4,0)),"",(VLOOKUP(B10,'[4]1500m.'!$N$8:$Q$990,4,0)))</f>
        <v/>
      </c>
      <c r="I10" s="12" t="str">
        <f>IF(ISERROR(VLOOKUP(B10,[4]Yüksek!$E$8:$BO$990,63,0)),"",(VLOOKUP(B10,[4]Yüksek!$E$8:$BO$990,63,0)))</f>
        <v/>
      </c>
      <c r="J10" s="10" t="str">
        <f>IF(ISERROR(VLOOKUP(B10,[4]Yüksek!$E$8:$BP$990,64,0)),"",(VLOOKUP(B10,[4]Yüksek!$E$8:$BP$990,64,0)))</f>
        <v/>
      </c>
      <c r="K10" s="12" t="str">
        <f>IF(ISERROR(VLOOKUP(B10,[4]Cirit!$F$8:$N$975,9,0)),"",(VLOOKUP(B10,[4]Cirit!$F$8:$N$975,9,0)))</f>
        <v/>
      </c>
      <c r="L10" s="10" t="str">
        <f>IF(ISERROR(VLOOKUP(B10,[4]Cirit!$F$8:$O$975,10,0)),"",(VLOOKUP(B10,[4]Cirit!$F$8:$O$975,10,0)))</f>
        <v/>
      </c>
      <c r="M10" s="11" t="str">
        <f>IF(ISERROR(VLOOKUP(B10,'[4]110m.Eng'!$O$8:$S$972,2,0)),"",(VLOOKUP(B10,'[4]110m.Eng'!$O$8:$S$972,2,0)))</f>
        <v/>
      </c>
      <c r="N10" s="10" t="str">
        <f>IF(ISERROR(VLOOKUP(B10,'[4]110m.Eng'!$O$8:$S$989,5,0)),"",(VLOOKUP(B10,'[4]110m.Eng'!$O$8:$S$989,5,0)))</f>
        <v/>
      </c>
      <c r="O10" s="12">
        <f>IF(ISERROR(VLOOKUP(B10,[4]Uzun!$E$8:$N$978,10,0)),"",(VLOOKUP(B10,[4]Uzun!$E$8:$N$978,10,0)))</f>
        <v>417</v>
      </c>
      <c r="P10" s="10">
        <f>IF(ISERROR(VLOOKUP(B10,[4]Uzun!$E$8:$O$978,11,0)),"",(VLOOKUP(B10,[4]Uzun!$E$8:$O$978,11,0)))</f>
        <v>44</v>
      </c>
      <c r="Q10" s="12">
        <f>IF(ISERROR(VLOOKUP(B10,[4]Gülle!$E$8:$N$975,10,0)),"",(VLOOKUP(B10,[4]Gülle!$E$8:$N$975,10,0)))</f>
        <v>792</v>
      </c>
      <c r="R10" s="10">
        <f>IF(ISERROR(VLOOKUP(B10,[4]Gülle!$E$8:$O$975,11,0)),"",(VLOOKUP(B10,[4]Gülle!$E$8:$O$975,11,0)))</f>
        <v>46</v>
      </c>
      <c r="S10" s="33">
        <f>SUM(D10,F10,H10,J10,L10,N10,P10,R10)</f>
        <v>90</v>
      </c>
      <c r="T10" s="32"/>
      <c r="U10" s="31"/>
    </row>
    <row r="11" spans="1:21" ht="66" customHeight="1" x14ac:dyDescent="0.2">
      <c r="A11" s="14">
        <v>4</v>
      </c>
      <c r="B11" s="6" t="s">
        <v>85</v>
      </c>
      <c r="C11" s="36" t="str">
        <f>IF(ISERROR(VLOOKUP(B11,'[4]80 METRE'!$N$8:$S$983,3,0)),"",(VLOOKUP(B11,'[4]80 METRE'!$N$8:$S$983,3,0)))</f>
        <v/>
      </c>
      <c r="D11" s="35" t="str">
        <f>IF(ISERROR(VLOOKUP(B11,'[4]80 METRE'!$N$8:$S$1000,6,0)),"",(VLOOKUP(B11,'[4]80 METRE'!$N$8:$S$1000,6,0)))</f>
        <v/>
      </c>
      <c r="E11" s="34" t="str">
        <f>IF(ISERROR(VLOOKUP(B11,'[4]400m.'!$O$8:$S$973,2,0)),"",(VLOOKUP(B11,'[4]400m.'!$O$8:$S$973,2,0)))</f>
        <v/>
      </c>
      <c r="F11" s="10" t="str">
        <f>IF(ISERROR(VLOOKUP(B11,'[4]400m.'!$O$8:$S$990,5,0)),"",(VLOOKUP(B11,'[4]400m.'!$O$8:$S$990,5,0)))</f>
        <v/>
      </c>
      <c r="G11" s="34" t="str">
        <f>IF(ISERROR(VLOOKUP(B11,'[4]1500m.'!$N$8:$Q$990,2,0)),"",(VLOOKUP(B11,'[4]1500m.'!$N$8:$Q$990,2,0)))</f>
        <v/>
      </c>
      <c r="H11" s="10" t="str">
        <f>IF(ISERROR(VLOOKUP(B11,'[4]1500m.'!$N$8:$Q$990,4,0)),"",(VLOOKUP(B11,'[4]1500m.'!$N$8:$Q$990,4,0)))</f>
        <v/>
      </c>
      <c r="I11" s="12" t="str">
        <f>IF(ISERROR(VLOOKUP(B11,[4]Yüksek!$E$8:$BO$990,63,0)),"",(VLOOKUP(B11,[4]Yüksek!$E$8:$BO$990,63,0)))</f>
        <v/>
      </c>
      <c r="J11" s="10" t="str">
        <f>IF(ISERROR(VLOOKUP(B11,[4]Yüksek!$E$8:$BP$990,64,0)),"",(VLOOKUP(B11,[4]Yüksek!$E$8:$BP$990,64,0)))</f>
        <v/>
      </c>
      <c r="K11" s="12" t="str">
        <f>IF(ISERROR(VLOOKUP(B11,[4]Cirit!$F$8:$N$975,9,0)),"",(VLOOKUP(B11,[4]Cirit!$F$8:$N$975,9,0)))</f>
        <v/>
      </c>
      <c r="L11" s="10" t="str">
        <f>IF(ISERROR(VLOOKUP(B11,[4]Cirit!$F$8:$O$975,10,0)),"",(VLOOKUP(B11,[4]Cirit!$F$8:$O$975,10,0)))</f>
        <v/>
      </c>
      <c r="M11" s="11" t="str">
        <f>IF(ISERROR(VLOOKUP(B11,'[4]110m.Eng'!$O$8:$S$972,2,0)),"",(VLOOKUP(B11,'[4]110m.Eng'!$O$8:$S$972,2,0)))</f>
        <v/>
      </c>
      <c r="N11" s="10" t="str">
        <f>IF(ISERROR(VLOOKUP(B11,'[4]110m.Eng'!$O$8:$S$989,5,0)),"",(VLOOKUP(B11,'[4]110m.Eng'!$O$8:$S$989,5,0)))</f>
        <v/>
      </c>
      <c r="O11" s="12">
        <f>IF(ISERROR(VLOOKUP(B11,[4]Uzun!$E$8:$N$978,10,0)),"",(VLOOKUP(B11,[4]Uzun!$E$8:$N$978,10,0)))</f>
        <v>421</v>
      </c>
      <c r="P11" s="10">
        <f>IF(ISERROR(VLOOKUP(B11,[4]Uzun!$E$8:$O$978,11,0)),"",(VLOOKUP(B11,[4]Uzun!$E$8:$O$978,11,0)))</f>
        <v>45</v>
      </c>
      <c r="Q11" s="12">
        <f>IF(ISERROR(VLOOKUP(B11,[4]Gülle!$E$8:$N$975,10,0)),"",(VLOOKUP(B11,[4]Gülle!$E$8:$N$975,10,0)))</f>
        <v>698</v>
      </c>
      <c r="R11" s="10">
        <f>IF(ISERROR(VLOOKUP(B11,[4]Gülle!$E$8:$O$975,11,0)),"",(VLOOKUP(B11,[4]Gülle!$E$8:$O$975,11,0)))</f>
        <v>40</v>
      </c>
      <c r="S11" s="33">
        <f>SUM(D11,F11,H11,J11,L11,N11,P11,R11)</f>
        <v>85</v>
      </c>
      <c r="T11" s="32"/>
      <c r="U11" s="31"/>
    </row>
    <row r="12" spans="1:21" ht="66" customHeight="1" x14ac:dyDescent="0.2">
      <c r="A12" s="14">
        <v>5</v>
      </c>
      <c r="B12" s="6" t="s">
        <v>98</v>
      </c>
      <c r="C12" s="36" t="str">
        <f>IF(ISERROR(VLOOKUP(B12,'[4]80 METRE'!$N$8:$S$983,3,0)),"",(VLOOKUP(B12,'[4]80 METRE'!$N$8:$S$983,3,0)))</f>
        <v/>
      </c>
      <c r="D12" s="35" t="str">
        <f>IF(ISERROR(VLOOKUP(B12,'[4]80 METRE'!$N$8:$S$1000,6,0)),"",(VLOOKUP(B12,'[4]80 METRE'!$N$8:$S$1000,6,0)))</f>
        <v/>
      </c>
      <c r="E12" s="34" t="str">
        <f>IF(ISERROR(VLOOKUP(B12,'[4]400m.'!$O$8:$S$973,2,0)),"",(VLOOKUP(B12,'[4]400m.'!$O$8:$S$973,2,0)))</f>
        <v/>
      </c>
      <c r="F12" s="10" t="str">
        <f>IF(ISERROR(VLOOKUP(B12,'[4]400m.'!$O$8:$S$990,5,0)),"",(VLOOKUP(B12,'[4]400m.'!$O$8:$S$990,5,0)))</f>
        <v/>
      </c>
      <c r="G12" s="34" t="str">
        <f>IF(ISERROR(VLOOKUP(B12,'[4]1500m.'!$N$8:$Q$990,2,0)),"",(VLOOKUP(B12,'[4]1500m.'!$N$8:$Q$990,2,0)))</f>
        <v/>
      </c>
      <c r="H12" s="10" t="str">
        <f>IF(ISERROR(VLOOKUP(B12,'[4]1500m.'!$N$8:$Q$990,4,0)),"",(VLOOKUP(B12,'[4]1500m.'!$N$8:$Q$990,4,0)))</f>
        <v/>
      </c>
      <c r="I12" s="12" t="str">
        <f>IF(ISERROR(VLOOKUP(B12,[4]Yüksek!$E$8:$BO$990,63,0)),"",(VLOOKUP(B12,[4]Yüksek!$E$8:$BO$990,63,0)))</f>
        <v/>
      </c>
      <c r="J12" s="10" t="str">
        <f>IF(ISERROR(VLOOKUP(B12,[4]Yüksek!$E$8:$BP$990,64,0)),"",(VLOOKUP(B12,[4]Yüksek!$E$8:$BP$990,64,0)))</f>
        <v/>
      </c>
      <c r="K12" s="12" t="str">
        <f>IF(ISERROR(VLOOKUP(B12,[4]Cirit!$F$8:$N$975,9,0)),"",(VLOOKUP(B12,[4]Cirit!$F$8:$N$975,9,0)))</f>
        <v/>
      </c>
      <c r="L12" s="10" t="str">
        <f>IF(ISERROR(VLOOKUP(B12,[4]Cirit!$F$8:$O$975,10,0)),"",(VLOOKUP(B12,[4]Cirit!$F$8:$O$975,10,0)))</f>
        <v/>
      </c>
      <c r="M12" s="11" t="str">
        <f>IF(ISERROR(VLOOKUP(B12,'[4]110m.Eng'!$O$8:$S$972,2,0)),"",(VLOOKUP(B12,'[4]110m.Eng'!$O$8:$S$972,2,0)))</f>
        <v/>
      </c>
      <c r="N12" s="10" t="str">
        <f>IF(ISERROR(VLOOKUP(B12,'[4]110m.Eng'!$O$8:$S$989,5,0)),"",(VLOOKUP(B12,'[4]110m.Eng'!$O$8:$S$989,5,0)))</f>
        <v/>
      </c>
      <c r="O12" s="12">
        <f>IF(ISERROR(VLOOKUP(B12,[4]Uzun!$E$8:$N$978,10,0)),"",(VLOOKUP(B12,[4]Uzun!$E$8:$N$978,10,0)))</f>
        <v>439</v>
      </c>
      <c r="P12" s="10">
        <f>IF(ISERROR(VLOOKUP(B12,[4]Uzun!$E$8:$O$978,11,0)),"",(VLOOKUP(B12,[4]Uzun!$E$8:$O$978,11,0)))</f>
        <v>49</v>
      </c>
      <c r="Q12" s="12">
        <f>IF(ISERROR(VLOOKUP(B12,[4]Gülle!$E$8:$N$975,10,0)),"",(VLOOKUP(B12,[4]Gülle!$E$8:$N$975,10,0)))</f>
        <v>684</v>
      </c>
      <c r="R12" s="10">
        <f>IF(ISERROR(VLOOKUP(B12,[4]Gülle!$E$8:$O$975,11,0)),"",(VLOOKUP(B12,[4]Gülle!$E$8:$O$975,11,0)))</f>
        <v>39</v>
      </c>
      <c r="S12" s="33">
        <f>SUM(D12,F12,H12,J12,L12,N12,P12,R12)</f>
        <v>88</v>
      </c>
      <c r="T12" s="32"/>
      <c r="U12" s="31"/>
    </row>
    <row r="13" spans="1:21" ht="66" customHeight="1" x14ac:dyDescent="0.2">
      <c r="A13" s="14">
        <v>6</v>
      </c>
      <c r="B13" s="6" t="s">
        <v>97</v>
      </c>
      <c r="C13" s="36" t="str">
        <f>IF(ISERROR(VLOOKUP(B13,'[4]80 METRE'!$N$8:$S$983,3,0)),"",(VLOOKUP(B13,'[4]80 METRE'!$N$8:$S$983,3,0)))</f>
        <v/>
      </c>
      <c r="D13" s="35" t="str">
        <f>IF(ISERROR(VLOOKUP(B13,'[4]80 METRE'!$N$8:$S$1000,6,0)),"",(VLOOKUP(B13,'[4]80 METRE'!$N$8:$S$1000,6,0)))</f>
        <v/>
      </c>
      <c r="E13" s="34" t="str">
        <f>IF(ISERROR(VLOOKUP(B13,'[4]400m.'!$O$8:$S$973,2,0)),"",(VLOOKUP(B13,'[4]400m.'!$O$8:$S$973,2,0)))</f>
        <v/>
      </c>
      <c r="F13" s="10" t="str">
        <f>IF(ISERROR(VLOOKUP(B13,'[4]400m.'!$O$8:$S$990,5,0)),"",(VLOOKUP(B13,'[4]400m.'!$O$8:$S$990,5,0)))</f>
        <v/>
      </c>
      <c r="G13" s="34" t="str">
        <f>IF(ISERROR(VLOOKUP(B13,'[4]1500m.'!$N$8:$Q$990,2,0)),"",(VLOOKUP(B13,'[4]1500m.'!$N$8:$Q$990,2,0)))</f>
        <v/>
      </c>
      <c r="H13" s="10" t="str">
        <f>IF(ISERROR(VLOOKUP(B13,'[4]1500m.'!$N$8:$Q$990,4,0)),"",(VLOOKUP(B13,'[4]1500m.'!$N$8:$Q$990,4,0)))</f>
        <v/>
      </c>
      <c r="I13" s="12" t="str">
        <f>IF(ISERROR(VLOOKUP(B13,[4]Yüksek!$E$8:$BO$990,63,0)),"",(VLOOKUP(B13,[4]Yüksek!$E$8:$BO$990,63,0)))</f>
        <v/>
      </c>
      <c r="J13" s="10" t="str">
        <f>IF(ISERROR(VLOOKUP(B13,[4]Yüksek!$E$8:$BP$990,64,0)),"",(VLOOKUP(B13,[4]Yüksek!$E$8:$BP$990,64,0)))</f>
        <v/>
      </c>
      <c r="K13" s="12" t="str">
        <f>IF(ISERROR(VLOOKUP(B13,[4]Cirit!$F$8:$N$975,9,0)),"",(VLOOKUP(B13,[4]Cirit!$F$8:$N$975,9,0)))</f>
        <v/>
      </c>
      <c r="L13" s="10" t="str">
        <f>IF(ISERROR(VLOOKUP(B13,[4]Cirit!$F$8:$O$975,10,0)),"",(VLOOKUP(B13,[4]Cirit!$F$8:$O$975,10,0)))</f>
        <v/>
      </c>
      <c r="M13" s="11" t="str">
        <f>IF(ISERROR(VLOOKUP(B13,'[4]110m.Eng'!$O$8:$S$972,2,0)),"",(VLOOKUP(B13,'[4]110m.Eng'!$O$8:$S$972,2,0)))</f>
        <v/>
      </c>
      <c r="N13" s="10" t="str">
        <f>IF(ISERROR(VLOOKUP(B13,'[4]110m.Eng'!$O$8:$S$989,5,0)),"",(VLOOKUP(B13,'[4]110m.Eng'!$O$8:$S$989,5,0)))</f>
        <v/>
      </c>
      <c r="O13" s="12">
        <f>IF(ISERROR(VLOOKUP(B13,[4]Uzun!$E$8:$N$978,10,0)),"",(VLOOKUP(B13,[4]Uzun!$E$8:$N$978,10,0)))</f>
        <v>447</v>
      </c>
      <c r="P13" s="10">
        <f>IF(ISERROR(VLOOKUP(B13,[4]Uzun!$E$8:$O$978,11,0)),"",(VLOOKUP(B13,[4]Uzun!$E$8:$O$978,11,0)))</f>
        <v>51</v>
      </c>
      <c r="Q13" s="12">
        <f>IF(ISERROR(VLOOKUP(B13,[4]Gülle!$E$8:$N$975,10,0)),"",(VLOOKUP(B13,[4]Gülle!$E$8:$N$975,10,0)))</f>
        <v>882</v>
      </c>
      <c r="R13" s="10">
        <f>IF(ISERROR(VLOOKUP(B13,[4]Gülle!$E$8:$O$975,11,0)),"",(VLOOKUP(B13,[4]Gülle!$E$8:$O$975,11,0)))</f>
        <v>52</v>
      </c>
      <c r="S13" s="33">
        <f>SUM(D13,F13,H13,J13,L13,N13,P13,R13)</f>
        <v>103</v>
      </c>
      <c r="T13" s="32"/>
      <c r="U13" s="31"/>
    </row>
    <row r="14" spans="1:21" ht="66" customHeight="1" x14ac:dyDescent="0.2">
      <c r="A14" s="14">
        <v>7</v>
      </c>
      <c r="B14" s="6" t="s">
        <v>96</v>
      </c>
      <c r="C14" s="36" t="str">
        <f>IF(ISERROR(VLOOKUP(B14,'[4]80 METRE'!$N$8:$S$983,3,0)),"",(VLOOKUP(B14,'[4]80 METRE'!$N$8:$S$983,3,0)))</f>
        <v/>
      </c>
      <c r="D14" s="35" t="str">
        <f>IF(ISERROR(VLOOKUP(B14,'[4]80 METRE'!$N$8:$S$1000,6,0)),"",(VLOOKUP(B14,'[4]80 METRE'!$N$8:$S$1000,6,0)))</f>
        <v/>
      </c>
      <c r="E14" s="34"/>
      <c r="F14" s="10"/>
      <c r="G14" s="34"/>
      <c r="H14" s="10"/>
      <c r="I14" s="12" t="str">
        <f>IF(ISERROR(VLOOKUP(B14,[4]Yüksek!$E$8:$BO$990,63,0)),"",(VLOOKUP(B14,[4]Yüksek!$E$8:$BO$990,63,0)))</f>
        <v/>
      </c>
      <c r="J14" s="10" t="str">
        <f>IF(ISERROR(VLOOKUP(B14,[4]Yüksek!$E$8:$BP$990,64,0)),"",(VLOOKUP(B14,[4]Yüksek!$E$8:$BP$990,64,0)))</f>
        <v/>
      </c>
      <c r="K14" s="12"/>
      <c r="L14" s="10"/>
      <c r="M14" s="11"/>
      <c r="N14" s="10"/>
      <c r="O14" s="12">
        <f>IF(ISERROR(VLOOKUP(B14,[4]Uzun!$E$8:$N$978,10,0)),"",(VLOOKUP(B14,[4]Uzun!$E$8:$N$978,10,0)))</f>
        <v>410</v>
      </c>
      <c r="P14" s="10">
        <f>IF(ISERROR(VLOOKUP(B14,[4]Uzun!$E$8:$O$978,11,0)),"",(VLOOKUP(B14,[4]Uzun!$E$8:$O$978,11,0)))</f>
        <v>42</v>
      </c>
      <c r="Q14" s="12">
        <f>IF(ISERROR(VLOOKUP(B14,[4]Gülle!$E$8:$N$975,10,0)),"",(VLOOKUP(B14,[4]Gülle!$E$8:$N$975,10,0)))</f>
        <v>926</v>
      </c>
      <c r="R14" s="10">
        <f>IF(ISERROR(VLOOKUP(B14,[4]Gülle!$E$8:$O$975,11,0)),"",(VLOOKUP(B14,[4]Gülle!$E$8:$O$975,11,0)))</f>
        <v>55</v>
      </c>
      <c r="S14" s="33">
        <f>SUM(D14,F14,H14,J14,L14,N14,P14,R14)</f>
        <v>97</v>
      </c>
      <c r="T14" s="32"/>
      <c r="U14" s="31"/>
    </row>
    <row r="15" spans="1:21" ht="66" customHeight="1" x14ac:dyDescent="0.2">
      <c r="A15" s="14">
        <v>8</v>
      </c>
      <c r="B15" s="6" t="s">
        <v>95</v>
      </c>
      <c r="C15" s="36" t="str">
        <f>IF(ISERROR(VLOOKUP(B15,'[4]80 METRE'!$N$8:$S$983,3,0)),"",(VLOOKUP(B15,'[4]80 METRE'!$N$8:$S$983,3,0)))</f>
        <v/>
      </c>
      <c r="D15" s="35" t="str">
        <f>IF(ISERROR(VLOOKUP(B15,'[4]80 METRE'!$N$8:$S$1000,6,0)),"",(VLOOKUP(B15,'[4]80 METRE'!$N$8:$S$1000,6,0)))</f>
        <v/>
      </c>
      <c r="E15" s="34"/>
      <c r="F15" s="10"/>
      <c r="G15" s="34"/>
      <c r="H15" s="10"/>
      <c r="I15" s="12" t="str">
        <f>IF(ISERROR(VLOOKUP(B15,[4]Yüksek!$E$8:$BO$990,63,0)),"",(VLOOKUP(B15,[4]Yüksek!$E$8:$BO$990,63,0)))</f>
        <v/>
      </c>
      <c r="J15" s="10" t="str">
        <f>IF(ISERROR(VLOOKUP(B15,[4]Yüksek!$E$8:$BP$990,64,0)),"",(VLOOKUP(B15,[4]Yüksek!$E$8:$BP$990,64,0)))</f>
        <v/>
      </c>
      <c r="K15" s="12"/>
      <c r="L15" s="10"/>
      <c r="M15" s="11"/>
      <c r="N15" s="10"/>
      <c r="O15" s="12">
        <f>IF(ISERROR(VLOOKUP(B15,[4]Uzun!$E$8:$N$978,10,0)),"",(VLOOKUP(B15,[4]Uzun!$E$8:$N$978,10,0)))</f>
        <v>390</v>
      </c>
      <c r="P15" s="10">
        <f>IF(ISERROR(VLOOKUP(B15,[4]Uzun!$E$8:$O$978,11,0)),"",(VLOOKUP(B15,[4]Uzun!$E$8:$O$978,11,0)))</f>
        <v>38</v>
      </c>
      <c r="Q15" s="12">
        <f>IF(ISERROR(VLOOKUP(B15,[4]Gülle!$E$8:$N$975,10,0)),"",(VLOOKUP(B15,[4]Gülle!$E$8:$N$975,10,0)))</f>
        <v>710</v>
      </c>
      <c r="R15" s="10">
        <f>IF(ISERROR(VLOOKUP(B15,[4]Gülle!$E$8:$O$975,11,0)),"",(VLOOKUP(B15,[4]Gülle!$E$8:$O$975,11,0)))</f>
        <v>41</v>
      </c>
      <c r="S15" s="33">
        <f>SUM(D15,F15,H15,J15,L15,N15,P15,R15)</f>
        <v>79</v>
      </c>
      <c r="T15" s="32"/>
      <c r="U15" s="31"/>
    </row>
    <row r="16" spans="1:21" ht="66" customHeight="1" x14ac:dyDescent="0.2">
      <c r="A16" s="14">
        <v>9</v>
      </c>
      <c r="B16" s="6" t="s">
        <v>94</v>
      </c>
      <c r="C16" s="36" t="str">
        <f>IF(ISERROR(VLOOKUP(B16,'[4]80 METRE'!$N$8:$S$983,3,0)),"",(VLOOKUP(B16,'[4]80 METRE'!$N$8:$S$983,3,0)))</f>
        <v/>
      </c>
      <c r="D16" s="35" t="str">
        <f>IF(ISERROR(VLOOKUP(B16,'[4]80 METRE'!$N$8:$S$1000,6,0)),"",(VLOOKUP(B16,'[4]80 METRE'!$N$8:$S$1000,6,0)))</f>
        <v/>
      </c>
      <c r="E16" s="34"/>
      <c r="F16" s="10"/>
      <c r="G16" s="34"/>
      <c r="H16" s="10"/>
      <c r="I16" s="12" t="str">
        <f>IF(ISERROR(VLOOKUP(B16,[4]Yüksek!$E$8:$BO$990,63,0)),"",(VLOOKUP(B16,[4]Yüksek!$E$8:$BO$990,63,0)))</f>
        <v/>
      </c>
      <c r="J16" s="10" t="str">
        <f>IF(ISERROR(VLOOKUP(B16,[4]Yüksek!$E$8:$BP$990,64,0)),"",(VLOOKUP(B16,[4]Yüksek!$E$8:$BP$990,64,0)))</f>
        <v/>
      </c>
      <c r="K16" s="12"/>
      <c r="L16" s="10"/>
      <c r="M16" s="11"/>
      <c r="N16" s="10"/>
      <c r="O16" s="12">
        <f>IF(ISERROR(VLOOKUP(B16,[4]Uzun!$E$8:$N$978,10,0)),"",(VLOOKUP(B16,[4]Uzun!$E$8:$N$978,10,0)))</f>
        <v>372</v>
      </c>
      <c r="P16" s="10">
        <f>IF(ISERROR(VLOOKUP(B16,[4]Uzun!$E$8:$O$978,11,0)),"",(VLOOKUP(B16,[4]Uzun!$E$8:$O$978,11,0)))</f>
        <v>34</v>
      </c>
      <c r="Q16" s="12">
        <f>IF(ISERROR(VLOOKUP(B16,[4]Gülle!$E$8:$N$975,10,0)),"",(VLOOKUP(B16,[4]Gülle!$E$8:$N$975,10,0)))</f>
        <v>916</v>
      </c>
      <c r="R16" s="10">
        <f>IF(ISERROR(VLOOKUP(B16,[4]Gülle!$E$8:$O$975,11,0)),"",(VLOOKUP(B16,[4]Gülle!$E$8:$O$975,11,0)))</f>
        <v>54</v>
      </c>
      <c r="S16" s="33">
        <f>SUM(D16,F16,H16,J16,L16,N16,P16,R16)</f>
        <v>88</v>
      </c>
      <c r="T16" s="32"/>
      <c r="U16" s="31"/>
    </row>
    <row r="17" spans="1:21" ht="66" customHeight="1" x14ac:dyDescent="0.2">
      <c r="A17" s="14">
        <v>10</v>
      </c>
      <c r="B17" s="6" t="s">
        <v>93</v>
      </c>
      <c r="C17" s="36" t="str">
        <f>IF(ISERROR(VLOOKUP(B17,'[4]80 METRE'!$N$8:$S$983,3,0)),"",(VLOOKUP(B17,'[4]80 METRE'!$N$8:$S$983,3,0)))</f>
        <v/>
      </c>
      <c r="D17" s="35" t="str">
        <f>IF(ISERROR(VLOOKUP(B17,'[4]80 METRE'!$N$8:$S$1000,6,0)),"",(VLOOKUP(B17,'[4]80 METRE'!$N$8:$S$1000,6,0)))</f>
        <v/>
      </c>
      <c r="E17" s="34"/>
      <c r="F17" s="10"/>
      <c r="G17" s="34"/>
      <c r="H17" s="10"/>
      <c r="I17" s="12" t="str">
        <f>IF(ISERROR(VLOOKUP(B17,[4]Yüksek!$E$8:$BO$990,63,0)),"",(VLOOKUP(B17,[4]Yüksek!$E$8:$BO$990,63,0)))</f>
        <v/>
      </c>
      <c r="J17" s="10" t="str">
        <f>IF(ISERROR(VLOOKUP(B17,[4]Yüksek!$E$8:$BP$990,64,0)),"",(VLOOKUP(B17,[4]Yüksek!$E$8:$BP$990,64,0)))</f>
        <v/>
      </c>
      <c r="K17" s="12"/>
      <c r="L17" s="10"/>
      <c r="M17" s="11"/>
      <c r="N17" s="10"/>
      <c r="O17" s="12">
        <f>IF(ISERROR(VLOOKUP(B17,[4]Uzun!$E$8:$N$978,10,0)),"",(VLOOKUP(B17,[4]Uzun!$E$8:$N$978,10,0)))</f>
        <v>282</v>
      </c>
      <c r="P17" s="10">
        <f>IF(ISERROR(VLOOKUP(B17,[4]Uzun!$E$8:$O$978,11,0)),"",(VLOOKUP(B17,[4]Uzun!$E$8:$O$978,11,0)))</f>
        <v>19</v>
      </c>
      <c r="Q17" s="12">
        <f>IF(ISERROR(VLOOKUP(B17,[4]Gülle!$E$8:$N$975,10,0)),"",(VLOOKUP(B17,[4]Gülle!$E$8:$N$975,10,0)))</f>
        <v>610</v>
      </c>
      <c r="R17" s="10">
        <f>IF(ISERROR(VLOOKUP(B17,[4]Gülle!$E$8:$O$975,11,0)),"",(VLOOKUP(B17,[4]Gülle!$E$8:$O$975,11,0)))</f>
        <v>34</v>
      </c>
      <c r="S17" s="33">
        <f>SUM(D17,F17,H17,J17,L17,N17,P17,R17)</f>
        <v>53</v>
      </c>
      <c r="T17" s="32"/>
      <c r="U17" s="31"/>
    </row>
    <row r="18" spans="1:21" ht="66" customHeight="1" x14ac:dyDescent="0.2">
      <c r="A18" s="14">
        <v>11</v>
      </c>
      <c r="B18" s="6" t="s">
        <v>80</v>
      </c>
      <c r="C18" s="36" t="str">
        <f>IF(ISERROR(VLOOKUP(B18,'[4]80 METRE'!$N$8:$S$983,3,0)),"",(VLOOKUP(B18,'[4]80 METRE'!$N$8:$S$983,3,0)))</f>
        <v/>
      </c>
      <c r="D18" s="35" t="str">
        <f>IF(ISERROR(VLOOKUP(B18,'[4]80 METRE'!$N$8:$S$1000,6,0)),"",(VLOOKUP(B18,'[4]80 METRE'!$N$8:$S$1000,6,0)))</f>
        <v/>
      </c>
      <c r="E18" s="34"/>
      <c r="F18" s="10"/>
      <c r="G18" s="34"/>
      <c r="H18" s="10"/>
      <c r="I18" s="12" t="str">
        <f>IF(ISERROR(VLOOKUP(B18,[4]Yüksek!$E$8:$BO$990,63,0)),"",(VLOOKUP(B18,[4]Yüksek!$E$8:$BO$990,63,0)))</f>
        <v/>
      </c>
      <c r="J18" s="10" t="str">
        <f>IF(ISERROR(VLOOKUP(B18,[4]Yüksek!$E$8:$BP$990,64,0)),"",(VLOOKUP(B18,[4]Yüksek!$E$8:$BP$990,64,0)))</f>
        <v/>
      </c>
      <c r="K18" s="12"/>
      <c r="L18" s="10"/>
      <c r="M18" s="11"/>
      <c r="N18" s="10"/>
      <c r="O18" s="12">
        <f>IF(ISERROR(VLOOKUP(B18,[4]Uzun!$E$8:$N$978,10,0)),"",(VLOOKUP(B18,[4]Uzun!$E$8:$N$978,10,0)))</f>
        <v>405</v>
      </c>
      <c r="P18" s="10">
        <f>IF(ISERROR(VLOOKUP(B18,[4]Uzun!$E$8:$O$978,11,0)),"",(VLOOKUP(B18,[4]Uzun!$E$8:$O$978,11,0)))</f>
        <v>41</v>
      </c>
      <c r="Q18" s="12">
        <f>IF(ISERROR(VLOOKUP(B18,[4]Gülle!$E$8:$N$975,10,0)),"",(VLOOKUP(B18,[4]Gülle!$E$8:$N$975,10,0)))</f>
        <v>790</v>
      </c>
      <c r="R18" s="10">
        <f>IF(ISERROR(VLOOKUP(B18,[4]Gülle!$E$8:$O$975,11,0)),"",(VLOOKUP(B18,[4]Gülle!$E$8:$O$975,11,0)))</f>
        <v>46</v>
      </c>
      <c r="S18" s="33">
        <f>SUM(D18,F18,H18,J18,L18,N18,P18,R18)</f>
        <v>87</v>
      </c>
      <c r="T18" s="32"/>
      <c r="U18" s="31"/>
    </row>
    <row r="19" spans="1:21" ht="66" customHeight="1" x14ac:dyDescent="0.2">
      <c r="A19" s="14">
        <v>12</v>
      </c>
      <c r="B19" s="6" t="s">
        <v>83</v>
      </c>
      <c r="C19" s="36" t="str">
        <f>IF(ISERROR(VLOOKUP(B19,'[4]80 METRE'!$N$8:$S$983,3,0)),"",(VLOOKUP(B19,'[4]80 METRE'!$N$8:$S$983,3,0)))</f>
        <v/>
      </c>
      <c r="D19" s="35" t="str">
        <f>IF(ISERROR(VLOOKUP(B19,'[4]80 METRE'!$N$8:$S$1000,6,0)),"",(VLOOKUP(B19,'[4]80 METRE'!$N$8:$S$1000,6,0)))</f>
        <v/>
      </c>
      <c r="E19" s="34"/>
      <c r="F19" s="10"/>
      <c r="G19" s="34"/>
      <c r="H19" s="10"/>
      <c r="I19" s="12" t="str">
        <f>IF(ISERROR(VLOOKUP(B19,[4]Yüksek!$E$8:$BO$990,63,0)),"",(VLOOKUP(B19,[4]Yüksek!$E$8:$BO$990,63,0)))</f>
        <v/>
      </c>
      <c r="J19" s="10" t="str">
        <f>IF(ISERROR(VLOOKUP(B19,[4]Yüksek!$E$8:$BP$990,64,0)),"",(VLOOKUP(B19,[4]Yüksek!$E$8:$BP$990,64,0)))</f>
        <v/>
      </c>
      <c r="K19" s="12"/>
      <c r="L19" s="10"/>
      <c r="M19" s="11"/>
      <c r="N19" s="10"/>
      <c r="O19" s="12">
        <f>IF(ISERROR(VLOOKUP(B19,[4]Uzun!$E$8:$N$978,10,0)),"",(VLOOKUP(B19,[4]Uzun!$E$8:$N$978,10,0)))</f>
        <v>372</v>
      </c>
      <c r="P19" s="10">
        <f>IF(ISERROR(VLOOKUP(B19,[4]Uzun!$E$8:$O$978,11,0)),"",(VLOOKUP(B19,[4]Uzun!$E$8:$O$978,11,0)))</f>
        <v>34</v>
      </c>
      <c r="Q19" s="12">
        <f>IF(ISERROR(VLOOKUP(B19,[4]Gülle!$E$8:$N$975,10,0)),"",(VLOOKUP(B19,[4]Gülle!$E$8:$N$975,10,0)))</f>
        <v>593</v>
      </c>
      <c r="R19" s="10">
        <f>IF(ISERROR(VLOOKUP(B19,[4]Gülle!$E$8:$O$975,11,0)),"",(VLOOKUP(B19,[4]Gülle!$E$8:$O$975,11,0)))</f>
        <v>33</v>
      </c>
      <c r="S19" s="33">
        <f>SUM(D19,F19,H19,J19,L19,N19,P19,R19)</f>
        <v>67</v>
      </c>
      <c r="T19" s="32"/>
      <c r="U19" s="31"/>
    </row>
    <row r="20" spans="1:21" ht="66" customHeight="1" x14ac:dyDescent="0.2">
      <c r="A20" s="14">
        <v>13</v>
      </c>
      <c r="B20" s="6" t="s">
        <v>92</v>
      </c>
      <c r="C20" s="36" t="str">
        <f>IF(ISERROR(VLOOKUP(B20,'[4]80 METRE'!$N$8:$S$983,3,0)),"",(VLOOKUP(B20,'[4]80 METRE'!$N$8:$S$983,3,0)))</f>
        <v/>
      </c>
      <c r="D20" s="35" t="str">
        <f>IF(ISERROR(VLOOKUP(B20,'[4]80 METRE'!$N$8:$S$1000,6,0)),"",(VLOOKUP(B20,'[4]80 METRE'!$N$8:$S$1000,6,0)))</f>
        <v/>
      </c>
      <c r="E20" s="34"/>
      <c r="F20" s="10"/>
      <c r="G20" s="34"/>
      <c r="H20" s="10"/>
      <c r="I20" s="12" t="str">
        <f>IF(ISERROR(VLOOKUP(B20,[4]Yüksek!$E$8:$BO$990,63,0)),"",(VLOOKUP(B20,[4]Yüksek!$E$8:$BO$990,63,0)))</f>
        <v/>
      </c>
      <c r="J20" s="10" t="str">
        <f>IF(ISERROR(VLOOKUP(B20,[4]Yüksek!$E$8:$BP$990,64,0)),"",(VLOOKUP(B20,[4]Yüksek!$E$8:$BP$990,64,0)))</f>
        <v/>
      </c>
      <c r="K20" s="12"/>
      <c r="L20" s="10"/>
      <c r="M20" s="11"/>
      <c r="N20" s="10"/>
      <c r="O20" s="12">
        <f>IF(ISERROR(VLOOKUP(B20,[4]Uzun!$E$8:$N$978,10,0)),"",(VLOOKUP(B20,[4]Uzun!$E$8:$N$978,10,0)))</f>
        <v>372</v>
      </c>
      <c r="P20" s="10">
        <f>IF(ISERROR(VLOOKUP(B20,[4]Uzun!$E$8:$O$978,11,0)),"",(VLOOKUP(B20,[4]Uzun!$E$8:$O$978,11,0)))</f>
        <v>34</v>
      </c>
      <c r="Q20" s="12">
        <f>IF(ISERROR(VLOOKUP(B20,[4]Gülle!$E$8:$N$975,10,0)),"",(VLOOKUP(B20,[4]Gülle!$E$8:$N$975,10,0)))</f>
        <v>476</v>
      </c>
      <c r="R20" s="10">
        <f>IF(ISERROR(VLOOKUP(B20,[4]Gülle!$E$8:$O$975,11,0)),"",(VLOOKUP(B20,[4]Gülle!$E$8:$O$975,11,0)))</f>
        <v>25</v>
      </c>
      <c r="S20" s="33">
        <f>SUM(D20,F20,H20,J20,L20,N20,P20,R20)</f>
        <v>59</v>
      </c>
      <c r="T20" s="32"/>
      <c r="U20" s="31"/>
    </row>
    <row r="21" spans="1:21" ht="66" customHeight="1" x14ac:dyDescent="0.2">
      <c r="A21" s="14">
        <v>14</v>
      </c>
      <c r="B21" s="6" t="s">
        <v>91</v>
      </c>
      <c r="C21" s="36" t="str">
        <f>IF(ISERROR(VLOOKUP(B21,'[4]80 METRE'!$N$8:$S$983,3,0)),"",(VLOOKUP(B21,'[4]80 METRE'!$N$8:$S$983,3,0)))</f>
        <v/>
      </c>
      <c r="D21" s="35" t="str">
        <f>IF(ISERROR(VLOOKUP(B21,'[4]80 METRE'!$N$8:$S$1000,6,0)),"",(VLOOKUP(B21,'[4]80 METRE'!$N$8:$S$1000,6,0)))</f>
        <v/>
      </c>
      <c r="E21" s="34"/>
      <c r="F21" s="10"/>
      <c r="G21" s="34"/>
      <c r="H21" s="10"/>
      <c r="I21" s="12">
        <f>IF(ISERROR(VLOOKUP(B21,[4]Yüksek!$E$8:$BO$990,63,0)),"",(VLOOKUP(B21,[4]Yüksek!$E$8:$BO$990,63,0)))</f>
        <v>110</v>
      </c>
      <c r="J21" s="10">
        <f>IF(ISERROR(VLOOKUP(B21,[4]Yüksek!$E$8:$BP$990,64,0)),"",(VLOOKUP(B21,[4]Yüksek!$E$8:$BP$990,64,0)))</f>
        <v>10</v>
      </c>
      <c r="K21" s="12"/>
      <c r="L21" s="10"/>
      <c r="M21" s="11"/>
      <c r="N21" s="10"/>
      <c r="O21" s="12" t="str">
        <f>IF(ISERROR(VLOOKUP(B21,[4]Uzun!$E$8:$N$978,10,0)),"",(VLOOKUP(B21,[4]Uzun!$E$8:$N$978,10,0)))</f>
        <v/>
      </c>
      <c r="P21" s="10" t="str">
        <f>IF(ISERROR(VLOOKUP(B21,[4]Uzun!$E$8:$O$978,11,0)),"",(VLOOKUP(B21,[4]Uzun!$E$8:$O$978,11,0)))</f>
        <v/>
      </c>
      <c r="Q21" s="12">
        <v>775</v>
      </c>
      <c r="R21" s="10">
        <v>45</v>
      </c>
      <c r="S21" s="33">
        <f>SUM(D21,F21,H21,J21,L21,N21,P21,R21)</f>
        <v>55</v>
      </c>
      <c r="T21" s="32"/>
      <c r="U21" s="31"/>
    </row>
    <row r="22" spans="1:21" ht="66" customHeight="1" x14ac:dyDescent="0.2">
      <c r="A22" s="14">
        <v>15</v>
      </c>
      <c r="B22" s="6" t="s">
        <v>84</v>
      </c>
      <c r="C22" s="36" t="str">
        <f>IF(ISERROR(VLOOKUP(B22,'[4]80 METRE'!$N$8:$S$983,3,0)),"",(VLOOKUP(B22,'[4]80 METRE'!$N$8:$S$983,3,0)))</f>
        <v/>
      </c>
      <c r="D22" s="35" t="str">
        <f>IF(ISERROR(VLOOKUP(B22,'[4]80 METRE'!$N$8:$S$1000,6,0)),"",(VLOOKUP(B22,'[4]80 METRE'!$N$8:$S$1000,6,0)))</f>
        <v/>
      </c>
      <c r="E22" s="34"/>
      <c r="F22" s="10"/>
      <c r="G22" s="34"/>
      <c r="H22" s="10"/>
      <c r="I22" s="12" t="str">
        <f>IF(ISERROR(VLOOKUP(B22,[4]Yüksek!$E$8:$BO$990,63,0)),"",(VLOOKUP(B22,[4]Yüksek!$E$8:$BO$990,63,0)))</f>
        <v/>
      </c>
      <c r="J22" s="10" t="str">
        <f>IF(ISERROR(VLOOKUP(B22,[4]Yüksek!$E$8:$BP$990,64,0)),"",(VLOOKUP(B22,[4]Yüksek!$E$8:$BP$990,64,0)))</f>
        <v/>
      </c>
      <c r="K22" s="12"/>
      <c r="L22" s="10"/>
      <c r="M22" s="11"/>
      <c r="N22" s="10"/>
      <c r="O22" s="12">
        <f>IF(ISERROR(VLOOKUP(B22,[4]Uzun!$E$8:$N$978,10,0)),"",(VLOOKUP(B22,[4]Uzun!$E$8:$N$978,10,0)))</f>
        <v>400</v>
      </c>
      <c r="P22" s="10">
        <f>IF(ISERROR(VLOOKUP(B22,[4]Uzun!$E$8:$O$978,11,0)),"",(VLOOKUP(B22,[4]Uzun!$E$8:$O$978,11,0)))</f>
        <v>40</v>
      </c>
      <c r="Q22" s="12">
        <f>IF(ISERROR(VLOOKUP(B22,[4]Gülle!$E$8:$N$975,10,0)),"",(VLOOKUP(B22,[4]Gülle!$E$8:$N$975,10,0)))</f>
        <v>766</v>
      </c>
      <c r="R22" s="10">
        <f>IF(ISERROR(VLOOKUP(B22,[4]Gülle!$E$8:$O$975,11,0)),"",(VLOOKUP(B22,[4]Gülle!$E$8:$O$975,11,0)))</f>
        <v>44</v>
      </c>
      <c r="S22" s="33">
        <f>SUM(D22,F22,H22,J22,L22,N22,P22,R22)</f>
        <v>84</v>
      </c>
      <c r="T22" s="32"/>
      <c r="U22" s="31"/>
    </row>
    <row r="23" spans="1:21" ht="66" customHeight="1" x14ac:dyDescent="0.2">
      <c r="A23" s="14">
        <v>16</v>
      </c>
      <c r="B23" s="6" t="s">
        <v>90</v>
      </c>
      <c r="C23" s="36" t="str">
        <f>IF(ISERROR(VLOOKUP(B23,'[4]80 METRE'!$N$8:$S$983,3,0)),"",(VLOOKUP(B23,'[4]80 METRE'!$N$8:$S$983,3,0)))</f>
        <v/>
      </c>
      <c r="D23" s="35" t="str">
        <f>IF(ISERROR(VLOOKUP(B23,'[4]80 METRE'!$N$8:$S$1000,6,0)),"",(VLOOKUP(B23,'[4]80 METRE'!$N$8:$S$1000,6,0)))</f>
        <v/>
      </c>
      <c r="E23" s="34"/>
      <c r="F23" s="10"/>
      <c r="G23" s="34"/>
      <c r="H23" s="10"/>
      <c r="I23" s="12" t="str">
        <f>IF(ISERROR(VLOOKUP(B23,[4]Yüksek!$E$8:$BO$990,63,0)),"",(VLOOKUP(B23,[4]Yüksek!$E$8:$BO$990,63,0)))</f>
        <v/>
      </c>
      <c r="J23" s="10" t="str">
        <f>IF(ISERROR(VLOOKUP(B23,[4]Yüksek!$E$8:$BP$990,64,0)),"",(VLOOKUP(B23,[4]Yüksek!$E$8:$BP$990,64,0)))</f>
        <v/>
      </c>
      <c r="K23" s="12"/>
      <c r="L23" s="10"/>
      <c r="M23" s="11"/>
      <c r="N23" s="10"/>
      <c r="O23" s="12">
        <f>IF(ISERROR(VLOOKUP(B23,[4]Uzun!$E$8:$N$978,10,0)),"",(VLOOKUP(B23,[4]Uzun!$E$8:$N$978,10,0)))</f>
        <v>377</v>
      </c>
      <c r="P23" s="10">
        <f>IF(ISERROR(VLOOKUP(B23,[4]Uzun!$E$8:$O$978,11,0)),"",(VLOOKUP(B23,[4]Uzun!$E$8:$O$978,11,0)))</f>
        <v>35</v>
      </c>
      <c r="Q23" s="12">
        <f>IF(ISERROR(VLOOKUP(B23,[4]Gülle!$E$8:$N$975,10,0)),"",(VLOOKUP(B23,[4]Gülle!$E$8:$N$975,10,0)))</f>
        <v>638</v>
      </c>
      <c r="R23" s="10">
        <f>IF(ISERROR(VLOOKUP(B23,[4]Gülle!$E$8:$O$975,11,0)),"",(VLOOKUP(B23,[4]Gülle!$E$8:$O$975,11,0)))</f>
        <v>36</v>
      </c>
      <c r="S23" s="33">
        <f>SUM(D23,F23,H23,J23,L23,N23,P23,R23)</f>
        <v>71</v>
      </c>
      <c r="T23" s="32"/>
      <c r="U23" s="31"/>
    </row>
    <row r="24" spans="1:21" ht="66" customHeight="1" x14ac:dyDescent="0.2">
      <c r="A24" s="14">
        <v>17</v>
      </c>
      <c r="B24" s="6" t="s">
        <v>81</v>
      </c>
      <c r="C24" s="36" t="str">
        <f>IF(ISERROR(VLOOKUP(B24,'[4]80 METRE'!$N$8:$S$983,3,0)),"",(VLOOKUP(B24,'[4]80 METRE'!$N$8:$S$983,3,0)))</f>
        <v/>
      </c>
      <c r="D24" s="35" t="str">
        <f>IF(ISERROR(VLOOKUP(B24,'[4]80 METRE'!$N$8:$S$1000,6,0)),"",(VLOOKUP(B24,'[4]80 METRE'!$N$8:$S$1000,6,0)))</f>
        <v/>
      </c>
      <c r="E24" s="34"/>
      <c r="F24" s="10"/>
      <c r="G24" s="34"/>
      <c r="H24" s="10"/>
      <c r="I24" s="12" t="str">
        <f>IF(ISERROR(VLOOKUP(B24,[4]Yüksek!$E$8:$BO$990,63,0)),"",(VLOOKUP(B24,[4]Yüksek!$E$8:$BO$990,63,0)))</f>
        <v/>
      </c>
      <c r="J24" s="10" t="str">
        <f>IF(ISERROR(VLOOKUP(B24,[4]Yüksek!$E$8:$BP$990,64,0)),"",(VLOOKUP(B24,[4]Yüksek!$E$8:$BP$990,64,0)))</f>
        <v/>
      </c>
      <c r="K24" s="12"/>
      <c r="L24" s="10"/>
      <c r="M24" s="11"/>
      <c r="N24" s="10"/>
      <c r="O24" s="12">
        <f>IF(ISERROR(VLOOKUP(B24,[4]Uzun!$E$8:$N$978,10,0)),"",(VLOOKUP(B24,[4]Uzun!$E$8:$N$978,10,0)))</f>
        <v>362</v>
      </c>
      <c r="P24" s="10">
        <f>IF(ISERROR(VLOOKUP(B24,[4]Uzun!$E$8:$O$978,11,0)),"",(VLOOKUP(B24,[4]Uzun!$E$8:$O$978,11,0)))</f>
        <v>32</v>
      </c>
      <c r="Q24" s="12">
        <f>IF(ISERROR(VLOOKUP(B24,[4]Gülle!$E$8:$N$975,10,0)),"",(VLOOKUP(B24,[4]Gülle!$E$8:$N$975,10,0)))</f>
        <v>552</v>
      </c>
      <c r="R24" s="10">
        <f>IF(ISERROR(VLOOKUP(B24,[4]Gülle!$E$8:$O$975,11,0)),"",(VLOOKUP(B24,[4]Gülle!$E$8:$O$975,11,0)))</f>
        <v>30</v>
      </c>
      <c r="S24" s="33">
        <f>SUM(D24,F24,H24,J24,L24,N24,P24,R24)</f>
        <v>62</v>
      </c>
      <c r="T24" s="32"/>
      <c r="U24" s="31"/>
    </row>
    <row r="25" spans="1:21" ht="66" customHeight="1" x14ac:dyDescent="0.2">
      <c r="A25" s="14">
        <v>18</v>
      </c>
      <c r="B25" s="6" t="s">
        <v>51</v>
      </c>
      <c r="C25" s="36" t="str">
        <f>IF(ISERROR(VLOOKUP(B25,'[4]80 METRE'!$N$8:$S$983,3,0)),"",(VLOOKUP(B25,'[4]80 METRE'!$N$8:$S$983,3,0)))</f>
        <v/>
      </c>
      <c r="D25" s="35" t="str">
        <f>IF(ISERROR(VLOOKUP(B25,'[4]80 METRE'!$N$8:$S$1000,6,0)),"",(VLOOKUP(B25,'[4]80 METRE'!$N$8:$S$1000,6,0)))</f>
        <v/>
      </c>
      <c r="E25" s="34" t="str">
        <f>IF(ISERROR(VLOOKUP(B25,'[4]400m.'!$O$8:$S$973,2,0)),"",(VLOOKUP(B25,'[4]400m.'!$O$8:$S$973,2,0)))</f>
        <v/>
      </c>
      <c r="F25" s="10" t="str">
        <f>IF(ISERROR(VLOOKUP(B25,'[4]400m.'!$O$8:$S$990,5,0)),"",(VLOOKUP(B25,'[4]400m.'!$O$8:$S$990,5,0)))</f>
        <v/>
      </c>
      <c r="G25" s="34" t="str">
        <f>IF(ISERROR(VLOOKUP(B25,'[4]1500m.'!$N$8:$Q$990,2,0)),"",(VLOOKUP(B25,'[4]1500m.'!$N$8:$Q$990,2,0)))</f>
        <v/>
      </c>
      <c r="H25" s="10" t="str">
        <f>IF(ISERROR(VLOOKUP(B25,'[4]1500m.'!$N$8:$Q$990,4,0)),"",(VLOOKUP(B25,'[4]1500m.'!$N$8:$Q$990,4,0)))</f>
        <v/>
      </c>
      <c r="I25" s="12" t="str">
        <f>IF(ISERROR(VLOOKUP(B25,[4]Yüksek!$E$8:$BO$990,63,0)),"",(VLOOKUP(B25,[4]Yüksek!$E$8:$BO$990,63,0)))</f>
        <v/>
      </c>
      <c r="J25" s="10" t="str">
        <f>IF(ISERROR(VLOOKUP(B25,[4]Yüksek!$E$8:$BP$990,64,0)),"",(VLOOKUP(B25,[4]Yüksek!$E$8:$BP$990,64,0)))</f>
        <v/>
      </c>
      <c r="K25" s="12" t="str">
        <f>IF(ISERROR(VLOOKUP(B25,[4]Cirit!$F$8:$N$975,9,0)),"",(VLOOKUP(B25,[4]Cirit!$F$8:$N$975,9,0)))</f>
        <v/>
      </c>
      <c r="L25" s="10" t="str">
        <f>IF(ISERROR(VLOOKUP(B25,[4]Cirit!$F$8:$O$975,10,0)),"",(VLOOKUP(B25,[4]Cirit!$F$8:$O$975,10,0)))</f>
        <v/>
      </c>
      <c r="M25" s="11" t="str">
        <f>IF(ISERROR(VLOOKUP(B25,'[4]110m.Eng'!$O$8:$S$972,2,0)),"",(VLOOKUP(B25,'[4]110m.Eng'!$O$8:$S$972,2,0)))</f>
        <v/>
      </c>
      <c r="N25" s="10" t="str">
        <f>IF(ISERROR(VLOOKUP(B25,'[4]110m.Eng'!$O$8:$S$989,5,0)),"",(VLOOKUP(B25,'[4]110m.Eng'!$O$8:$S$989,5,0)))</f>
        <v/>
      </c>
      <c r="O25" s="12" t="str">
        <f>IF(ISERROR(VLOOKUP(B25,[4]Uzun!$E$8:$N$978,10,0)),"",(VLOOKUP(B25,[4]Uzun!$E$8:$N$978,10,0)))</f>
        <v/>
      </c>
      <c r="P25" s="10" t="str">
        <f>IF(ISERROR(VLOOKUP(B25,[4]Uzun!$E$8:$O$978,11,0)),"",(VLOOKUP(B25,[4]Uzun!$E$8:$O$978,11,0)))</f>
        <v/>
      </c>
      <c r="Q25" s="12" t="str">
        <f>IF(ISERROR(VLOOKUP(B25,[4]Gülle!$E$8:$N$975,10,0)),"",(VLOOKUP(B25,[4]Gülle!$E$8:$N$975,10,0)))</f>
        <v/>
      </c>
      <c r="R25" s="10" t="str">
        <f>IF(ISERROR(VLOOKUP(B25,[4]Gülle!$E$8:$O$975,11,0)),"",(VLOOKUP(B25,[4]Gülle!$E$8:$O$975,11,0)))</f>
        <v/>
      </c>
      <c r="S25" s="33">
        <f>SUM(D25,F25,H25,J25,L25,N25,P25,R25)</f>
        <v>0</v>
      </c>
      <c r="T25" s="32"/>
      <c r="U25" s="31"/>
    </row>
    <row r="26" spans="1:21" ht="66" customHeight="1" x14ac:dyDescent="0.2">
      <c r="A26" s="14">
        <v>19</v>
      </c>
      <c r="B26" s="6" t="s">
        <v>89</v>
      </c>
      <c r="C26" s="36">
        <f>IF(ISERROR(VLOOKUP(B26,'[4]80 METRE'!$N$8:$S$983,3,0)),"",(VLOOKUP(B26,'[4]80 METRE'!$N$8:$S$983,3,0)))</f>
        <v>1229</v>
      </c>
      <c r="D26" s="35">
        <f>IF(ISERROR(VLOOKUP(B26,'[4]80 METRE'!$N$8:$S$1000,6,0)),"",(VLOOKUP(B26,'[4]80 METRE'!$N$8:$S$1000,6,0)))</f>
        <v>44</v>
      </c>
      <c r="E26" s="34" t="str">
        <f>IF(ISERROR(VLOOKUP(B26,'[4]400m.'!$O$8:$S$973,2,0)),"",(VLOOKUP(B26,'[4]400m.'!$O$8:$S$973,2,0)))</f>
        <v/>
      </c>
      <c r="F26" s="10" t="str">
        <f>IF(ISERROR(VLOOKUP(B26,'[4]400m.'!$O$8:$S$990,5,0)),"",(VLOOKUP(B26,'[4]400m.'!$O$8:$S$990,5,0)))</f>
        <v/>
      </c>
      <c r="G26" s="34" t="str">
        <f>IF(ISERROR(VLOOKUP(B26,'[4]1500m.'!$N$8:$Q$990,2,0)),"",(VLOOKUP(B26,'[4]1500m.'!$N$8:$Q$990,2,0)))</f>
        <v/>
      </c>
      <c r="H26" s="10" t="str">
        <f>IF(ISERROR(VLOOKUP(B26,'[4]1500m.'!$N$8:$Q$990,4,0)),"",(VLOOKUP(B26,'[4]1500m.'!$N$8:$Q$990,4,0)))</f>
        <v/>
      </c>
      <c r="I26" s="12" t="str">
        <f>IF(ISERROR(VLOOKUP(B26,[4]Yüksek!$E$8:$BO$990,63,0)),"",(VLOOKUP(B26,[4]Yüksek!$E$8:$BO$990,63,0)))</f>
        <v/>
      </c>
      <c r="J26" s="10" t="str">
        <f>IF(ISERROR(VLOOKUP(B26,[4]Yüksek!$E$8:$BP$990,64,0)),"",(VLOOKUP(B26,[4]Yüksek!$E$8:$BP$990,64,0)))</f>
        <v/>
      </c>
      <c r="K26" s="12" t="str">
        <f>IF(ISERROR(VLOOKUP(B26,[4]Cirit!$F$8:$N$975,9,0)),"",(VLOOKUP(B26,[4]Cirit!$F$8:$N$975,9,0)))</f>
        <v/>
      </c>
      <c r="L26" s="10" t="str">
        <f>IF(ISERROR(VLOOKUP(B26,[4]Cirit!$F$8:$O$975,10,0)),"",(VLOOKUP(B26,[4]Cirit!$F$8:$O$975,10,0)))</f>
        <v/>
      </c>
      <c r="M26" s="11" t="str">
        <f>IF(ISERROR(VLOOKUP(B26,'[4]110m.Eng'!$O$8:$S$972,2,0)),"",(VLOOKUP(B26,'[4]110m.Eng'!$O$8:$S$972,2,0)))</f>
        <v/>
      </c>
      <c r="N26" s="10" t="str">
        <f>IF(ISERROR(VLOOKUP(B26,'[4]110m.Eng'!$O$8:$S$989,5,0)),"",(VLOOKUP(B26,'[4]110m.Eng'!$O$8:$S$989,5,0)))</f>
        <v/>
      </c>
      <c r="O26" s="12">
        <f>IF(ISERROR(VLOOKUP(B26,[4]Uzun!$E$8:$N$978,10,0)),"",(VLOOKUP(B26,[4]Uzun!$E$8:$N$978,10,0)))</f>
        <v>397</v>
      </c>
      <c r="P26" s="10">
        <f>IF(ISERROR(VLOOKUP(B26,[4]Uzun!$E$8:$O$978,11,0)),"",(VLOOKUP(B26,[4]Uzun!$E$8:$O$978,11,0)))</f>
        <v>39</v>
      </c>
      <c r="Q26" s="12">
        <f>IF(ISERROR(VLOOKUP(B26,[4]Gülle!$E$8:$N$975,10,0)),"",(VLOOKUP(B26,[4]Gülle!$E$8:$N$975,10,0)))</f>
        <v>998</v>
      </c>
      <c r="R26" s="10">
        <f>IF(ISERROR(VLOOKUP(B26,[4]Gülle!$E$8:$O$975,11,0)),"",(VLOOKUP(B26,[4]Gülle!$E$8:$O$975,11,0)))</f>
        <v>60</v>
      </c>
      <c r="S26" s="33">
        <f>SUM(D26,F26,H26,J26,L26,N26,P26,R26)</f>
        <v>143</v>
      </c>
      <c r="T26" s="32"/>
      <c r="U26" s="31"/>
    </row>
    <row r="27" spans="1:21" ht="66" customHeight="1" x14ac:dyDescent="0.2">
      <c r="A27" s="14">
        <v>20</v>
      </c>
      <c r="B27" s="6" t="s">
        <v>82</v>
      </c>
      <c r="C27" s="36">
        <f>IF(ISERROR(VLOOKUP(B27,'[4]80 METRE'!$N$8:$S$983,3,0)),"",(VLOOKUP(B27,'[4]80 METRE'!$N$8:$S$983,3,0)))</f>
        <v>1240</v>
      </c>
      <c r="D27" s="35">
        <f>IF(ISERROR(VLOOKUP(B27,'[4]80 METRE'!$N$8:$S$1000,6,0)),"",(VLOOKUP(B27,'[4]80 METRE'!$N$8:$S$1000,6,0)))</f>
        <v>42</v>
      </c>
      <c r="E27" s="34" t="str">
        <f>IF(ISERROR(VLOOKUP(B27,'[4]400m.'!$O$8:$S$973,2,0)),"",(VLOOKUP(B27,'[4]400m.'!$O$8:$S$973,2,0)))</f>
        <v/>
      </c>
      <c r="F27" s="10" t="str">
        <f>IF(ISERROR(VLOOKUP(B27,'[4]400m.'!$O$8:$S$990,5,0)),"",(VLOOKUP(B27,'[4]400m.'!$O$8:$S$990,5,0)))</f>
        <v/>
      </c>
      <c r="G27" s="34" t="str">
        <f>IF(ISERROR(VLOOKUP(B27,'[4]1500m.'!$N$8:$Q$990,2,0)),"",(VLOOKUP(B27,'[4]1500m.'!$N$8:$Q$990,2,0)))</f>
        <v/>
      </c>
      <c r="H27" s="10" t="str">
        <f>IF(ISERROR(VLOOKUP(B27,'[4]1500m.'!$N$8:$Q$990,4,0)),"",(VLOOKUP(B27,'[4]1500m.'!$N$8:$Q$990,4,0)))</f>
        <v/>
      </c>
      <c r="I27" s="12" t="str">
        <f>IF(ISERROR(VLOOKUP(B27,[4]Yüksek!$E$8:$BO$990,63,0)),"",(VLOOKUP(B27,[4]Yüksek!$E$8:$BO$990,63,0)))</f>
        <v/>
      </c>
      <c r="J27" s="10" t="str">
        <f>IF(ISERROR(VLOOKUP(B27,[4]Yüksek!$E$8:$BP$990,64,0)),"",(VLOOKUP(B27,[4]Yüksek!$E$8:$BP$990,64,0)))</f>
        <v/>
      </c>
      <c r="K27" s="12" t="str">
        <f>IF(ISERROR(VLOOKUP(B27,[4]Cirit!$F$8:$N$975,9,0)),"",(VLOOKUP(B27,[4]Cirit!$F$8:$N$975,9,0)))</f>
        <v/>
      </c>
      <c r="L27" s="10" t="str">
        <f>IF(ISERROR(VLOOKUP(B27,[4]Cirit!$F$8:$O$975,10,0)),"",(VLOOKUP(B27,[4]Cirit!$F$8:$O$975,10,0)))</f>
        <v/>
      </c>
      <c r="M27" s="11" t="str">
        <f>IF(ISERROR(VLOOKUP(B27,'[4]110m.Eng'!$O$8:$S$972,2,0)),"",(VLOOKUP(B27,'[4]110m.Eng'!$O$8:$S$972,2,0)))</f>
        <v/>
      </c>
      <c r="N27" s="10" t="str">
        <f>IF(ISERROR(VLOOKUP(B27,'[4]110m.Eng'!$O$8:$S$989,5,0)),"",(VLOOKUP(B27,'[4]110m.Eng'!$O$8:$S$989,5,0)))</f>
        <v/>
      </c>
      <c r="O27" s="12">
        <f>IF(ISERROR(VLOOKUP(B27,[4]Uzun!$E$8:$N$978,10,0)),"",(VLOOKUP(B27,[4]Uzun!$E$8:$N$978,10,0)))</f>
        <v>408</v>
      </c>
      <c r="P27" s="10">
        <f>IF(ISERROR(VLOOKUP(B27,[4]Uzun!$E$8:$O$978,11,0)),"",(VLOOKUP(B27,[4]Uzun!$E$8:$O$978,11,0)))</f>
        <v>42</v>
      </c>
      <c r="Q27" s="12">
        <f>IF(ISERROR(VLOOKUP(B27,[4]Gülle!$E$8:$N$975,10,0)),"",(VLOOKUP(B27,[4]Gülle!$E$8:$N$975,10,0)))</f>
        <v>586</v>
      </c>
      <c r="R27" s="10">
        <f>IF(ISERROR(VLOOKUP(B27,[4]Gülle!$E$8:$O$975,11,0)),"",(VLOOKUP(B27,[4]Gülle!$E$8:$O$975,11,0)))</f>
        <v>32</v>
      </c>
      <c r="S27" s="33">
        <f>SUM(D27,F27,H27,J27,L27,N27,P27,R27)</f>
        <v>116</v>
      </c>
      <c r="T27" s="32"/>
      <c r="U27" s="31"/>
    </row>
    <row r="28" spans="1:21" ht="66" customHeight="1" x14ac:dyDescent="0.2">
      <c r="A28" s="14">
        <v>21</v>
      </c>
      <c r="B28" s="6"/>
      <c r="C28" s="36" t="str">
        <f>IF(ISERROR(VLOOKUP(B28,'[4]80 METRE'!$O$8:$S$983,2,0)),"",(VLOOKUP(B28,'[4]80 METRE'!$O$8:$S$983,2,0)))</f>
        <v/>
      </c>
      <c r="D28" s="35" t="str">
        <f>IF(ISERROR(VLOOKUP(B28,'[4]80 METRE'!$O$8:$S$1000,5,0)),"",(VLOOKUP(B28,'[4]80 METRE'!$O$8:$S$1000,5,0)))</f>
        <v/>
      </c>
      <c r="E28" s="34" t="str">
        <f>IF(ISERROR(VLOOKUP(B28,'[4]400m.'!$O$8:$S$973,2,0)),"",(VLOOKUP(B28,'[4]400m.'!$O$8:$S$973,2,0)))</f>
        <v/>
      </c>
      <c r="F28" s="10" t="str">
        <f>IF(ISERROR(VLOOKUP(B28,'[4]400m.'!$O$8:$S$990,5,0)),"",(VLOOKUP(B28,'[4]400m.'!$O$8:$S$990,5,0)))</f>
        <v/>
      </c>
      <c r="G28" s="34" t="str">
        <f>IF(ISERROR(VLOOKUP(B28,'[4]1500m.'!$N$8:$Q$990,2,0)),"",(VLOOKUP(B28,'[4]1500m.'!$N$8:$Q$990,2,0)))</f>
        <v/>
      </c>
      <c r="H28" s="10" t="str">
        <f>IF(ISERROR(VLOOKUP(B28,'[4]1500m.'!$N$8:$Q$990,4,0)),"",(VLOOKUP(B28,'[4]1500m.'!$N$8:$Q$990,4,0)))</f>
        <v/>
      </c>
      <c r="I28" s="12" t="str">
        <f>IF(ISERROR(VLOOKUP(B28,[4]Yüksek!$E$8:$BO$990,63,0)),"",(VLOOKUP(B28,[4]Yüksek!$E$8:$BO$990,63,0)))</f>
        <v/>
      </c>
      <c r="J28" s="10" t="str">
        <f>IF(ISERROR(VLOOKUP(B28,[4]Yüksek!$E$8:$BP$990,64,0)),"",(VLOOKUP(B28,[4]Yüksek!$E$8:$BP$990,64,0)))</f>
        <v/>
      </c>
      <c r="K28" s="12" t="str">
        <f>IF(ISERROR(VLOOKUP(B28,[4]Cirit!$F$8:$N$975,9,0)),"",(VLOOKUP(B28,[4]Cirit!$F$8:$N$975,9,0)))</f>
        <v/>
      </c>
      <c r="L28" s="10" t="str">
        <f>IF(ISERROR(VLOOKUP(B28,[4]Cirit!$F$8:$O$975,10,0)),"",(VLOOKUP(B28,[4]Cirit!$F$8:$O$975,10,0)))</f>
        <v/>
      </c>
      <c r="M28" s="11" t="str">
        <f>IF(ISERROR(VLOOKUP(B28,'[4]110m.Eng'!$O$8:$S$972,2,0)),"",(VLOOKUP(B28,'[4]110m.Eng'!$O$8:$S$972,2,0)))</f>
        <v/>
      </c>
      <c r="N28" s="10" t="str">
        <f>IF(ISERROR(VLOOKUP(B28,'[4]110m.Eng'!$O$8:$S$989,5,0)),"",(VLOOKUP(B28,'[4]110m.Eng'!$O$8:$S$989,5,0)))</f>
        <v/>
      </c>
      <c r="O28" s="12" t="str">
        <f>IF(ISERROR(VLOOKUP(B28,[4]Uzun!$E$8:$N$978,10,0)),"",(VLOOKUP(B28,[4]Uzun!$E$8:$N$978,10,0)))</f>
        <v/>
      </c>
      <c r="P28" s="10" t="str">
        <f>IF(ISERROR(VLOOKUP(B28,[4]Uzun!$E$8:$O$978,11,0)),"",(VLOOKUP(B28,[4]Uzun!$E$8:$O$978,11,0)))</f>
        <v/>
      </c>
      <c r="Q28" s="12" t="str">
        <f>IF(ISERROR(VLOOKUP(B28,[4]Gülle!$E$8:$N$975,10,0)),"",(VLOOKUP(B28,[4]Gülle!$E$8:$N$975,10,0)))</f>
        <v/>
      </c>
      <c r="R28" s="10" t="str">
        <f>IF(ISERROR(VLOOKUP(B28,[4]Gülle!$E$8:$O$975,11,0)),"",(VLOOKUP(B28,[4]Gülle!$E$8:$O$975,11,0)))</f>
        <v/>
      </c>
      <c r="S28" s="33">
        <f>SUM(D28,F28,H28,J28,L28,N28,P28,R28)</f>
        <v>0</v>
      </c>
      <c r="T28" s="32"/>
      <c r="U28" s="31"/>
    </row>
    <row r="29" spans="1:21" ht="66" hidden="1" customHeight="1" x14ac:dyDescent="0.2">
      <c r="A29" s="14">
        <v>11</v>
      </c>
      <c r="B29" s="6"/>
      <c r="C29" s="36" t="str">
        <f>IF(ISERROR(VLOOKUP(B29,'[4]80 METRE'!$O$8:$S$983,2,0)),"",(VLOOKUP(B29,'[4]80 METRE'!$O$8:$S$983,2,0)))</f>
        <v/>
      </c>
      <c r="D29" s="35" t="str">
        <f>IF(ISERROR(VLOOKUP(B29,'[4]80 METRE'!$O$8:$S$1000,5,0)),"",(VLOOKUP(B29,'[4]80 METRE'!$O$8:$S$1000,5,0)))</f>
        <v/>
      </c>
      <c r="E29" s="34" t="str">
        <f>IF(ISERROR(VLOOKUP(B29,'[4]400m.'!$O$8:$S$973,2,0)),"",(VLOOKUP(B29,'[4]400m.'!$O$8:$S$973,2,0)))</f>
        <v/>
      </c>
      <c r="F29" s="10" t="str">
        <f>IF(ISERROR(VLOOKUP(B29,'[4]400m.'!$O$8:$S$990,5,0)),"",(VLOOKUP(B29,'[4]400m.'!$O$8:$S$990,5,0)))</f>
        <v/>
      </c>
      <c r="G29" s="34" t="str">
        <f>IF(ISERROR(VLOOKUP(B29,'[4]1500m.'!$N$8:$Q$990,2,0)),"",(VLOOKUP(B29,'[4]1500m.'!$N$8:$Q$990,2,0)))</f>
        <v/>
      </c>
      <c r="H29" s="10" t="str">
        <f>IF(ISERROR(VLOOKUP(B29,'[4]1500m.'!$N$8:$Q$990,4,0)),"",(VLOOKUP(B29,'[4]1500m.'!$N$8:$Q$990,4,0)))</f>
        <v/>
      </c>
      <c r="I29" s="12" t="str">
        <f>IF(ISERROR(VLOOKUP(B29,[4]Yüksek!$F$8:$BO$990,62,0)),"",(VLOOKUP(B29,[4]Yüksek!$F$8:$BO$990,62,0)))</f>
        <v/>
      </c>
      <c r="J29" s="10" t="str">
        <f>IF(ISERROR(VLOOKUP(B29,[4]Yüksek!$F$8:$BP$990,63,0)),"",(VLOOKUP(B29,[4]Yüksek!$F$8:$BP$990,63,0)))</f>
        <v/>
      </c>
      <c r="K29" s="12" t="str">
        <f>IF(ISERROR(VLOOKUP(B29,[4]Cirit!$F$8:$N$975,9,0)),"",(VLOOKUP(B29,[4]Cirit!$F$8:$N$975,9,0)))</f>
        <v/>
      </c>
      <c r="L29" s="10" t="str">
        <f>IF(ISERROR(VLOOKUP(B29,[4]Cirit!$F$8:$O$975,10,0)),"",(VLOOKUP(B29,[4]Cirit!$F$8:$O$975,10,0)))</f>
        <v/>
      </c>
      <c r="M29" s="11" t="str">
        <f>IF(ISERROR(VLOOKUP(B29,'[4]110m.Eng'!$O$8:$S$972,2,0)),"",(VLOOKUP(B29,'[4]110m.Eng'!$O$8:$S$972,2,0)))</f>
        <v/>
      </c>
      <c r="N29" s="10" t="str">
        <f>IF(ISERROR(VLOOKUP(B29,'[4]110m.Eng'!$O$8:$S$989,5,0)),"",(VLOOKUP(B29,'[4]110m.Eng'!$O$8:$S$989,5,0)))</f>
        <v/>
      </c>
      <c r="O29" s="12" t="str">
        <f>IF(ISERROR(VLOOKUP(B29,[4]Uzun!$F$8:$N$978,9,0)),"",(VLOOKUP(B29,[4]Uzun!$F$8:$N$978,9,0)))</f>
        <v/>
      </c>
      <c r="P29" s="10" t="str">
        <f>IF(ISERROR(VLOOKUP(B29,[4]Uzun!$F$8:$O$978,10,0)),"",(VLOOKUP(B29,[4]Uzun!$F$8:$O$978,10,0)))</f>
        <v/>
      </c>
      <c r="Q29" s="12" t="str">
        <f>IF(ISERROR(VLOOKUP(B29,[4]Gülle!$F$8:$N$975,9,0)),"",(VLOOKUP(B29,[4]Gülle!$F$8:$N$975,9,0)))</f>
        <v/>
      </c>
      <c r="R29" s="10" t="str">
        <f>IF(ISERROR(VLOOKUP(B29,[4]Gülle!$F$8:$O$975,10,0)),"",(VLOOKUP(B29,[4]Gülle!$F$8:$O$975,10,0)))</f>
        <v/>
      </c>
      <c r="S29" s="33">
        <f>SUM(D29,F29,H29,J29,L29,N29,P29,R29)</f>
        <v>0</v>
      </c>
      <c r="T29" s="32"/>
      <c r="U29" s="31"/>
    </row>
    <row r="30" spans="1:21" ht="66" hidden="1" customHeight="1" x14ac:dyDescent="0.2">
      <c r="A30" s="14">
        <v>12</v>
      </c>
      <c r="B30" s="6"/>
      <c r="C30" s="36" t="str">
        <f>IF(ISERROR(VLOOKUP(B30,'[4]80 METRE'!$O$8:$S$983,2,0)),"",(VLOOKUP(B30,'[4]80 METRE'!$O$8:$S$983,2,0)))</f>
        <v/>
      </c>
      <c r="D30" s="35" t="str">
        <f>IF(ISERROR(VLOOKUP(B30,'[4]80 METRE'!$O$8:$S$1000,5,0)),"",(VLOOKUP(B30,'[4]80 METRE'!$O$8:$S$1000,5,0)))</f>
        <v/>
      </c>
      <c r="E30" s="34" t="str">
        <f>IF(ISERROR(VLOOKUP(B30,'[4]400m.'!$O$8:$S$973,2,0)),"",(VLOOKUP(B30,'[4]400m.'!$O$8:$S$973,2,0)))</f>
        <v/>
      </c>
      <c r="F30" s="10" t="str">
        <f>IF(ISERROR(VLOOKUP(B30,'[4]400m.'!$O$8:$S$990,5,0)),"",(VLOOKUP(B30,'[4]400m.'!$O$8:$S$990,5,0)))</f>
        <v/>
      </c>
      <c r="G30" s="34" t="str">
        <f>IF(ISERROR(VLOOKUP(B30,'[4]1500m.'!$N$8:$Q$990,2,0)),"",(VLOOKUP(B30,'[4]1500m.'!$N$8:$Q$990,2,0)))</f>
        <v/>
      </c>
      <c r="H30" s="10" t="str">
        <f>IF(ISERROR(VLOOKUP(B30,'[4]1500m.'!$N$8:$Q$990,4,0)),"",(VLOOKUP(B30,'[4]1500m.'!$N$8:$Q$990,4,0)))</f>
        <v/>
      </c>
      <c r="I30" s="12" t="str">
        <f>IF(ISERROR(VLOOKUP(B30,[4]Yüksek!$F$8:$BO$990,62,0)),"",(VLOOKUP(B30,[4]Yüksek!$F$8:$BO$990,62,0)))</f>
        <v/>
      </c>
      <c r="J30" s="10" t="str">
        <f>IF(ISERROR(VLOOKUP(B30,[4]Yüksek!$F$8:$BP$990,63,0)),"",(VLOOKUP(B30,[4]Yüksek!$F$8:$BP$990,63,0)))</f>
        <v/>
      </c>
      <c r="K30" s="12" t="str">
        <f>IF(ISERROR(VLOOKUP(B30,[4]Cirit!$F$8:$N$975,9,0)),"",(VLOOKUP(B30,[4]Cirit!$F$8:$N$975,9,0)))</f>
        <v/>
      </c>
      <c r="L30" s="10" t="str">
        <f>IF(ISERROR(VLOOKUP(B30,[4]Cirit!$F$8:$O$975,10,0)),"",(VLOOKUP(B30,[4]Cirit!$F$8:$O$975,10,0)))</f>
        <v/>
      </c>
      <c r="M30" s="11" t="str">
        <f>IF(ISERROR(VLOOKUP(B30,'[4]110m.Eng'!$O$8:$S$972,2,0)),"",(VLOOKUP(B30,'[4]110m.Eng'!$O$8:$S$972,2,0)))</f>
        <v/>
      </c>
      <c r="N30" s="10" t="str">
        <f>IF(ISERROR(VLOOKUP(B30,'[4]110m.Eng'!$O$8:$S$989,5,0)),"",(VLOOKUP(B30,'[4]110m.Eng'!$O$8:$S$989,5,0)))</f>
        <v/>
      </c>
      <c r="O30" s="12" t="str">
        <f>IF(ISERROR(VLOOKUP(B30,[4]Uzun!$F$8:$N$978,9,0)),"",(VLOOKUP(B30,[4]Uzun!$F$8:$N$978,9,0)))</f>
        <v/>
      </c>
      <c r="P30" s="10" t="str">
        <f>IF(ISERROR(VLOOKUP(B30,[4]Uzun!$F$8:$O$978,10,0)),"",(VLOOKUP(B30,[4]Uzun!$F$8:$O$978,10,0)))</f>
        <v/>
      </c>
      <c r="Q30" s="12" t="str">
        <f>IF(ISERROR(VLOOKUP(B30,[4]Gülle!$F$8:$N$975,9,0)),"",(VLOOKUP(B30,[4]Gülle!$F$8:$N$975,9,0)))</f>
        <v/>
      </c>
      <c r="R30" s="10" t="str">
        <f>IF(ISERROR(VLOOKUP(B30,[4]Gülle!$F$8:$O$975,10,0)),"",(VLOOKUP(B30,[4]Gülle!$F$8:$O$975,10,0)))</f>
        <v/>
      </c>
      <c r="S30" s="33">
        <f>SUM(D30,F30,H30,J30,L30,N30,P30,R30)</f>
        <v>0</v>
      </c>
      <c r="T30" s="32"/>
      <c r="U30" s="31"/>
    </row>
    <row r="31" spans="1:21" ht="66" hidden="1" customHeight="1" x14ac:dyDescent="0.2">
      <c r="A31" s="14">
        <v>13</v>
      </c>
      <c r="B31" s="6"/>
      <c r="C31" s="36" t="str">
        <f>IF(ISERROR(VLOOKUP(B31,'[4]80 METRE'!$O$8:$S$983,2,0)),"",(VLOOKUP(B31,'[4]80 METRE'!$O$8:$S$983,2,0)))</f>
        <v/>
      </c>
      <c r="D31" s="35" t="str">
        <f>IF(ISERROR(VLOOKUP(B31,'[4]80 METRE'!$O$8:$S$1000,5,0)),"",(VLOOKUP(B31,'[4]80 METRE'!$O$8:$S$1000,5,0)))</f>
        <v/>
      </c>
      <c r="E31" s="34" t="str">
        <f>IF(ISERROR(VLOOKUP(B31,'[4]400m.'!$O$8:$S$973,2,0)),"",(VLOOKUP(B31,'[4]400m.'!$O$8:$S$973,2,0)))</f>
        <v/>
      </c>
      <c r="F31" s="10" t="str">
        <f>IF(ISERROR(VLOOKUP(B31,'[4]400m.'!$O$8:$S$990,5,0)),"",(VLOOKUP(B31,'[4]400m.'!$O$8:$S$990,5,0)))</f>
        <v/>
      </c>
      <c r="G31" s="34" t="str">
        <f>IF(ISERROR(VLOOKUP(B31,'[4]1500m.'!$N$8:$Q$990,2,0)),"",(VLOOKUP(B31,'[4]1500m.'!$N$8:$Q$990,2,0)))</f>
        <v/>
      </c>
      <c r="H31" s="10" t="str">
        <f>IF(ISERROR(VLOOKUP(B31,'[4]1500m.'!$N$8:$Q$990,4,0)),"",(VLOOKUP(B31,'[4]1500m.'!$N$8:$Q$990,4,0)))</f>
        <v/>
      </c>
      <c r="I31" s="12" t="str">
        <f>IF(ISERROR(VLOOKUP(B31,[4]Yüksek!$F$8:$BO$990,62,0)),"",(VLOOKUP(B31,[4]Yüksek!$F$8:$BO$990,62,0)))</f>
        <v/>
      </c>
      <c r="J31" s="10" t="str">
        <f>IF(ISERROR(VLOOKUP(B31,[4]Yüksek!$F$8:$BP$990,63,0)),"",(VLOOKUP(B31,[4]Yüksek!$F$8:$BP$990,63,0)))</f>
        <v/>
      </c>
      <c r="K31" s="12" t="str">
        <f>IF(ISERROR(VLOOKUP(B31,[4]Cirit!$F$8:$N$975,9,0)),"",(VLOOKUP(B31,[4]Cirit!$F$8:$N$975,9,0)))</f>
        <v/>
      </c>
      <c r="L31" s="10" t="str">
        <f>IF(ISERROR(VLOOKUP(B31,[4]Cirit!$F$8:$O$975,10,0)),"",(VLOOKUP(B31,[4]Cirit!$F$8:$O$975,10,0)))</f>
        <v/>
      </c>
      <c r="M31" s="11" t="str">
        <f>IF(ISERROR(VLOOKUP(B31,'[4]110m.Eng'!$O$8:$S$972,2,0)),"",(VLOOKUP(B31,'[4]110m.Eng'!$O$8:$S$972,2,0)))</f>
        <v/>
      </c>
      <c r="N31" s="10" t="str">
        <f>IF(ISERROR(VLOOKUP(B31,'[4]110m.Eng'!$O$8:$S$989,5,0)),"",(VLOOKUP(B31,'[4]110m.Eng'!$O$8:$S$989,5,0)))</f>
        <v/>
      </c>
      <c r="O31" s="12" t="str">
        <f>IF(ISERROR(VLOOKUP(B31,[4]Uzun!$F$8:$N$978,9,0)),"",(VLOOKUP(B31,[4]Uzun!$F$8:$N$978,9,0)))</f>
        <v/>
      </c>
      <c r="P31" s="10" t="str">
        <f>IF(ISERROR(VLOOKUP(B31,[4]Uzun!$F$8:$O$978,10,0)),"",(VLOOKUP(B31,[4]Uzun!$F$8:$O$978,10,0)))</f>
        <v/>
      </c>
      <c r="Q31" s="12" t="str">
        <f>IF(ISERROR(VLOOKUP(B31,[4]Gülle!$F$8:$N$975,9,0)),"",(VLOOKUP(B31,[4]Gülle!$F$8:$N$975,9,0)))</f>
        <v/>
      </c>
      <c r="R31" s="10" t="str">
        <f>IF(ISERROR(VLOOKUP(B31,[4]Gülle!$F$8:$O$975,10,0)),"",(VLOOKUP(B31,[4]Gülle!$F$8:$O$975,10,0)))</f>
        <v/>
      </c>
      <c r="S31" s="33">
        <f>SUM(D31,F31,H31,J31,L31,N31,P31,R31)</f>
        <v>0</v>
      </c>
      <c r="T31" s="32"/>
      <c r="U31" s="31"/>
    </row>
    <row r="32" spans="1:21" ht="66" hidden="1" customHeight="1" x14ac:dyDescent="0.2">
      <c r="A32" s="14">
        <v>14</v>
      </c>
      <c r="B32" s="6"/>
      <c r="C32" s="36" t="str">
        <f>IF(ISERROR(VLOOKUP(B32,'[4]80 METRE'!$O$8:$S$983,2,0)),"",(VLOOKUP(B32,'[4]80 METRE'!$O$8:$S$983,2,0)))</f>
        <v/>
      </c>
      <c r="D32" s="35" t="str">
        <f>IF(ISERROR(VLOOKUP(B32,'[4]80 METRE'!$O$8:$S$1000,5,0)),"",(VLOOKUP(B32,'[4]80 METRE'!$O$8:$S$1000,5,0)))</f>
        <v/>
      </c>
      <c r="E32" s="34" t="str">
        <f>IF(ISERROR(VLOOKUP(B32,'[4]400m.'!$O$8:$S$973,2,0)),"",(VLOOKUP(B32,'[4]400m.'!$O$8:$S$973,2,0)))</f>
        <v/>
      </c>
      <c r="F32" s="10" t="str">
        <f>IF(ISERROR(VLOOKUP(B32,'[4]400m.'!$O$8:$S$990,5,0)),"",(VLOOKUP(B32,'[4]400m.'!$O$8:$S$990,5,0)))</f>
        <v/>
      </c>
      <c r="G32" s="34" t="str">
        <f>IF(ISERROR(VLOOKUP(B32,'[4]1500m.'!$N$8:$Q$990,2,0)),"",(VLOOKUP(B32,'[4]1500m.'!$N$8:$Q$990,2,0)))</f>
        <v/>
      </c>
      <c r="H32" s="10" t="str">
        <f>IF(ISERROR(VLOOKUP(B32,'[4]1500m.'!$N$8:$Q$990,4,0)),"",(VLOOKUP(B32,'[4]1500m.'!$N$8:$Q$990,4,0)))</f>
        <v/>
      </c>
      <c r="I32" s="12" t="str">
        <f>IF(ISERROR(VLOOKUP(B32,[4]Yüksek!$F$8:$BO$990,62,0)),"",(VLOOKUP(B32,[4]Yüksek!$F$8:$BO$990,62,0)))</f>
        <v/>
      </c>
      <c r="J32" s="10" t="str">
        <f>IF(ISERROR(VLOOKUP(B32,[4]Yüksek!$F$8:$BP$990,63,0)),"",(VLOOKUP(B32,[4]Yüksek!$F$8:$BP$990,63,0)))</f>
        <v/>
      </c>
      <c r="K32" s="12" t="str">
        <f>IF(ISERROR(VLOOKUP(B32,[4]Cirit!$F$8:$N$975,9,0)),"",(VLOOKUP(B32,[4]Cirit!$F$8:$N$975,9,0)))</f>
        <v/>
      </c>
      <c r="L32" s="10" t="str">
        <f>IF(ISERROR(VLOOKUP(B32,[4]Cirit!$F$8:$O$975,10,0)),"",(VLOOKUP(B32,[4]Cirit!$F$8:$O$975,10,0)))</f>
        <v/>
      </c>
      <c r="M32" s="11" t="str">
        <f>IF(ISERROR(VLOOKUP(B32,'[4]110m.Eng'!$O$8:$S$972,2,0)),"",(VLOOKUP(B32,'[4]110m.Eng'!$O$8:$S$972,2,0)))</f>
        <v/>
      </c>
      <c r="N32" s="10" t="str">
        <f>IF(ISERROR(VLOOKUP(B32,'[4]110m.Eng'!$O$8:$S$989,5,0)),"",(VLOOKUP(B32,'[4]110m.Eng'!$O$8:$S$989,5,0)))</f>
        <v/>
      </c>
      <c r="O32" s="12" t="str">
        <f>IF(ISERROR(VLOOKUP(B32,[4]Uzun!$F$8:$N$978,9,0)),"",(VLOOKUP(B32,[4]Uzun!$F$8:$N$978,9,0)))</f>
        <v/>
      </c>
      <c r="P32" s="10" t="str">
        <f>IF(ISERROR(VLOOKUP(B32,[4]Uzun!$F$8:$O$978,10,0)),"",(VLOOKUP(B32,[4]Uzun!$F$8:$O$978,10,0)))</f>
        <v/>
      </c>
      <c r="Q32" s="12" t="str">
        <f>IF(ISERROR(VLOOKUP(B32,[4]Gülle!$F$8:$N$975,9,0)),"",(VLOOKUP(B32,[4]Gülle!$F$8:$N$975,9,0)))</f>
        <v/>
      </c>
      <c r="R32" s="10" t="str">
        <f>IF(ISERROR(VLOOKUP(B32,[4]Gülle!$F$8:$O$975,10,0)),"",(VLOOKUP(B32,[4]Gülle!$F$8:$O$975,10,0)))</f>
        <v/>
      </c>
      <c r="S32" s="33">
        <f>SUM(D32,F32,H32,J32,L32,N32,P32,R32)</f>
        <v>0</v>
      </c>
      <c r="T32" s="32"/>
      <c r="U32" s="31"/>
    </row>
    <row r="33" spans="1:22" ht="66" hidden="1" customHeight="1" x14ac:dyDescent="0.2">
      <c r="A33" s="14">
        <v>15</v>
      </c>
      <c r="B33" s="6"/>
      <c r="C33" s="36" t="str">
        <f>IF(ISERROR(VLOOKUP(B33,'[4]80 METRE'!$O$8:$S$983,2,0)),"",(VLOOKUP(B33,'[4]80 METRE'!$O$8:$S$983,2,0)))</f>
        <v/>
      </c>
      <c r="D33" s="35" t="str">
        <f>IF(ISERROR(VLOOKUP(B33,'[4]80 METRE'!$O$8:$S$1000,5,0)),"",(VLOOKUP(B33,'[4]80 METRE'!$O$8:$S$1000,5,0)))</f>
        <v/>
      </c>
      <c r="E33" s="34" t="str">
        <f>IF(ISERROR(VLOOKUP(B33,'[4]400m.'!$O$8:$S$973,2,0)),"",(VLOOKUP(B33,'[4]400m.'!$O$8:$S$973,2,0)))</f>
        <v/>
      </c>
      <c r="F33" s="10" t="str">
        <f>IF(ISERROR(VLOOKUP(B33,'[4]400m.'!$O$8:$S$990,5,0)),"",(VLOOKUP(B33,'[4]400m.'!$O$8:$S$990,5,0)))</f>
        <v/>
      </c>
      <c r="G33" s="34" t="str">
        <f>IF(ISERROR(VLOOKUP(B33,'[4]1500m.'!$N$8:$Q$990,2,0)),"",(VLOOKUP(B33,'[4]1500m.'!$N$8:$Q$990,2,0)))</f>
        <v/>
      </c>
      <c r="H33" s="10" t="str">
        <f>IF(ISERROR(VLOOKUP(B33,'[4]1500m.'!$N$8:$Q$990,4,0)),"",(VLOOKUP(B33,'[4]1500m.'!$N$8:$Q$990,4,0)))</f>
        <v/>
      </c>
      <c r="I33" s="12" t="str">
        <f>IF(ISERROR(VLOOKUP(B33,[4]Yüksek!$F$8:$BO$990,62,0)),"",(VLOOKUP(B33,[4]Yüksek!$F$8:$BO$990,62,0)))</f>
        <v/>
      </c>
      <c r="J33" s="10" t="str">
        <f>IF(ISERROR(VLOOKUP(B33,[4]Yüksek!$F$8:$BP$990,63,0)),"",(VLOOKUP(B33,[4]Yüksek!$F$8:$BP$990,63,0)))</f>
        <v/>
      </c>
      <c r="K33" s="12" t="str">
        <f>IF(ISERROR(VLOOKUP(B33,[4]Cirit!$F$8:$N$975,9,0)),"",(VLOOKUP(B33,[4]Cirit!$F$8:$N$975,9,0)))</f>
        <v/>
      </c>
      <c r="L33" s="10" t="str">
        <f>IF(ISERROR(VLOOKUP(B33,[4]Cirit!$F$8:$O$975,10,0)),"",(VLOOKUP(B33,[4]Cirit!$F$8:$O$975,10,0)))</f>
        <v/>
      </c>
      <c r="M33" s="11" t="str">
        <f>IF(ISERROR(VLOOKUP(B33,'[4]110m.Eng'!$O$8:$S$972,2,0)),"",(VLOOKUP(B33,'[4]110m.Eng'!$O$8:$S$972,2,0)))</f>
        <v/>
      </c>
      <c r="N33" s="10" t="str">
        <f>IF(ISERROR(VLOOKUP(B33,'[4]110m.Eng'!$O$8:$S$989,5,0)),"",(VLOOKUP(B33,'[4]110m.Eng'!$O$8:$S$989,5,0)))</f>
        <v/>
      </c>
      <c r="O33" s="12" t="str">
        <f>IF(ISERROR(VLOOKUP(B33,[4]Uzun!$F$8:$N$978,9,0)),"",(VLOOKUP(B33,[4]Uzun!$F$8:$N$978,9,0)))</f>
        <v/>
      </c>
      <c r="P33" s="10" t="str">
        <f>IF(ISERROR(VLOOKUP(B33,[4]Uzun!$F$8:$O$978,10,0)),"",(VLOOKUP(B33,[4]Uzun!$F$8:$O$978,10,0)))</f>
        <v/>
      </c>
      <c r="Q33" s="12" t="str">
        <f>IF(ISERROR(VLOOKUP(B33,[4]Gülle!$F$8:$N$975,9,0)),"",(VLOOKUP(B33,[4]Gülle!$F$8:$N$975,9,0)))</f>
        <v/>
      </c>
      <c r="R33" s="10" t="str">
        <f>IF(ISERROR(VLOOKUP(B33,[4]Gülle!$F$8:$O$975,10,0)),"",(VLOOKUP(B33,[4]Gülle!$F$8:$O$975,10,0)))</f>
        <v/>
      </c>
      <c r="S33" s="33">
        <f>SUM(D33,F33,H33,J33,L33,N33,P33,R33)</f>
        <v>0</v>
      </c>
      <c r="T33" s="32"/>
      <c r="U33" s="31"/>
    </row>
    <row r="34" spans="1:22" ht="66" hidden="1" customHeight="1" x14ac:dyDescent="0.2">
      <c r="A34" s="14">
        <v>16</v>
      </c>
      <c r="B34" s="6"/>
      <c r="C34" s="36" t="str">
        <f>IF(ISERROR(VLOOKUP(B34,'[4]80 METRE'!$O$8:$S$983,2,0)),"",(VLOOKUP(B34,'[4]80 METRE'!$O$8:$S$983,2,0)))</f>
        <v/>
      </c>
      <c r="D34" s="35" t="str">
        <f>IF(ISERROR(VLOOKUP(B34,'[4]80 METRE'!$O$8:$S$1000,5,0)),"",(VLOOKUP(B34,'[4]80 METRE'!$O$8:$S$1000,5,0)))</f>
        <v/>
      </c>
      <c r="E34" s="34" t="str">
        <f>IF(ISERROR(VLOOKUP(B34,'[4]400m.'!$O$8:$S$973,2,0)),"",(VLOOKUP(B34,'[4]400m.'!$O$8:$S$973,2,0)))</f>
        <v/>
      </c>
      <c r="F34" s="10" t="str">
        <f>IF(ISERROR(VLOOKUP(B34,'[4]400m.'!$O$8:$S$990,5,0)),"",(VLOOKUP(B34,'[4]400m.'!$O$8:$S$990,5,0)))</f>
        <v/>
      </c>
      <c r="G34" s="34" t="str">
        <f>IF(ISERROR(VLOOKUP(B34,'[4]1500m.'!$N$8:$Q$990,2,0)),"",(VLOOKUP(B34,'[4]1500m.'!$N$8:$Q$990,2,0)))</f>
        <v/>
      </c>
      <c r="H34" s="10" t="str">
        <f>IF(ISERROR(VLOOKUP(B34,'[4]1500m.'!$N$8:$Q$990,4,0)),"",(VLOOKUP(B34,'[4]1500m.'!$N$8:$Q$990,4,0)))</f>
        <v/>
      </c>
      <c r="I34" s="12" t="str">
        <f>IF(ISERROR(VLOOKUP(B34,[4]Yüksek!$F$8:$BO$990,62,0)),"",(VLOOKUP(B34,[4]Yüksek!$F$8:$BO$990,62,0)))</f>
        <v/>
      </c>
      <c r="J34" s="10" t="str">
        <f>IF(ISERROR(VLOOKUP(B34,[4]Yüksek!$F$8:$BP$990,63,0)),"",(VLOOKUP(B34,[4]Yüksek!$F$8:$BP$990,63,0)))</f>
        <v/>
      </c>
      <c r="K34" s="12" t="str">
        <f>IF(ISERROR(VLOOKUP(B34,[4]Cirit!$F$8:$N$975,9,0)),"",(VLOOKUP(B34,[4]Cirit!$F$8:$N$975,9,0)))</f>
        <v/>
      </c>
      <c r="L34" s="10" t="str">
        <f>IF(ISERROR(VLOOKUP(B34,[4]Cirit!$F$8:$O$975,10,0)),"",(VLOOKUP(B34,[4]Cirit!$F$8:$O$975,10,0)))</f>
        <v/>
      </c>
      <c r="M34" s="11" t="str">
        <f>IF(ISERROR(VLOOKUP(B34,'[4]110m.Eng'!$O$8:$S$972,2,0)),"",(VLOOKUP(B34,'[4]110m.Eng'!$O$8:$S$972,2,0)))</f>
        <v/>
      </c>
      <c r="N34" s="10" t="str">
        <f>IF(ISERROR(VLOOKUP(B34,'[4]110m.Eng'!$O$8:$S$989,5,0)),"",(VLOOKUP(B34,'[4]110m.Eng'!$O$8:$S$989,5,0)))</f>
        <v/>
      </c>
      <c r="O34" s="12" t="str">
        <f>IF(ISERROR(VLOOKUP(B34,[4]Uzun!$F$8:$N$978,9,0)),"",(VLOOKUP(B34,[4]Uzun!$F$8:$N$978,9,0)))</f>
        <v/>
      </c>
      <c r="P34" s="10" t="str">
        <f>IF(ISERROR(VLOOKUP(B34,[4]Uzun!$F$8:$O$978,10,0)),"",(VLOOKUP(B34,[4]Uzun!$F$8:$O$978,10,0)))</f>
        <v/>
      </c>
      <c r="Q34" s="12" t="str">
        <f>IF(ISERROR(VLOOKUP(B34,[4]Gülle!$F$8:$N$975,9,0)),"",(VLOOKUP(B34,[4]Gülle!$F$8:$N$975,9,0)))</f>
        <v/>
      </c>
      <c r="R34" s="10" t="str">
        <f>IF(ISERROR(VLOOKUP(B34,[4]Gülle!$F$8:$O$975,10,0)),"",(VLOOKUP(B34,[4]Gülle!$F$8:$O$975,10,0)))</f>
        <v/>
      </c>
      <c r="S34" s="33">
        <f>SUM(D34,F34,H34,J34,L34,N34,P34,R34)</f>
        <v>0</v>
      </c>
      <c r="T34" s="32"/>
      <c r="U34" s="31"/>
    </row>
    <row r="35" spans="1:22" ht="66" hidden="1" customHeight="1" x14ac:dyDescent="0.2">
      <c r="A35" s="14">
        <v>17</v>
      </c>
      <c r="B35" s="6"/>
      <c r="C35" s="36" t="str">
        <f>IF(ISERROR(VLOOKUP(B35,'[4]80 METRE'!$O$8:$S$983,2,0)),"",(VLOOKUP(B35,'[4]80 METRE'!$O$8:$S$983,2,0)))</f>
        <v/>
      </c>
      <c r="D35" s="35" t="str">
        <f>IF(ISERROR(VLOOKUP(B35,'[4]80 METRE'!$O$8:$S$1000,5,0)),"",(VLOOKUP(B35,'[4]80 METRE'!$O$8:$S$1000,5,0)))</f>
        <v/>
      </c>
      <c r="E35" s="34" t="str">
        <f>IF(ISERROR(VLOOKUP(B35,'[4]400m.'!$O$8:$S$973,2,0)),"",(VLOOKUP(B35,'[4]400m.'!$O$8:$S$973,2,0)))</f>
        <v/>
      </c>
      <c r="F35" s="10" t="str">
        <f>IF(ISERROR(VLOOKUP(B35,'[4]400m.'!$O$8:$S$990,5,0)),"",(VLOOKUP(B35,'[4]400m.'!$O$8:$S$990,5,0)))</f>
        <v/>
      </c>
      <c r="G35" s="34" t="str">
        <f>IF(ISERROR(VLOOKUP(B35,'[4]1500m.'!$N$8:$Q$990,2,0)),"",(VLOOKUP(B35,'[4]1500m.'!$N$8:$Q$990,2,0)))</f>
        <v/>
      </c>
      <c r="H35" s="10" t="str">
        <f>IF(ISERROR(VLOOKUP(B35,'[4]1500m.'!$N$8:$Q$990,4,0)),"",(VLOOKUP(B35,'[4]1500m.'!$N$8:$Q$990,4,0)))</f>
        <v/>
      </c>
      <c r="I35" s="12" t="str">
        <f>IF(ISERROR(VLOOKUP(B35,[4]Yüksek!$F$8:$BO$990,62,0)),"",(VLOOKUP(B35,[4]Yüksek!$F$8:$BO$990,62,0)))</f>
        <v/>
      </c>
      <c r="J35" s="10" t="str">
        <f>IF(ISERROR(VLOOKUP(B35,[4]Yüksek!$F$8:$BP$990,63,0)),"",(VLOOKUP(B35,[4]Yüksek!$F$8:$BP$990,63,0)))</f>
        <v/>
      </c>
      <c r="K35" s="12" t="str">
        <f>IF(ISERROR(VLOOKUP(B35,[4]Cirit!$F$8:$N$975,9,0)),"",(VLOOKUP(B35,[4]Cirit!$F$8:$N$975,9,0)))</f>
        <v/>
      </c>
      <c r="L35" s="10" t="str">
        <f>IF(ISERROR(VLOOKUP(B35,[4]Cirit!$F$8:$O$975,10,0)),"",(VLOOKUP(B35,[4]Cirit!$F$8:$O$975,10,0)))</f>
        <v/>
      </c>
      <c r="M35" s="11" t="str">
        <f>IF(ISERROR(VLOOKUP(B35,'[4]110m.Eng'!$O$8:$S$972,2,0)),"",(VLOOKUP(B35,'[4]110m.Eng'!$O$8:$S$972,2,0)))</f>
        <v/>
      </c>
      <c r="N35" s="10" t="str">
        <f>IF(ISERROR(VLOOKUP(B35,'[4]110m.Eng'!$O$8:$S$989,5,0)),"",(VLOOKUP(B35,'[4]110m.Eng'!$O$8:$S$989,5,0)))</f>
        <v/>
      </c>
      <c r="O35" s="12" t="str">
        <f>IF(ISERROR(VLOOKUP(B35,[4]Uzun!$F$8:$N$978,9,0)),"",(VLOOKUP(B35,[4]Uzun!$F$8:$N$978,9,0)))</f>
        <v/>
      </c>
      <c r="P35" s="10" t="str">
        <f>IF(ISERROR(VLOOKUP(B35,[4]Uzun!$F$8:$O$978,10,0)),"",(VLOOKUP(B35,[4]Uzun!$F$8:$O$978,10,0)))</f>
        <v/>
      </c>
      <c r="Q35" s="12" t="str">
        <f>IF(ISERROR(VLOOKUP(B35,[4]Gülle!$F$8:$N$975,9,0)),"",(VLOOKUP(B35,[4]Gülle!$F$8:$N$975,9,0)))</f>
        <v/>
      </c>
      <c r="R35" s="10" t="str">
        <f>IF(ISERROR(VLOOKUP(B35,[4]Gülle!$F$8:$O$975,10,0)),"",(VLOOKUP(B35,[4]Gülle!$F$8:$O$975,10,0)))</f>
        <v/>
      </c>
      <c r="S35" s="33">
        <f>SUM(D35,F35,H35,J35,L35,N35,P35,R35)</f>
        <v>0</v>
      </c>
      <c r="T35" s="32"/>
      <c r="U35" s="31"/>
    </row>
    <row r="36" spans="1:22" ht="82.5" customHeight="1" x14ac:dyDescent="0.2">
      <c r="A36" s="30" t="str">
        <f>('[4]YARIŞMA BİLGİLERİ'!A2)</f>
        <v>Gençlik ve Spor Bakanlığı
Spor Genel Müdürlüğü
Spor Faaliyetleri Daire Başkanlığı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1:22" ht="43.5" customHeight="1" x14ac:dyDescent="0.2">
      <c r="A37" s="29" t="str">
        <f>'[4]YARIŞMA BİLGİLERİ'!F19</f>
        <v>2021-2022 SPORCU EĞİTİM MERKEZİ GRUP BİRİNCİLİĞİ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</row>
    <row r="38" spans="1:22" ht="39" customHeight="1" x14ac:dyDescent="0.2">
      <c r="A38" s="28" t="s">
        <v>26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</row>
    <row r="39" spans="1:22" ht="50.25" customHeight="1" x14ac:dyDescent="0.2">
      <c r="A39" s="27" t="s">
        <v>88</v>
      </c>
      <c r="B39" s="27"/>
      <c r="C39" s="27"/>
      <c r="D39" s="27"/>
      <c r="E39" s="27"/>
      <c r="F39" s="27"/>
      <c r="G39" s="27"/>
      <c r="H39" s="27"/>
      <c r="I39" s="27"/>
      <c r="J39" s="27"/>
      <c r="K39" s="27" t="s">
        <v>52</v>
      </c>
      <c r="L39" s="27"/>
      <c r="M39" s="27"/>
      <c r="N39" s="27"/>
      <c r="O39" s="27"/>
      <c r="P39" s="27"/>
      <c r="Q39" s="27"/>
      <c r="R39" s="27"/>
      <c r="S39" s="27"/>
      <c r="T39" s="27"/>
      <c r="U39" s="27"/>
    </row>
    <row r="40" spans="1:22" ht="69" customHeight="1" x14ac:dyDescent="0.2">
      <c r="A40" s="20" t="s">
        <v>24</v>
      </c>
      <c r="B40" s="19" t="s">
        <v>23</v>
      </c>
      <c r="C40" s="26" t="s">
        <v>53</v>
      </c>
      <c r="D40" s="25"/>
      <c r="E40" s="26" t="s">
        <v>54</v>
      </c>
      <c r="F40" s="25"/>
      <c r="G40" s="23" t="s">
        <v>20</v>
      </c>
      <c r="H40" s="22"/>
      <c r="I40" s="46" t="s">
        <v>22</v>
      </c>
      <c r="J40" s="47"/>
      <c r="K40" s="23" t="s">
        <v>27</v>
      </c>
      <c r="L40" s="22"/>
      <c r="M40" s="23" t="s">
        <v>29</v>
      </c>
      <c r="N40" s="22"/>
      <c r="O40" s="24" t="s">
        <v>55</v>
      </c>
      <c r="P40" s="24"/>
      <c r="Q40" s="23" t="s">
        <v>15</v>
      </c>
      <c r="R40" s="22"/>
      <c r="S40" s="16" t="s">
        <v>14</v>
      </c>
      <c r="T40" s="16" t="s">
        <v>13</v>
      </c>
      <c r="U40" s="21" t="s">
        <v>12</v>
      </c>
      <c r="V40" s="21" t="s">
        <v>11</v>
      </c>
    </row>
    <row r="41" spans="1:22" ht="27" customHeight="1" x14ac:dyDescent="0.2">
      <c r="A41" s="20"/>
      <c r="B41" s="19"/>
      <c r="C41" s="18" t="s">
        <v>10</v>
      </c>
      <c r="D41" s="17" t="s">
        <v>9</v>
      </c>
      <c r="E41" s="18" t="s">
        <v>10</v>
      </c>
      <c r="F41" s="17" t="s">
        <v>9</v>
      </c>
      <c r="G41" s="18" t="s">
        <v>10</v>
      </c>
      <c r="H41" s="17" t="s">
        <v>9</v>
      </c>
      <c r="I41" s="18" t="s">
        <v>10</v>
      </c>
      <c r="J41" s="17" t="s">
        <v>9</v>
      </c>
      <c r="K41" s="18" t="s">
        <v>10</v>
      </c>
      <c r="L41" s="17" t="s">
        <v>9</v>
      </c>
      <c r="M41" s="18" t="s">
        <v>10</v>
      </c>
      <c r="N41" s="17" t="s">
        <v>9</v>
      </c>
      <c r="O41" s="18" t="s">
        <v>10</v>
      </c>
      <c r="P41" s="17" t="s">
        <v>9</v>
      </c>
      <c r="Q41" s="18" t="s">
        <v>10</v>
      </c>
      <c r="R41" s="17" t="s">
        <v>9</v>
      </c>
      <c r="S41" s="16"/>
      <c r="T41" s="16"/>
      <c r="U41" s="15"/>
      <c r="V41" s="15"/>
    </row>
    <row r="42" spans="1:22" ht="73.5" customHeight="1" x14ac:dyDescent="0.2">
      <c r="A42" s="14">
        <v>1</v>
      </c>
      <c r="B42" s="6" t="s">
        <v>87</v>
      </c>
      <c r="C42" s="34" t="str">
        <f>IF(ISERROR(VLOOKUP(B42,'[4]800m.'!$N$8:$O$973,2,0)),"",(VLOOKUP(B42,'[4]800m.'!$N$8:$O$973,2,0)))</f>
        <v/>
      </c>
      <c r="D42" s="10" t="str">
        <f>IF(ISERROR(VLOOKUP(B42,'[4]800m.'!$N$8:$Q$973,4,0)),"",(VLOOKUP(B42,'[4]800m.'!$N$8:$Q$973,4,0)))</f>
        <v/>
      </c>
      <c r="E42" s="13" t="str">
        <f>IF(ISERROR(VLOOKUP(B42,'[4]200m.'!$O$8:$S$983,2,0)),"",(VLOOKUP(B42,'[4]200m.'!$O$8:$S$983,2,0)))</f>
        <v/>
      </c>
      <c r="F42" s="10" t="str">
        <f>IF(ISERROR(VLOOKUP(B42,'[4]200m.'!$O$8:$S$1000,5,0)),"",(VLOOKUP(B42,'[4]200m.'!$O$8:$S$1000,5,0)))</f>
        <v/>
      </c>
      <c r="G42" s="11" t="str">
        <f>IF(ISERROR(VLOOKUP(B42,'[4]300m.Eng'!$O$8:$S$973,2,0)),"",(VLOOKUP(B42,'[4]300m.Eng'!$O$8:$S$973,2,0)))</f>
        <v/>
      </c>
      <c r="H42" s="10" t="str">
        <f>IF(ISERROR(VLOOKUP(B42,'[4]300m.Eng'!$O$8:$S$990,5,0)),"",(VLOOKUP(B42,'[4]300m.Eng'!$O$8:$S$990,5,0)))</f>
        <v/>
      </c>
      <c r="I42" s="34">
        <f>IF(ISERROR(VLOOKUP(B42,'[4]60 METRE'!$M$8:$S$979,3,0)),"",(VLOOKUP(B42,'[4]60 METRE'!$M$8:$S$979,3,0)))</f>
        <v>835</v>
      </c>
      <c r="J42" s="10">
        <f>IF(ISERROR(VLOOKUP(B42,'[4]60 METRE'!$M$8:$Q$977,5,0)),"",(VLOOKUP(B42,'[4]60 METRE'!$M$8:$Q$977,5,0)))</f>
        <v>79</v>
      </c>
      <c r="K42" s="12" t="str">
        <f>IF(ISERROR(VLOOKUP(B42,'[4]FIRLATMA TOPU'!$F$8:$N$975,9,0)),"",(VLOOKUP(B42,'[4]FIRLATMA TOPU'!$F$8:$N$975,9,0)))</f>
        <v/>
      </c>
      <c r="L42" s="10" t="str">
        <f>IF(ISERROR(VLOOKUP(B42,'[4]FIRLATMA TOPU'!$F$8:$O$975,10,0)),"",(VLOOKUP(B42,'[4]FIRLATMA TOPU'!$F$8:$O$975,10,0)))</f>
        <v/>
      </c>
      <c r="M42" s="12" t="str">
        <f>IF(ISERROR(VLOOKUP(B42,[4]Disk!$F$8:$N$975,9,0)),"",(VLOOKUP(B42,[4]Disk!$F$8:$N$975,9,0)))</f>
        <v/>
      </c>
      <c r="N42" s="10" t="str">
        <f>IF(ISERROR(VLOOKUP(B42,[4]Disk!$F$8:$O$975,10,0)),"",(VLOOKUP(B42,[4]Disk!$F$8:$O$975,10,0)))</f>
        <v/>
      </c>
      <c r="O42" s="12" t="str">
        <f>IF(ISERROR(VLOOKUP(B42,[4]Sırık!$F$8:$BO$990,62,0)),"",(VLOOKUP(B42,[4]Sırık!$F$8:$BO$990,62,0)))</f>
        <v/>
      </c>
      <c r="P42" s="10" t="str">
        <f>IF(ISERROR(VLOOKUP(B42,[4]Sırık!$F$8:$BP$990,63,0)),"",(VLOOKUP(B42,[4]Sırık!$F$8:$BP$990,63,0)))</f>
        <v/>
      </c>
      <c r="Q42" s="34" t="str">
        <f>IF(ISERROR(VLOOKUP(B42,[4]İsveç!$N$8:$O$973,2,0)),"",(VLOOKUP(B42,[4]İsveç!$N$8:$O$973,2,0)))</f>
        <v/>
      </c>
      <c r="R42" s="10" t="str">
        <f>IF(ISERROR(VLOOKUP(B42,[4]İsveç!$N$8:$Q$973,4,0)),"",(VLOOKUP(B42,[4]İsveç!$N$8:$Q$973,4,0)))</f>
        <v/>
      </c>
      <c r="S42" s="9">
        <f>IF(ISERROR(VLOOKUP(B42,'2010 (12YAŞ) ERKEK'!$B$8:$S$35,18,0)),"",(VLOOKUP(B42,'2010 (12YAŞ) ERKEK'!$B$8:$S$35,18,0)))</f>
        <v>118</v>
      </c>
      <c r="T42" s="8">
        <f>SUM(D42,F42,H42,J42,L42,N42,P42,R42)</f>
        <v>79</v>
      </c>
      <c r="U42" s="7">
        <f>SUM(S42+T42)</f>
        <v>197</v>
      </c>
      <c r="V42" s="6" t="s">
        <v>1</v>
      </c>
    </row>
    <row r="43" spans="1:22" ht="73.5" customHeight="1" x14ac:dyDescent="0.2">
      <c r="A43" s="14">
        <v>2</v>
      </c>
      <c r="B43" s="6" t="s">
        <v>86</v>
      </c>
      <c r="C43" s="34" t="str">
        <f>IF(ISERROR(VLOOKUP(B43,'[4]800m.'!$N$8:$O$973,2,0)),"",(VLOOKUP(B43,'[4]800m.'!$N$8:$O$973,2,0)))</f>
        <v/>
      </c>
      <c r="D43" s="10" t="str">
        <f>IF(ISERROR(VLOOKUP(B43,'[4]800m.'!$N$8:$Q$973,4,0)),"",(VLOOKUP(B43,'[4]800m.'!$N$8:$Q$973,4,0)))</f>
        <v/>
      </c>
      <c r="E43" s="13" t="str">
        <f>IF(ISERROR(VLOOKUP(B43,'[4]200m.'!$O$8:$S$983,2,0)),"",(VLOOKUP(B43,'[4]200m.'!$O$8:$S$983,2,0)))</f>
        <v/>
      </c>
      <c r="F43" s="10" t="str">
        <f>IF(ISERROR(VLOOKUP(B43,'[4]200m.'!$O$8:$S$1000,5,0)),"",(VLOOKUP(B43,'[4]200m.'!$O$8:$S$1000,5,0)))</f>
        <v/>
      </c>
      <c r="G43" s="11" t="str">
        <f>IF(ISERROR(VLOOKUP(B43,'[4]300m.Eng'!$O$8:$S$973,2,0)),"",(VLOOKUP(B43,'[4]300m.Eng'!$O$8:$S$973,2,0)))</f>
        <v/>
      </c>
      <c r="H43" s="10" t="str">
        <f>IF(ISERROR(VLOOKUP(B43,'[4]300m.Eng'!$O$8:$S$990,5,0)),"",(VLOOKUP(B43,'[4]300m.Eng'!$O$8:$S$990,5,0)))</f>
        <v/>
      </c>
      <c r="I43" s="34">
        <f>IF(ISERROR(VLOOKUP(B43,'[4]60 METRE'!$M$8:$S$979,3,0)),"",(VLOOKUP(B43,'[4]60 METRE'!$M$8:$S$979,3,0)))</f>
        <v>865</v>
      </c>
      <c r="J43" s="10">
        <f>IF(ISERROR(VLOOKUP(B43,'[4]60 METRE'!$M$8:$Q$977,5,0)),"",(VLOOKUP(B43,'[4]60 METRE'!$M$8:$Q$977,5,0)))</f>
        <v>73</v>
      </c>
      <c r="K43" s="12" t="str">
        <f>IF(ISERROR(VLOOKUP(B43,'[4]FIRLATMA TOPU'!$F$8:$N$975,9,0)),"",(VLOOKUP(B43,'[4]FIRLATMA TOPU'!$F$8:$N$975,9,0)))</f>
        <v/>
      </c>
      <c r="L43" s="10" t="str">
        <f>IF(ISERROR(VLOOKUP(B43,'[4]FIRLATMA TOPU'!$F$8:$O$975,10,0)),"",(VLOOKUP(B43,'[4]FIRLATMA TOPU'!$F$8:$O$975,10,0)))</f>
        <v/>
      </c>
      <c r="M43" s="12" t="str">
        <f>IF(ISERROR(VLOOKUP(B43,[4]Disk!$F$8:$N$975,9,0)),"",(VLOOKUP(B43,[4]Disk!$F$8:$N$975,9,0)))</f>
        <v/>
      </c>
      <c r="N43" s="10" t="str">
        <f>IF(ISERROR(VLOOKUP(B43,[4]Disk!$F$8:$O$975,10,0)),"",(VLOOKUP(B43,[4]Disk!$F$8:$O$975,10,0)))</f>
        <v/>
      </c>
      <c r="O43" s="12" t="str">
        <f>IF(ISERROR(VLOOKUP(B43,[4]Sırık!$F$8:$BO$990,62,0)),"",(VLOOKUP(B43,[4]Sırık!$F$8:$BO$990,62,0)))</f>
        <v/>
      </c>
      <c r="P43" s="10" t="str">
        <f>IF(ISERROR(VLOOKUP(B43,[4]Sırık!$F$8:$BP$990,63,0)),"",(VLOOKUP(B43,[4]Sırık!$F$8:$BP$990,63,0)))</f>
        <v/>
      </c>
      <c r="Q43" s="34" t="str">
        <f>IF(ISERROR(VLOOKUP(B43,[4]İsveç!$N$8:$O$973,2,0)),"",(VLOOKUP(B43,[4]İsveç!$N$8:$O$973,2,0)))</f>
        <v/>
      </c>
      <c r="R43" s="10" t="str">
        <f>IF(ISERROR(VLOOKUP(B43,[4]İsveç!$N$8:$Q$973,4,0)),"",(VLOOKUP(B43,[4]İsveç!$N$8:$Q$973,4,0)))</f>
        <v/>
      </c>
      <c r="S43" s="9">
        <f>IF(ISERROR(VLOOKUP(B43,'2010 (12YAŞ) ERKEK'!$B$8:$S$35,18,0)),"",(VLOOKUP(B43,'2010 (12YAŞ) ERKEK'!$B$8:$S$35,18,0)))</f>
        <v>92</v>
      </c>
      <c r="T43" s="8">
        <f>SUM(D43,F43,H43,J43,L43,N43,P43,R43)</f>
        <v>73</v>
      </c>
      <c r="U43" s="7">
        <f>SUM(S43+T43)</f>
        <v>165</v>
      </c>
      <c r="V43" s="6" t="s">
        <v>1</v>
      </c>
    </row>
    <row r="44" spans="1:22" ht="73.5" customHeight="1" x14ac:dyDescent="0.2">
      <c r="A44" s="14">
        <v>3</v>
      </c>
      <c r="B44" s="6" t="s">
        <v>85</v>
      </c>
      <c r="C44" s="34" t="str">
        <f>IF(ISERROR(VLOOKUP(B44,'[4]800m.'!$N$8:$O$973,2,0)),"",(VLOOKUP(B44,'[4]800m.'!$N$8:$O$973,2,0)))</f>
        <v/>
      </c>
      <c r="D44" s="10" t="str">
        <f>IF(ISERROR(VLOOKUP(B44,'[4]800m.'!$N$8:$Q$973,4,0)),"",(VLOOKUP(B44,'[4]800m.'!$N$8:$Q$973,4,0)))</f>
        <v/>
      </c>
      <c r="E44" s="13" t="str">
        <f>IF(ISERROR(VLOOKUP(B44,'[4]200m.'!$O$8:$S$983,2,0)),"",(VLOOKUP(B44,'[4]200m.'!$O$8:$S$983,2,0)))</f>
        <v/>
      </c>
      <c r="F44" s="10" t="str">
        <f>IF(ISERROR(VLOOKUP(B44,'[4]200m.'!$O$8:$S$1000,5,0)),"",(VLOOKUP(B44,'[4]200m.'!$O$8:$S$1000,5,0)))</f>
        <v/>
      </c>
      <c r="G44" s="11" t="str">
        <f>IF(ISERROR(VLOOKUP(B44,'[4]300m.Eng'!$O$8:$S$973,2,0)),"",(VLOOKUP(B44,'[4]300m.Eng'!$O$8:$S$973,2,0)))</f>
        <v/>
      </c>
      <c r="H44" s="10" t="str">
        <f>IF(ISERROR(VLOOKUP(B44,'[4]300m.Eng'!$O$8:$S$990,5,0)),"",(VLOOKUP(B44,'[4]300m.Eng'!$O$8:$S$990,5,0)))</f>
        <v/>
      </c>
      <c r="I44" s="34">
        <f>IF(ISERROR(VLOOKUP(B44,'[4]60 METRE'!$M$8:$S$979,3,0)),"",(VLOOKUP(B44,'[4]60 METRE'!$M$8:$S$979,3,0)))</f>
        <v>881</v>
      </c>
      <c r="J44" s="10">
        <f>IF(ISERROR(VLOOKUP(B44,'[4]60 METRE'!$M$8:$Q$977,5,0)),"",(VLOOKUP(B44,'[4]60 METRE'!$M$8:$Q$977,5,0)))</f>
        <v>69</v>
      </c>
      <c r="K44" s="12" t="str">
        <f>IF(ISERROR(VLOOKUP(B44,'[4]FIRLATMA TOPU'!$F$8:$N$975,9,0)),"",(VLOOKUP(B44,'[4]FIRLATMA TOPU'!$F$8:$N$975,9,0)))</f>
        <v/>
      </c>
      <c r="L44" s="10" t="str">
        <f>IF(ISERROR(VLOOKUP(B44,'[4]FIRLATMA TOPU'!$F$8:$O$975,10,0)),"",(VLOOKUP(B44,'[4]FIRLATMA TOPU'!$F$8:$O$975,10,0)))</f>
        <v/>
      </c>
      <c r="M44" s="12" t="str">
        <f>IF(ISERROR(VLOOKUP(B44,[4]Disk!$F$8:$N$975,9,0)),"",(VLOOKUP(B44,[4]Disk!$F$8:$N$975,9,0)))</f>
        <v/>
      </c>
      <c r="N44" s="10" t="str">
        <f>IF(ISERROR(VLOOKUP(B44,[4]Disk!$F$8:$O$975,10,0)),"",(VLOOKUP(B44,[4]Disk!$F$8:$O$975,10,0)))</f>
        <v/>
      </c>
      <c r="O44" s="12" t="str">
        <f>IF(ISERROR(VLOOKUP(B44,[4]Sırık!$F$8:$BO$990,62,0)),"",(VLOOKUP(B44,[4]Sırık!$F$8:$BO$990,62,0)))</f>
        <v/>
      </c>
      <c r="P44" s="10" t="str">
        <f>IF(ISERROR(VLOOKUP(B44,[4]Sırık!$F$8:$BP$990,63,0)),"",(VLOOKUP(B44,[4]Sırık!$F$8:$BP$990,63,0)))</f>
        <v/>
      </c>
      <c r="Q44" s="34" t="str">
        <f>IF(ISERROR(VLOOKUP(B44,[4]İsveç!$N$8:$O$973,2,0)),"",(VLOOKUP(B44,[4]İsveç!$N$8:$O$973,2,0)))</f>
        <v/>
      </c>
      <c r="R44" s="10" t="str">
        <f>IF(ISERROR(VLOOKUP(B44,[4]İsveç!$N$8:$Q$973,4,0)),"",(VLOOKUP(B44,[4]İsveç!$N$8:$Q$973,4,0)))</f>
        <v/>
      </c>
      <c r="S44" s="9">
        <f>IF(ISERROR(VLOOKUP(B44,'2010 (12YAŞ) ERKEK'!$B$8:$S$35,18,0)),"",(VLOOKUP(B44,'2010 (12YAŞ) ERKEK'!$B$8:$S$35,18,0)))</f>
        <v>85</v>
      </c>
      <c r="T44" s="8">
        <f>SUM(D44,F44,H44,J44,L44,N44,P44,R44)</f>
        <v>69</v>
      </c>
      <c r="U44" s="7">
        <f>SUM(S44+T44)</f>
        <v>154</v>
      </c>
      <c r="V44" s="6" t="s">
        <v>1</v>
      </c>
    </row>
    <row r="45" spans="1:22" ht="73.5" customHeight="1" x14ac:dyDescent="0.2">
      <c r="A45" s="14">
        <v>4</v>
      </c>
      <c r="B45" s="6" t="s">
        <v>84</v>
      </c>
      <c r="C45" s="34" t="str">
        <f>IF(ISERROR(VLOOKUP(B45,'[4]800m.'!$N$8:$O$973,2,0)),"",(VLOOKUP(B45,'[4]800m.'!$N$8:$O$973,2,0)))</f>
        <v/>
      </c>
      <c r="D45" s="10" t="str">
        <f>IF(ISERROR(VLOOKUP(B45,'[4]800m.'!$N$8:$Q$973,4,0)),"",(VLOOKUP(B45,'[4]800m.'!$N$8:$Q$973,4,0)))</f>
        <v/>
      </c>
      <c r="E45" s="13" t="str">
        <f>IF(ISERROR(VLOOKUP(B45,'[4]200m.'!$O$8:$S$983,2,0)),"",(VLOOKUP(B45,'[4]200m.'!$O$8:$S$983,2,0)))</f>
        <v/>
      </c>
      <c r="F45" s="10" t="str">
        <f>IF(ISERROR(VLOOKUP(B45,'[4]200m.'!$O$8:$S$1000,5,0)),"",(VLOOKUP(B45,'[4]200m.'!$O$8:$S$1000,5,0)))</f>
        <v/>
      </c>
      <c r="G45" s="11" t="str">
        <f>IF(ISERROR(VLOOKUP(B45,'[4]300m.Eng'!$O$8:$S$973,2,0)),"",(VLOOKUP(B45,'[4]300m.Eng'!$O$8:$S$973,2,0)))</f>
        <v/>
      </c>
      <c r="H45" s="10" t="str">
        <f>IF(ISERROR(VLOOKUP(B45,'[4]300m.Eng'!$O$8:$S$990,5,0)),"",(VLOOKUP(B45,'[4]300m.Eng'!$O$8:$S$990,5,0)))</f>
        <v/>
      </c>
      <c r="I45" s="34">
        <f>IF(ISERROR(VLOOKUP(B45,'[4]60 METRE'!$M$8:$S$979,3,0)),"",(VLOOKUP(B45,'[4]60 METRE'!$M$8:$S$979,3,0)))</f>
        <v>963</v>
      </c>
      <c r="J45" s="10">
        <f>IF(ISERROR(VLOOKUP(B45,'[4]60 METRE'!$M$8:$Q$977,5,0)),"",(VLOOKUP(B45,'[4]60 METRE'!$M$8:$Q$977,5,0)))</f>
        <v>53</v>
      </c>
      <c r="K45" s="12" t="str">
        <f>IF(ISERROR(VLOOKUP(B45,'[4]FIRLATMA TOPU'!$F$8:$N$975,9,0)),"",(VLOOKUP(B45,'[4]FIRLATMA TOPU'!$F$8:$N$975,9,0)))</f>
        <v/>
      </c>
      <c r="L45" s="10" t="str">
        <f>IF(ISERROR(VLOOKUP(B45,'[4]FIRLATMA TOPU'!$F$8:$O$975,10,0)),"",(VLOOKUP(B45,'[4]FIRLATMA TOPU'!$F$8:$O$975,10,0)))</f>
        <v/>
      </c>
      <c r="M45" s="12" t="str">
        <f>IF(ISERROR(VLOOKUP(B45,[4]Disk!$F$8:$N$975,9,0)),"",(VLOOKUP(B45,[4]Disk!$F$8:$N$975,9,0)))</f>
        <v/>
      </c>
      <c r="N45" s="10" t="str">
        <f>IF(ISERROR(VLOOKUP(B45,[4]Disk!$F$8:$O$975,10,0)),"",(VLOOKUP(B45,[4]Disk!$F$8:$O$975,10,0)))</f>
        <v/>
      </c>
      <c r="O45" s="12" t="str">
        <f>IF(ISERROR(VLOOKUP(B45,[4]Sırık!$F$8:$BO$990,62,0)),"",(VLOOKUP(B45,[4]Sırık!$F$8:$BO$990,62,0)))</f>
        <v/>
      </c>
      <c r="P45" s="10" t="str">
        <f>IF(ISERROR(VLOOKUP(B45,[4]Sırık!$F$8:$BP$990,63,0)),"",(VLOOKUP(B45,[4]Sırık!$F$8:$BP$990,63,0)))</f>
        <v/>
      </c>
      <c r="Q45" s="34" t="str">
        <f>IF(ISERROR(VLOOKUP(B45,[4]İsveç!$N$8:$O$973,2,0)),"",(VLOOKUP(B45,[4]İsveç!$N$8:$O$973,2,0)))</f>
        <v/>
      </c>
      <c r="R45" s="10" t="str">
        <f>IF(ISERROR(VLOOKUP(B45,[4]İsveç!$N$8:$Q$973,4,0)),"",(VLOOKUP(B45,[4]İsveç!$N$8:$Q$973,4,0)))</f>
        <v/>
      </c>
      <c r="S45" s="9">
        <f>IF(ISERROR(VLOOKUP(B45,'2010 (12YAŞ) ERKEK'!$B$8:$S$35,18,0)),"",(VLOOKUP(B45,'2010 (12YAŞ) ERKEK'!$B$8:$S$35,18,0)))</f>
        <v>84</v>
      </c>
      <c r="T45" s="8">
        <f>SUM(D45,F45,H45,J45,L45,N45,P45,R45)</f>
        <v>53</v>
      </c>
      <c r="U45" s="7">
        <f>SUM(S45+T45)</f>
        <v>137</v>
      </c>
      <c r="V45" s="6" t="s">
        <v>1</v>
      </c>
    </row>
    <row r="46" spans="1:22" ht="73.5" customHeight="1" x14ac:dyDescent="0.2">
      <c r="A46" s="14">
        <v>5</v>
      </c>
      <c r="B46" s="6" t="s">
        <v>83</v>
      </c>
      <c r="C46" s="34" t="str">
        <f>IF(ISERROR(VLOOKUP(B46,'[4]800m.'!$N$8:$O$973,2,0)),"",(VLOOKUP(B46,'[4]800m.'!$N$8:$O$973,2,0)))</f>
        <v/>
      </c>
      <c r="D46" s="10" t="str">
        <f>IF(ISERROR(VLOOKUP(B46,'[4]800m.'!$N$8:$Q$973,4,0)),"",(VLOOKUP(B46,'[4]800m.'!$N$8:$Q$973,4,0)))</f>
        <v/>
      </c>
      <c r="E46" s="13" t="str">
        <f>IF(ISERROR(VLOOKUP(B46,'[4]200m.'!$O$8:$S$983,2,0)),"",(VLOOKUP(B46,'[4]200m.'!$O$8:$S$983,2,0)))</f>
        <v/>
      </c>
      <c r="F46" s="10" t="str">
        <f>IF(ISERROR(VLOOKUP(B46,'[4]200m.'!$O$8:$S$1000,5,0)),"",(VLOOKUP(B46,'[4]200m.'!$O$8:$S$1000,5,0)))</f>
        <v/>
      </c>
      <c r="G46" s="11" t="str">
        <f>IF(ISERROR(VLOOKUP(B46,'[4]300m.Eng'!$O$8:$S$973,2,0)),"",(VLOOKUP(B46,'[4]300m.Eng'!$O$8:$S$973,2,0)))</f>
        <v/>
      </c>
      <c r="H46" s="10" t="str">
        <f>IF(ISERROR(VLOOKUP(B46,'[4]300m.Eng'!$O$8:$S$990,5,0)),"",(VLOOKUP(B46,'[4]300m.Eng'!$O$8:$S$990,5,0)))</f>
        <v/>
      </c>
      <c r="I46" s="34">
        <f>IF(ISERROR(VLOOKUP(B46,'[4]60 METRE'!$M$8:$S$979,3,0)),"",(VLOOKUP(B46,'[4]60 METRE'!$M$8:$S$979,3,0)))</f>
        <v>953</v>
      </c>
      <c r="J46" s="10">
        <f>IF(ISERROR(VLOOKUP(B46,'[4]60 METRE'!$M$8:$Q$977,5,0)),"",(VLOOKUP(B46,'[4]60 METRE'!$M$8:$Q$977,5,0)))</f>
        <v>55</v>
      </c>
      <c r="K46" s="12" t="str">
        <f>IF(ISERROR(VLOOKUP(B46,'[4]FIRLATMA TOPU'!$F$8:$N$975,9,0)),"",(VLOOKUP(B46,'[4]FIRLATMA TOPU'!$F$8:$N$975,9,0)))</f>
        <v/>
      </c>
      <c r="L46" s="10" t="str">
        <f>IF(ISERROR(VLOOKUP(B46,'[4]FIRLATMA TOPU'!$F$8:$O$975,10,0)),"",(VLOOKUP(B46,'[4]FIRLATMA TOPU'!$F$8:$O$975,10,0)))</f>
        <v/>
      </c>
      <c r="M46" s="12" t="str">
        <f>IF(ISERROR(VLOOKUP(B46,[4]Disk!$F$8:$N$975,9,0)),"",(VLOOKUP(B46,[4]Disk!$F$8:$N$975,9,0)))</f>
        <v/>
      </c>
      <c r="N46" s="10" t="str">
        <f>IF(ISERROR(VLOOKUP(B46,[4]Disk!$F$8:$O$975,10,0)),"",(VLOOKUP(B46,[4]Disk!$F$8:$O$975,10,0)))</f>
        <v/>
      </c>
      <c r="O46" s="12" t="str">
        <f>IF(ISERROR(VLOOKUP(B46,[4]Sırık!$F$8:$BO$990,62,0)),"",(VLOOKUP(B46,[4]Sırık!$F$8:$BO$990,62,0)))</f>
        <v/>
      </c>
      <c r="P46" s="10" t="str">
        <f>IF(ISERROR(VLOOKUP(B46,[4]Sırık!$F$8:$BP$990,63,0)),"",(VLOOKUP(B46,[4]Sırık!$F$8:$BP$990,63,0)))</f>
        <v/>
      </c>
      <c r="Q46" s="34" t="str">
        <f>IF(ISERROR(VLOOKUP(B46,[4]İsveç!$N$8:$O$973,2,0)),"",(VLOOKUP(B46,[4]İsveç!$N$8:$O$973,2,0)))</f>
        <v/>
      </c>
      <c r="R46" s="10" t="str">
        <f>IF(ISERROR(VLOOKUP(B46,[4]İsveç!$N$8:$Q$973,4,0)),"",(VLOOKUP(B46,[4]İsveç!$N$8:$Q$973,4,0)))</f>
        <v/>
      </c>
      <c r="S46" s="9">
        <f>IF(ISERROR(VLOOKUP(B46,'2010 (12YAŞ) ERKEK'!$B$8:$S$35,18,0)),"",(VLOOKUP(B46,'2010 (12YAŞ) ERKEK'!$B$8:$S$35,18,0)))</f>
        <v>67</v>
      </c>
      <c r="T46" s="8">
        <f>SUM(D46,F46,H46,J46,L46,N46,P46,R46)</f>
        <v>55</v>
      </c>
      <c r="U46" s="7">
        <f>SUM(S46+T46)</f>
        <v>122</v>
      </c>
      <c r="V46" s="6" t="s">
        <v>1</v>
      </c>
    </row>
    <row r="47" spans="1:22" ht="73.5" customHeight="1" x14ac:dyDescent="0.2">
      <c r="A47" s="14">
        <v>6</v>
      </c>
      <c r="B47" s="6" t="s">
        <v>82</v>
      </c>
      <c r="C47" s="34"/>
      <c r="D47" s="10"/>
      <c r="E47" s="13"/>
      <c r="F47" s="10"/>
      <c r="G47" s="11"/>
      <c r="H47" s="10"/>
      <c r="I47" s="34" t="str">
        <f>IF(ISERROR(VLOOKUP(B47,'[4]60 METRE'!$M$8:$S$979,3,0)),"",(VLOOKUP(B47,'[4]60 METRE'!$M$8:$S$979,3,0)))</f>
        <v/>
      </c>
      <c r="J47" s="10" t="str">
        <f>IF(ISERROR(VLOOKUP(B47,'[4]60 METRE'!$M$8:$Q$977,5,0)),"",(VLOOKUP(B47,'[4]60 METRE'!$M$8:$Q$977,5,0)))</f>
        <v/>
      </c>
      <c r="K47" s="12"/>
      <c r="L47" s="10"/>
      <c r="M47" s="12"/>
      <c r="N47" s="10"/>
      <c r="O47" s="12"/>
      <c r="P47" s="10"/>
      <c r="Q47" s="34"/>
      <c r="R47" s="10"/>
      <c r="S47" s="9">
        <f>IF(ISERROR(VLOOKUP(B47,'2010 (12YAŞ) ERKEK'!$B$8:$S$35,18,0)),"",(VLOOKUP(B47,'2010 (12YAŞ) ERKEK'!$B$8:$S$35,18,0)))</f>
        <v>116</v>
      </c>
      <c r="T47" s="8">
        <f>SUM(D47,F47,H47,J47,L47,N47,P47,R47)</f>
        <v>0</v>
      </c>
      <c r="U47" s="7">
        <f>SUM(S47+T47)</f>
        <v>116</v>
      </c>
      <c r="V47" s="6" t="s">
        <v>1</v>
      </c>
    </row>
    <row r="48" spans="1:22" ht="73.5" customHeight="1" x14ac:dyDescent="0.2">
      <c r="A48" s="14">
        <v>21</v>
      </c>
      <c r="B48" s="6"/>
      <c r="C48" s="34" t="str">
        <f>IF(ISERROR(VLOOKUP(B48,'[4]800m.'!$N$8:$O$973,2,0)),"",(VLOOKUP(B48,'[4]800m.'!$N$8:$O$973,2,0)))</f>
        <v/>
      </c>
      <c r="D48" s="10" t="str">
        <f>IF(ISERROR(VLOOKUP(B48,'[4]800m.'!$N$8:$Q$973,4,0)),"",(VLOOKUP(B48,'[4]800m.'!$N$8:$Q$973,4,0)))</f>
        <v/>
      </c>
      <c r="E48" s="13" t="str">
        <f>IF(ISERROR(VLOOKUP(B48,'[4]200m.'!$O$8:$S$983,2,0)),"",(VLOOKUP(B48,'[4]200m.'!$O$8:$S$983,2,0)))</f>
        <v/>
      </c>
      <c r="F48" s="10" t="str">
        <f>IF(ISERROR(VLOOKUP(B48,'[4]200m.'!$O$8:$S$1000,5,0)),"",(VLOOKUP(B48,'[4]200m.'!$O$8:$S$1000,5,0)))</f>
        <v/>
      </c>
      <c r="G48" s="11" t="str">
        <f>IF(ISERROR(VLOOKUP(B48,'[4]300m.Eng'!$O$8:$S$973,2,0)),"",(VLOOKUP(B48,'[4]300m.Eng'!$O$8:$S$973,2,0)))</f>
        <v/>
      </c>
      <c r="H48" s="10" t="str">
        <f>IF(ISERROR(VLOOKUP(B48,'[4]300m.Eng'!$O$8:$S$990,5,0)),"",(VLOOKUP(B48,'[4]300m.Eng'!$O$8:$S$990,5,0)))</f>
        <v/>
      </c>
      <c r="I48" s="34" t="str">
        <f>IF(ISERROR(VLOOKUP(B48,'[4]60 METRE'!$N$8:$S$979,2,0)),"",(VLOOKUP(B48,'[4]60 METRE'!$N$8:$S$979,2,0)))</f>
        <v/>
      </c>
      <c r="J48" s="10" t="str">
        <f>IF(ISERROR(VLOOKUP(B48,'[4]60 METRE'!$N$8:$Q$977,4,0)),"",(VLOOKUP(B48,'[4]60 METRE'!$N$8:$Q$977,4,0)))</f>
        <v/>
      </c>
      <c r="K48" s="12" t="str">
        <f>IF(ISERROR(VLOOKUP(B48,'[4]FIRLATMA TOPU'!$F$8:$N$975,9,0)),"",(VLOOKUP(B48,'[4]FIRLATMA TOPU'!$F$8:$N$975,9,0)))</f>
        <v/>
      </c>
      <c r="L48" s="10" t="str">
        <f>IF(ISERROR(VLOOKUP(B48,'[4]FIRLATMA TOPU'!$F$8:$O$975,10,0)),"",(VLOOKUP(B48,'[4]FIRLATMA TOPU'!$F$8:$O$975,10,0)))</f>
        <v/>
      </c>
      <c r="M48" s="12" t="str">
        <f>IF(ISERROR(VLOOKUP(B48,[4]Disk!$F$8:$N$975,9,0)),"",(VLOOKUP(B48,[4]Disk!$F$8:$N$975,9,0)))</f>
        <v/>
      </c>
      <c r="N48" s="10" t="str">
        <f>IF(ISERROR(VLOOKUP(B48,[4]Disk!$F$8:$O$975,10,0)),"",(VLOOKUP(B48,[4]Disk!$F$8:$O$975,10,0)))</f>
        <v/>
      </c>
      <c r="O48" s="12" t="str">
        <f>IF(ISERROR(VLOOKUP(B48,[4]Sırık!$F$8:$BO$990,62,0)),"",(VLOOKUP(B48,[4]Sırık!$F$8:$BO$990,62,0)))</f>
        <v/>
      </c>
      <c r="P48" s="10" t="str">
        <f>IF(ISERROR(VLOOKUP(B48,[4]Sırık!$F$8:$BP$990,63,0)),"",(VLOOKUP(B48,[4]Sırık!$F$8:$BP$990,63,0)))</f>
        <v/>
      </c>
      <c r="Q48" s="34" t="str">
        <f>IF(ISERROR(VLOOKUP(B48,[4]İsveç!$N$8:$O$973,2,0)),"",(VLOOKUP(B48,[4]İsveç!$N$8:$O$973,2,0)))</f>
        <v/>
      </c>
      <c r="R48" s="10" t="str">
        <f>IF(ISERROR(VLOOKUP(B48,[4]İsveç!$N$8:$Q$973,4,0)),"",(VLOOKUP(B48,[4]İsveç!$N$8:$Q$973,4,0)))</f>
        <v/>
      </c>
      <c r="S48" s="9" t="str">
        <f>IF(ISERROR(VLOOKUP(B48,'2010 (12YAŞ) ERKEK'!$B$8:$S$35,18,0)),"",(VLOOKUP(B48,'2010 (12YAŞ) ERKEK'!$B$8:$S$35,18,0)))</f>
        <v/>
      </c>
      <c r="T48" s="8">
        <f>SUM(D48,F48,H48,J48,L48,N48,P48,R48)</f>
        <v>0</v>
      </c>
      <c r="U48" s="7">
        <f>IF(ISERROR(VLOOKUP(B48,'2010 (12YAŞ) ERKEK'!$B$54:$S$10001,18,0)),"",(VLOOKUP(B48,'2010 (12YAŞ) ERKEK'!$B$54:$S$10001,18,0)))</f>
        <v>0</v>
      </c>
    </row>
    <row r="49" spans="1:21" ht="73.5" customHeight="1" x14ac:dyDescent="0.2">
      <c r="A49" s="14">
        <v>22</v>
      </c>
      <c r="B49" s="6"/>
      <c r="C49" s="34" t="str">
        <f>IF(ISERROR(VLOOKUP(B49,'[4]800m.'!$N$8:$O$973,2,0)),"",(VLOOKUP(B49,'[4]800m.'!$N$8:$O$973,2,0)))</f>
        <v/>
      </c>
      <c r="D49" s="10" t="str">
        <f>IF(ISERROR(VLOOKUP(B49,'[4]800m.'!$N$8:$Q$973,4,0)),"",(VLOOKUP(B49,'[4]800m.'!$N$8:$Q$973,4,0)))</f>
        <v/>
      </c>
      <c r="E49" s="13" t="str">
        <f>IF(ISERROR(VLOOKUP(B49,'[4]200m.'!$O$8:$S$983,2,0)),"",(VLOOKUP(B49,'[4]200m.'!$O$8:$S$983,2,0)))</f>
        <v/>
      </c>
      <c r="F49" s="10" t="str">
        <f>IF(ISERROR(VLOOKUP(B49,'[4]200m.'!$O$8:$S$1000,5,0)),"",(VLOOKUP(B49,'[4]200m.'!$O$8:$S$1000,5,0)))</f>
        <v/>
      </c>
      <c r="G49" s="11" t="str">
        <f>IF(ISERROR(VLOOKUP(B49,'[4]300m.Eng'!$O$8:$S$973,2,0)),"",(VLOOKUP(B49,'[4]300m.Eng'!$O$8:$S$973,2,0)))</f>
        <v/>
      </c>
      <c r="H49" s="10" t="str">
        <f>IF(ISERROR(VLOOKUP(B49,'[4]300m.Eng'!$O$8:$S$990,5,0)),"",(VLOOKUP(B49,'[4]300m.Eng'!$O$8:$S$990,5,0)))</f>
        <v/>
      </c>
      <c r="I49" s="34" t="str">
        <f>IF(ISERROR(VLOOKUP(B49,'[4]60 METRE'!$N$8:$S$979,2,0)),"",(VLOOKUP(B49,'[4]60 METRE'!$N$8:$S$979,2,0)))</f>
        <v/>
      </c>
      <c r="J49" s="10" t="str">
        <f>IF(ISERROR(VLOOKUP(B49,'[4]60 METRE'!$N$8:$Q$977,4,0)),"",(VLOOKUP(B49,'[4]60 METRE'!$N$8:$Q$977,4,0)))</f>
        <v/>
      </c>
      <c r="K49" s="12" t="str">
        <f>IF(ISERROR(VLOOKUP(B49,'[4]FIRLATMA TOPU'!$F$8:$N$975,9,0)),"",(VLOOKUP(B49,'[4]FIRLATMA TOPU'!$F$8:$N$975,9,0)))</f>
        <v/>
      </c>
      <c r="L49" s="10" t="str">
        <f>IF(ISERROR(VLOOKUP(B49,'[4]FIRLATMA TOPU'!$F$8:$O$975,10,0)),"",(VLOOKUP(B49,'[4]FIRLATMA TOPU'!$F$8:$O$975,10,0)))</f>
        <v/>
      </c>
      <c r="M49" s="12" t="str">
        <f>IF(ISERROR(VLOOKUP(B49,[4]Disk!$F$8:$N$975,9,0)),"",(VLOOKUP(B49,[4]Disk!$F$8:$N$975,9,0)))</f>
        <v/>
      </c>
      <c r="N49" s="10" t="str">
        <f>IF(ISERROR(VLOOKUP(B49,[4]Disk!$F$8:$O$975,10,0)),"",(VLOOKUP(B49,[4]Disk!$F$8:$O$975,10,0)))</f>
        <v/>
      </c>
      <c r="O49" s="12" t="str">
        <f>IF(ISERROR(VLOOKUP(B49,[4]Sırık!$F$8:$BO$990,62,0)),"",(VLOOKUP(B49,[4]Sırık!$F$8:$BO$990,62,0)))</f>
        <v/>
      </c>
      <c r="P49" s="10" t="str">
        <f>IF(ISERROR(VLOOKUP(B49,[4]Sırık!$F$8:$BP$990,63,0)),"",(VLOOKUP(B49,[4]Sırık!$F$8:$BP$990,63,0)))</f>
        <v/>
      </c>
      <c r="Q49" s="34" t="str">
        <f>IF(ISERROR(VLOOKUP(B49,[4]İsveç!$N$8:$O$973,2,0)),"",(VLOOKUP(B49,[4]İsveç!$N$8:$O$973,2,0)))</f>
        <v/>
      </c>
      <c r="R49" s="10" t="str">
        <f>IF(ISERROR(VLOOKUP(B49,[4]İsveç!$N$8:$Q$973,4,0)),"",(VLOOKUP(B49,[4]İsveç!$N$8:$Q$973,4,0)))</f>
        <v/>
      </c>
      <c r="S49" s="9" t="str">
        <f>IF(ISERROR(VLOOKUP(B49,'2010 (12YAŞ) ERKEK'!$B$8:$S$35,18,0)),"",(VLOOKUP(B49,'2010 (12YAŞ) ERKEK'!$B$8:$S$35,18,0)))</f>
        <v/>
      </c>
      <c r="T49" s="8">
        <f>SUM(D49,F49,H49,J49,L49,N49,P49,R49)</f>
        <v>0</v>
      </c>
      <c r="U49" s="7">
        <f>IF(ISERROR(VLOOKUP(B49,'2010 (12YAŞ) ERKEK'!$B$54:$S$10001,18,0)),"",(VLOOKUP(B49,'2010 (12YAŞ) ERKEK'!$B$54:$S$10001,18,0)))</f>
        <v>0</v>
      </c>
    </row>
    <row r="50" spans="1:21" x14ac:dyDescent="0.2">
      <c r="B50" s="1" t="s">
        <v>81</v>
      </c>
    </row>
    <row r="51" spans="1:21" x14ac:dyDescent="0.2">
      <c r="B51" s="1" t="s">
        <v>80</v>
      </c>
    </row>
    <row r="54" spans="1:21" ht="38.25" customHeight="1" x14ac:dyDescent="0.45">
      <c r="C54" s="5">
        <v>1</v>
      </c>
      <c r="D54" s="5">
        <v>2</v>
      </c>
      <c r="E54" s="5">
        <v>3</v>
      </c>
      <c r="F54" s="5">
        <v>4</v>
      </c>
      <c r="G54" s="5">
        <v>5</v>
      </c>
      <c r="H54" s="5">
        <v>6</v>
      </c>
      <c r="I54" s="5">
        <v>7</v>
      </c>
      <c r="J54" s="5">
        <v>8</v>
      </c>
      <c r="K54" s="5">
        <v>9</v>
      </c>
      <c r="L54" s="5">
        <v>10</v>
      </c>
      <c r="M54" s="5">
        <v>11</v>
      </c>
      <c r="N54" s="5">
        <v>12</v>
      </c>
      <c r="O54" s="5">
        <v>13</v>
      </c>
      <c r="P54" s="5">
        <v>14</v>
      </c>
      <c r="Q54" s="5">
        <v>15</v>
      </c>
      <c r="R54" s="5">
        <v>16</v>
      </c>
      <c r="S54" s="5"/>
    </row>
    <row r="55" spans="1:21" ht="38.25" customHeight="1" x14ac:dyDescent="0.45">
      <c r="A55" s="4">
        <v>1</v>
      </c>
      <c r="B55" s="5"/>
      <c r="C55" s="2" t="str">
        <f>IF(ISERROR(VLOOKUP(B55,'[4]80 METRE'!$O$8:$S$1000,5,0)),"",(VLOOKUP(B55,'[4]80 METRE'!$O$8:$S$1000,5,0)))</f>
        <v/>
      </c>
      <c r="D55" s="2" t="str">
        <f>IF(ISERROR(VLOOKUP(B55,'[4]400m.'!$O$8:$S$990,5,0)),"",(VLOOKUP(B55,'[4]400m.'!$O$8:$S$990,5,0)))</f>
        <v/>
      </c>
      <c r="E55" s="2" t="str">
        <f>IF(ISERROR(VLOOKUP(B55,'[4]1500m.'!$N$8:$Q$990,4,0)),"",(VLOOKUP(B55,'[4]1500m.'!$N$8:$Q$990,4,0)))</f>
        <v/>
      </c>
      <c r="F55" s="2" t="str">
        <f>IF(ISERROR(VLOOKUP(B55,[4]Yüksek!$F$8:$BP$990,63,0)),"",(VLOOKUP(B55,[4]Yüksek!$F$8:$BP$990,63,0)))</f>
        <v/>
      </c>
      <c r="G55" s="2" t="str">
        <f>IF(ISERROR(VLOOKUP(B55,[4]Cirit!$F$8:$O$975,10,0)),"",(VLOOKUP(B55,[4]Cirit!$F$8:$O$975,10,0)))</f>
        <v/>
      </c>
      <c r="H55" s="2" t="str">
        <f>IF(ISERROR(VLOOKUP(B55,'[4]110m.Eng'!$O$8:$S$989,5,0)),"",(VLOOKUP(B55,'[4]110m.Eng'!$O$8:$S$989,5,0)))</f>
        <v/>
      </c>
      <c r="I55" s="2" t="str">
        <f>IF(ISERROR(VLOOKUP(B55,[4]Uzun!$F$8:$O$978,10,0)),"",(VLOOKUP(B55,[4]Uzun!$F$8:$O$978,10,0)))</f>
        <v/>
      </c>
      <c r="J55" s="2" t="str">
        <f>IF(ISERROR(VLOOKUP(B55,[4]Gülle!$F$8:$O$975,10,0)),"",(VLOOKUP(B55,[4]Gülle!$F$8:$O$975,10,0)))</f>
        <v/>
      </c>
      <c r="K55" s="2" t="str">
        <f>IF(ISERROR(VLOOKUP(B55,'[4]800m.'!$N$8:$Q$973,4,0)),"",(VLOOKUP(B55,'[4]800m.'!$N$8:$Q$973,4,0)))</f>
        <v/>
      </c>
      <c r="L55" s="2" t="str">
        <f>IF(ISERROR(VLOOKUP(B55,'[4]200m.'!$O$8:$S$1000,5,0)),"",(VLOOKUP(B55,'[4]200m.'!$O$8:$S$1000,5,0)))</f>
        <v/>
      </c>
      <c r="M55" s="2" t="str">
        <f>IF(ISERROR(VLOOKUP(B55,'[4]300m.Eng'!$O$8:$S$990,5,0)),"",(VLOOKUP(B55,'[4]300m.Eng'!$O$8:$S$990,5,0)))</f>
        <v/>
      </c>
      <c r="N55" s="2" t="str">
        <f>IF(ISERROR(VLOOKUP(B55,'[4]FIRLATMA TOPU'!$F$8:$O$975,10,0)),"",(VLOOKUP(B55,'[4]FIRLATMA TOPU'!$F$8:$O$975,10,0)))</f>
        <v/>
      </c>
      <c r="O55" s="2" t="str">
        <f>IF(ISERROR(VLOOKUP(B55,[4]Disk!$F$8:$O$975,10,0)),"",(VLOOKUP(B55,[4]Disk!$F$8:$O$975,10,0)))</f>
        <v/>
      </c>
      <c r="P55" s="2" t="str">
        <f>IF(ISERROR(VLOOKUP(B55,[4]Sırık!$F$8:$BP$990,63,0)),"",(VLOOKUP(B55,[4]Sırık!$F$8:$BP$990,63,0)))</f>
        <v/>
      </c>
      <c r="Q55" s="2" t="str">
        <f>IF(ISERROR(VLOOKUP(B55,[4]İsveç!$N$8:$Q$973,4,0)),"",(VLOOKUP(B55,[4]İsveç!$N$8:$Q$973,4,0)))</f>
        <v/>
      </c>
      <c r="R55" s="2" t="str">
        <f>IF(ISERROR(VLOOKUP(B55,'[4]60 METRE'!$N$8:$Q$977,4,0)),"",(VLOOKUP(B55,'[4]60 METRE'!$N$8:$Q$977,4,0)))</f>
        <v/>
      </c>
      <c r="S55" s="2">
        <f>S56</f>
        <v>0</v>
      </c>
    </row>
    <row r="56" spans="1:21" ht="38.25" customHeight="1" x14ac:dyDescent="0.45">
      <c r="A56" s="4">
        <v>2</v>
      </c>
      <c r="B56" s="5"/>
      <c r="C56" s="2" t="str">
        <f>IF(ISERROR(LARGE(C55:R55,1)),"-",LARGE(C55:R55,1))</f>
        <v>-</v>
      </c>
      <c r="D56" s="2" t="str">
        <f>IF(ISERROR(LARGE(C55:R55,2)),"-",LARGE(C55:R55,2))</f>
        <v>-</v>
      </c>
      <c r="E56" s="2" t="str">
        <f>IF(ISERROR(LARGE(C55:R55,3)),"-",LARGE(C55:R55,3))</f>
        <v>-</v>
      </c>
      <c r="F56" s="2" t="str">
        <f>IF(ISERROR(LARGE(C55:R55,4)),"-",LARGE(C55:R55,4))</f>
        <v>-</v>
      </c>
      <c r="G56" s="2" t="str">
        <f>IF(ISERROR(LARGE(C55:R55,5)),"-",LARGE(C55:R55,5))</f>
        <v>-</v>
      </c>
      <c r="H56" s="2" t="str">
        <f>IF(ISERROR(LARGE(C55:R55,6)),"-",LARGE(C55:R55,6))</f>
        <v>-</v>
      </c>
      <c r="I56" s="2" t="str">
        <f>IF(ISERROR(LARGE(C55:R55,7)),"-",LARGE(C55:R55,7))</f>
        <v>-</v>
      </c>
      <c r="J56" s="2" t="str">
        <f>IF(ISERROR(LARGE(C55:R55,8)),"-",LARGE(C55:R55,8))</f>
        <v>-</v>
      </c>
      <c r="K56" s="2" t="str">
        <f>IF(ISERROR(LARGE(C55:R55,9)),"-",LARGE(C55:R55,9))</f>
        <v>-</v>
      </c>
      <c r="L56" s="2" t="str">
        <f>IF(ISERROR(LARGE(C55:R55,10)),"-",LARGE(C55:R55,10))</f>
        <v>-</v>
      </c>
      <c r="M56" s="2" t="str">
        <f>IF(ISERROR(LARGE(C55:R55,11)),"-",LARGE(C55:R55,11))</f>
        <v>-</v>
      </c>
      <c r="N56" s="2" t="str">
        <f>IF(ISERROR(LARGE(C55:R55,12)),"-",LARGE(C55:R55,12))</f>
        <v>-</v>
      </c>
      <c r="O56" s="2" t="str">
        <f>IF(ISERROR(LARGE(C55:R55,13)),"-",LARGE(C55:R55,13))</f>
        <v>-</v>
      </c>
      <c r="P56" s="2" t="str">
        <f>IF(ISERROR(LARGE(C55:R55,14)),"-",LARGE(C55:R55,14))</f>
        <v>-</v>
      </c>
      <c r="Q56" s="2" t="str">
        <f>IF(ISERROR(LARGE(C55:R55,15)),"-",LARGE(C55:R55,15))</f>
        <v>-</v>
      </c>
      <c r="R56" s="2" t="str">
        <f>IF(ISERROR(LARGE(C55:R55,16)),"-",LARGE(C55:R55,16))</f>
        <v>-</v>
      </c>
      <c r="S56" s="2">
        <f>SUM(C56:P56)</f>
        <v>0</v>
      </c>
    </row>
    <row r="57" spans="1:21" ht="38.25" customHeight="1" x14ac:dyDescent="0.45">
      <c r="A57" s="4">
        <v>3</v>
      </c>
      <c r="B57" s="5"/>
      <c r="C57" s="2" t="str">
        <f>IF(ISERROR(VLOOKUP(B57,'[4]80 METRE'!$O$8:$S$1000,5,0)),"",(VLOOKUP(B57,'[4]80 METRE'!$O$8:$S$1000,5,0)))</f>
        <v/>
      </c>
      <c r="D57" s="2" t="str">
        <f>IF(ISERROR(VLOOKUP(B57,'[4]400m.'!$O$8:$S$990,5,0)),"",(VLOOKUP(B57,'[4]400m.'!$O$8:$S$990,5,0)))</f>
        <v/>
      </c>
      <c r="E57" s="2" t="str">
        <f>IF(ISERROR(VLOOKUP(B57,'[4]1500m.'!$N$8:$Q$990,4,0)),"",(VLOOKUP(B57,'[4]1500m.'!$N$8:$Q$990,4,0)))</f>
        <v/>
      </c>
      <c r="F57" s="2" t="str">
        <f>IF(ISERROR(VLOOKUP(B57,[4]Yüksek!$F$8:$BP$990,63,0)),"",(VLOOKUP(B57,[4]Yüksek!$F$8:$BP$990,63,0)))</f>
        <v/>
      </c>
      <c r="G57" s="2" t="str">
        <f>IF(ISERROR(VLOOKUP(B57,[4]Cirit!$F$8:$O$975,10,0)),"",(VLOOKUP(B57,[4]Cirit!$F$8:$O$975,10,0)))</f>
        <v/>
      </c>
      <c r="H57" s="2" t="str">
        <f>IF(ISERROR(VLOOKUP(B57,'[4]110m.Eng'!$O$8:$S$989,5,0)),"",(VLOOKUP(B57,'[4]110m.Eng'!$O$8:$S$989,5,0)))</f>
        <v/>
      </c>
      <c r="I57" s="2" t="str">
        <f>IF(ISERROR(VLOOKUP(B57,[4]Uzun!$F$8:$O$978,10,0)),"",(VLOOKUP(B57,[4]Uzun!$F$8:$O$978,10,0)))</f>
        <v/>
      </c>
      <c r="J57" s="2" t="str">
        <f>IF(ISERROR(VLOOKUP(B57,[4]Gülle!$F$8:$O$975,10,0)),"",(VLOOKUP(B57,[4]Gülle!$F$8:$O$975,10,0)))</f>
        <v/>
      </c>
      <c r="K57" s="2" t="str">
        <f>IF(ISERROR(VLOOKUP(B57,'[4]800m.'!$N$8:$Q$973,4,0)),"",(VLOOKUP(B57,'[4]800m.'!$N$8:$Q$973,4,0)))</f>
        <v/>
      </c>
      <c r="L57" s="2" t="str">
        <f>IF(ISERROR(VLOOKUP(B57,'[4]200m.'!$O$8:$S$1000,5,0)),"",(VLOOKUP(B57,'[4]200m.'!$O$8:$S$1000,5,0)))</f>
        <v/>
      </c>
      <c r="M57" s="2" t="str">
        <f>IF(ISERROR(VLOOKUP(B57,'[4]300m.Eng'!$O$8:$S$990,5,0)),"",(VLOOKUP(B57,'[4]300m.Eng'!$O$8:$S$990,5,0)))</f>
        <v/>
      </c>
      <c r="N57" s="2" t="str">
        <f>IF(ISERROR(VLOOKUP(B57,'[4]FIRLATMA TOPU'!$F$8:$O$975,10,0)),"",(VLOOKUP(B57,'[4]FIRLATMA TOPU'!$F$8:$O$975,10,0)))</f>
        <v/>
      </c>
      <c r="O57" s="2" t="str">
        <f>IF(ISERROR(VLOOKUP(B57,[4]Disk!$F$8:$O$975,10,0)),"",(VLOOKUP(B57,[4]Disk!$F$8:$O$975,10,0)))</f>
        <v/>
      </c>
      <c r="P57" s="2" t="str">
        <f>IF(ISERROR(VLOOKUP(B57,[4]Sırık!$F$8:$BP$990,63,0)),"",(VLOOKUP(B57,[4]Sırık!$F$8:$BP$990,63,0)))</f>
        <v/>
      </c>
      <c r="Q57" s="2" t="str">
        <f>IF(ISERROR(VLOOKUP(B57,[4]İsveç!$N$8:$Q$973,4,0)),"",(VLOOKUP(B57,[4]İsveç!$N$8:$Q$973,4,0)))</f>
        <v/>
      </c>
      <c r="R57" s="2" t="str">
        <f>IF(ISERROR(VLOOKUP(B57,'[4]60 METRE'!$N$8:$Q$977,4,0)),"",(VLOOKUP(B57,'[4]60 METRE'!$N$8:$Q$977,4,0)))</f>
        <v/>
      </c>
      <c r="S57" s="2">
        <f>S58</f>
        <v>0</v>
      </c>
    </row>
    <row r="58" spans="1:21" ht="38.25" customHeight="1" x14ac:dyDescent="0.45">
      <c r="A58" s="4">
        <v>4</v>
      </c>
      <c r="B58" s="5"/>
      <c r="C58" s="2" t="str">
        <f>IF(ISERROR(LARGE(C57:R57,1)),"-",LARGE(C57:R57,1))</f>
        <v>-</v>
      </c>
      <c r="D58" s="2" t="str">
        <f>IF(ISERROR(LARGE(C57:R57,2)),"-",LARGE(C57:R57,2))</f>
        <v>-</v>
      </c>
      <c r="E58" s="2" t="str">
        <f>IF(ISERROR(LARGE(C57:R57,3)),"-",LARGE(C57:R57,3))</f>
        <v>-</v>
      </c>
      <c r="F58" s="2" t="str">
        <f>IF(ISERROR(LARGE(C57:R57,4)),"-",LARGE(C57:R57,4))</f>
        <v>-</v>
      </c>
      <c r="G58" s="2" t="str">
        <f>IF(ISERROR(LARGE(C57:R57,5)),"-",LARGE(C57:R57,5))</f>
        <v>-</v>
      </c>
      <c r="H58" s="2" t="str">
        <f>IF(ISERROR(LARGE(C57:R57,6)),"-",LARGE(C57:R57,6))</f>
        <v>-</v>
      </c>
      <c r="I58" s="2" t="str">
        <f>IF(ISERROR(LARGE(C57:R57,7)),"-",LARGE(C57:R57,7))</f>
        <v>-</v>
      </c>
      <c r="J58" s="2" t="str">
        <f>IF(ISERROR(LARGE(C57:R57,8)),"-",LARGE(C57:R57,8))</f>
        <v>-</v>
      </c>
      <c r="K58" s="2" t="str">
        <f>IF(ISERROR(LARGE(C57:R57,9)),"-",LARGE(C57:R57,9))</f>
        <v>-</v>
      </c>
      <c r="L58" s="2" t="str">
        <f>IF(ISERROR(LARGE(C57:R57,10)),"-",LARGE(C57:R57,10))</f>
        <v>-</v>
      </c>
      <c r="M58" s="2" t="str">
        <f>IF(ISERROR(LARGE(C57:R57,11)),"-",LARGE(C57:R57,11))</f>
        <v>-</v>
      </c>
      <c r="N58" s="2" t="str">
        <f>IF(ISERROR(LARGE(C57:R57,12)),"-",LARGE(C57:R57,12))</f>
        <v>-</v>
      </c>
      <c r="O58" s="2" t="str">
        <f>IF(ISERROR(LARGE(C57:R57,13)),"-",LARGE(C57:R57,13))</f>
        <v>-</v>
      </c>
      <c r="P58" s="2" t="str">
        <f>IF(ISERROR(LARGE(C57:R57,14)),"-",LARGE(C57:R57,14))</f>
        <v>-</v>
      </c>
      <c r="Q58" s="2" t="str">
        <f>IF(ISERROR(LARGE(C57:R57,15)),"-",LARGE(C57:R57,15))</f>
        <v>-</v>
      </c>
      <c r="R58" s="2" t="str">
        <f>IF(ISERROR(LARGE(C57:R57,16)),"-",LARGE(C57:R57,16))</f>
        <v>-</v>
      </c>
      <c r="S58" s="2">
        <f>SUM(C58:P58)</f>
        <v>0</v>
      </c>
    </row>
    <row r="59" spans="1:21" ht="38.25" customHeight="1" x14ac:dyDescent="0.45">
      <c r="A59" s="4">
        <v>5</v>
      </c>
      <c r="B59" s="5"/>
      <c r="C59" s="2" t="str">
        <f>IF(ISERROR(VLOOKUP(B59,'[4]80 METRE'!$O$8:$S$1000,5,0)),"",(VLOOKUP(B59,'[4]80 METRE'!$O$8:$S$1000,5,0)))</f>
        <v/>
      </c>
      <c r="D59" s="2" t="str">
        <f>IF(ISERROR(VLOOKUP(B59,'[4]400m.'!$O$8:$S$990,5,0)),"",(VLOOKUP(B59,'[4]400m.'!$O$8:$S$990,5,0)))</f>
        <v/>
      </c>
      <c r="E59" s="2" t="str">
        <f>IF(ISERROR(VLOOKUP(B59,'[4]1500m.'!$N$8:$Q$990,4,0)),"",(VLOOKUP(B59,'[4]1500m.'!$N$8:$Q$990,4,0)))</f>
        <v/>
      </c>
      <c r="F59" s="2" t="str">
        <f>IF(ISERROR(VLOOKUP(B59,[4]Yüksek!$F$8:$BP$990,63,0)),"",(VLOOKUP(B59,[4]Yüksek!$F$8:$BP$990,63,0)))</f>
        <v/>
      </c>
      <c r="G59" s="2" t="str">
        <f>IF(ISERROR(VLOOKUP(B59,[4]Cirit!$F$8:$O$975,10,0)),"",(VLOOKUP(B59,[4]Cirit!$F$8:$O$975,10,0)))</f>
        <v/>
      </c>
      <c r="H59" s="2" t="str">
        <f>IF(ISERROR(VLOOKUP(B59,'[4]110m.Eng'!$O$8:$S$989,5,0)),"",(VLOOKUP(B59,'[4]110m.Eng'!$O$8:$S$989,5,0)))</f>
        <v/>
      </c>
      <c r="I59" s="2" t="str">
        <f>IF(ISERROR(VLOOKUP(B59,[4]Uzun!$F$8:$O$978,10,0)),"",(VLOOKUP(B59,[4]Uzun!$F$8:$O$978,10,0)))</f>
        <v/>
      </c>
      <c r="J59" s="2" t="str">
        <f>IF(ISERROR(VLOOKUP(B59,[4]Gülle!$F$8:$O$975,10,0)),"",(VLOOKUP(B59,[4]Gülle!$F$8:$O$975,10,0)))</f>
        <v/>
      </c>
      <c r="K59" s="2" t="str">
        <f>IF(ISERROR(VLOOKUP(B59,'[4]800m.'!$N$8:$Q$973,4,0)),"",(VLOOKUP(B59,'[4]800m.'!$N$8:$Q$973,4,0)))</f>
        <v/>
      </c>
      <c r="L59" s="2" t="str">
        <f>IF(ISERROR(VLOOKUP(B59,'[4]200m.'!$O$8:$S$1000,5,0)),"",(VLOOKUP(B59,'[4]200m.'!$O$8:$S$1000,5,0)))</f>
        <v/>
      </c>
      <c r="M59" s="2" t="str">
        <f>IF(ISERROR(VLOOKUP(B59,'[4]300m.Eng'!$O$8:$S$990,5,0)),"",(VLOOKUP(B59,'[4]300m.Eng'!$O$8:$S$990,5,0)))</f>
        <v/>
      </c>
      <c r="N59" s="2" t="str">
        <f>IF(ISERROR(VLOOKUP(B59,'[4]FIRLATMA TOPU'!$F$8:$O$975,10,0)),"",(VLOOKUP(B59,'[4]FIRLATMA TOPU'!$F$8:$O$975,10,0)))</f>
        <v/>
      </c>
      <c r="O59" s="2" t="str">
        <f>IF(ISERROR(VLOOKUP(B59,[4]Disk!$F$8:$O$975,10,0)),"",(VLOOKUP(B59,[4]Disk!$F$8:$O$975,10,0)))</f>
        <v/>
      </c>
      <c r="P59" s="2" t="str">
        <f>IF(ISERROR(VLOOKUP(B59,[4]Sırık!$F$8:$BP$990,63,0)),"",(VLOOKUP(B59,[4]Sırık!$F$8:$BP$990,63,0)))</f>
        <v/>
      </c>
      <c r="Q59" s="2" t="str">
        <f>IF(ISERROR(VLOOKUP(B59,[4]İsveç!$N$8:$Q$973,4,0)),"",(VLOOKUP(B59,[4]İsveç!$N$8:$Q$973,4,0)))</f>
        <v/>
      </c>
      <c r="R59" s="2" t="str">
        <f>IF(ISERROR(VLOOKUP(B59,'[4]60 METRE'!$N$8:$Q$977,4,0)),"",(VLOOKUP(B59,'[4]60 METRE'!$N$8:$Q$977,4,0)))</f>
        <v/>
      </c>
      <c r="S59" s="2">
        <f>S60</f>
        <v>0</v>
      </c>
    </row>
    <row r="60" spans="1:21" ht="38.25" customHeight="1" x14ac:dyDescent="0.45">
      <c r="A60" s="4">
        <v>6</v>
      </c>
      <c r="B60" s="5"/>
      <c r="C60" s="2" t="str">
        <f>IF(ISERROR(LARGE(C59:R59,1)),"-",LARGE(C59:R59,1))</f>
        <v>-</v>
      </c>
      <c r="D60" s="2" t="str">
        <f>IF(ISERROR(LARGE(C59:R59,2)),"-",LARGE(C59:R59,2))</f>
        <v>-</v>
      </c>
      <c r="E60" s="2" t="str">
        <f>IF(ISERROR(LARGE(C59:R59,3)),"-",LARGE(C59:R59,3))</f>
        <v>-</v>
      </c>
      <c r="F60" s="2" t="str">
        <f>IF(ISERROR(LARGE(C59:R59,4)),"-",LARGE(C59:R59,4))</f>
        <v>-</v>
      </c>
      <c r="G60" s="2" t="str">
        <f>IF(ISERROR(LARGE(C59:R59,5)),"-",LARGE(C59:R59,5))</f>
        <v>-</v>
      </c>
      <c r="H60" s="2" t="str">
        <f>IF(ISERROR(LARGE(C59:R59,6)),"-",LARGE(C59:R59,6))</f>
        <v>-</v>
      </c>
      <c r="I60" s="2" t="str">
        <f>IF(ISERROR(LARGE(C59:R59,7)),"-",LARGE(C59:R59,7))</f>
        <v>-</v>
      </c>
      <c r="J60" s="2" t="str">
        <f>IF(ISERROR(LARGE(C59:R59,8)),"-",LARGE(C59:R59,8))</f>
        <v>-</v>
      </c>
      <c r="K60" s="2" t="str">
        <f>IF(ISERROR(LARGE(C59:R59,9)),"-",LARGE(C59:R59,9))</f>
        <v>-</v>
      </c>
      <c r="L60" s="2" t="str">
        <f>IF(ISERROR(LARGE(C59:R59,10)),"-",LARGE(C59:R59,10))</f>
        <v>-</v>
      </c>
      <c r="M60" s="2" t="str">
        <f>IF(ISERROR(LARGE(C59:R59,11)),"-",LARGE(C59:R59,11))</f>
        <v>-</v>
      </c>
      <c r="N60" s="2" t="str">
        <f>IF(ISERROR(LARGE(C59:R59,12)),"-",LARGE(C59:R59,12))</f>
        <v>-</v>
      </c>
      <c r="O60" s="2" t="str">
        <f>IF(ISERROR(LARGE(C59:R59,13)),"-",LARGE(C59:R59,13))</f>
        <v>-</v>
      </c>
      <c r="P60" s="2" t="str">
        <f>IF(ISERROR(LARGE(C59:R59,14)),"-",LARGE(C59:R59,14))</f>
        <v>-</v>
      </c>
      <c r="Q60" s="2" t="str">
        <f>IF(ISERROR(LARGE(C59:R59,15)),"-",LARGE(C59:R59,15))</f>
        <v>-</v>
      </c>
      <c r="R60" s="2" t="str">
        <f>IF(ISERROR(LARGE(C59:R59,16)),"-",LARGE(C59:R59,16))</f>
        <v>-</v>
      </c>
      <c r="S60" s="2">
        <f>SUM(C60:P60)</f>
        <v>0</v>
      </c>
    </row>
    <row r="61" spans="1:21" ht="38.25" customHeight="1" x14ac:dyDescent="0.45">
      <c r="A61" s="4">
        <v>7</v>
      </c>
      <c r="B61" s="5"/>
      <c r="C61" s="2" t="str">
        <f>IF(ISERROR(VLOOKUP(B61,'[4]80 METRE'!$O$8:$S$1000,5,0)),"",(VLOOKUP(B61,'[4]80 METRE'!$O$8:$S$1000,5,0)))</f>
        <v/>
      </c>
      <c r="D61" s="2" t="str">
        <f>IF(ISERROR(VLOOKUP(B61,'[4]400m.'!$O$8:$S$990,5,0)),"",(VLOOKUP(B61,'[4]400m.'!$O$8:$S$990,5,0)))</f>
        <v/>
      </c>
      <c r="E61" s="2" t="str">
        <f>IF(ISERROR(VLOOKUP(B61,'[4]1500m.'!$N$8:$Q$990,4,0)),"",(VLOOKUP(B61,'[4]1500m.'!$N$8:$Q$990,4,0)))</f>
        <v/>
      </c>
      <c r="F61" s="2" t="str">
        <f>IF(ISERROR(VLOOKUP(B61,[4]Yüksek!$F$8:$BP$990,63,0)),"",(VLOOKUP(B61,[4]Yüksek!$F$8:$BP$990,63,0)))</f>
        <v/>
      </c>
      <c r="G61" s="2" t="str">
        <f>IF(ISERROR(VLOOKUP(B61,[4]Cirit!$F$8:$O$975,10,0)),"",(VLOOKUP(B61,[4]Cirit!$F$8:$O$975,10,0)))</f>
        <v/>
      </c>
      <c r="H61" s="2" t="str">
        <f>IF(ISERROR(VLOOKUP(B61,'[4]110m.Eng'!$O$8:$S$989,5,0)),"",(VLOOKUP(B61,'[4]110m.Eng'!$O$8:$S$989,5,0)))</f>
        <v/>
      </c>
      <c r="I61" s="2" t="str">
        <f>IF(ISERROR(VLOOKUP(B61,[4]Uzun!$F$8:$O$978,10,0)),"",(VLOOKUP(B61,[4]Uzun!$F$8:$O$978,10,0)))</f>
        <v/>
      </c>
      <c r="J61" s="2" t="str">
        <f>IF(ISERROR(VLOOKUP(B61,[4]Gülle!$F$8:$O$975,10,0)),"",(VLOOKUP(B61,[4]Gülle!$F$8:$O$975,10,0)))</f>
        <v/>
      </c>
      <c r="K61" s="2" t="str">
        <f>IF(ISERROR(VLOOKUP(B61,'[4]800m.'!$N$8:$Q$973,4,0)),"",(VLOOKUP(B61,'[4]800m.'!$N$8:$Q$973,4,0)))</f>
        <v/>
      </c>
      <c r="L61" s="2" t="str">
        <f>IF(ISERROR(VLOOKUP(B61,'[4]200m.'!$O$8:$S$1000,5,0)),"",(VLOOKUP(B61,'[4]200m.'!$O$8:$S$1000,5,0)))</f>
        <v/>
      </c>
      <c r="M61" s="2" t="str">
        <f>IF(ISERROR(VLOOKUP(B61,'[4]300m.Eng'!$O$8:$S$990,5,0)),"",(VLOOKUP(B61,'[4]300m.Eng'!$O$8:$S$990,5,0)))</f>
        <v/>
      </c>
      <c r="N61" s="2" t="str">
        <f>IF(ISERROR(VLOOKUP(B61,'[4]FIRLATMA TOPU'!$F$8:$O$975,10,0)),"",(VLOOKUP(B61,'[4]FIRLATMA TOPU'!$F$8:$O$975,10,0)))</f>
        <v/>
      </c>
      <c r="O61" s="2" t="str">
        <f>IF(ISERROR(VLOOKUP(B61,[4]Disk!$F$8:$O$975,10,0)),"",(VLOOKUP(B61,[4]Disk!$F$8:$O$975,10,0)))</f>
        <v/>
      </c>
      <c r="P61" s="2" t="str">
        <f>IF(ISERROR(VLOOKUP(B61,[4]Sırık!$F$8:$BP$990,63,0)),"",(VLOOKUP(B61,[4]Sırık!$F$8:$BP$990,63,0)))</f>
        <v/>
      </c>
      <c r="Q61" s="2" t="str">
        <f>IF(ISERROR(VLOOKUP(B61,[4]İsveç!$N$8:$Q$973,4,0)),"",(VLOOKUP(B61,[4]İsveç!$N$8:$Q$973,4,0)))</f>
        <v/>
      </c>
      <c r="R61" s="2" t="str">
        <f>IF(ISERROR(VLOOKUP(B61,'[4]60 METRE'!$N$8:$Q$977,4,0)),"",(VLOOKUP(B61,'[4]60 METRE'!$N$8:$Q$977,4,0)))</f>
        <v/>
      </c>
      <c r="S61" s="2">
        <f>S62</f>
        <v>0</v>
      </c>
    </row>
    <row r="62" spans="1:21" ht="38.25" customHeight="1" x14ac:dyDescent="0.45">
      <c r="A62" s="4">
        <v>8</v>
      </c>
      <c r="B62" s="5"/>
      <c r="C62" s="2" t="str">
        <f>IF(ISERROR(LARGE(C61:R61,1)),"-",LARGE(C61:R61,1))</f>
        <v>-</v>
      </c>
      <c r="D62" s="2" t="str">
        <f>IF(ISERROR(LARGE(C61:R61,2)),"-",LARGE(C61:R61,2))</f>
        <v>-</v>
      </c>
      <c r="E62" s="2" t="str">
        <f>IF(ISERROR(LARGE(C61:R61,3)),"-",LARGE(C61:R61,3))</f>
        <v>-</v>
      </c>
      <c r="F62" s="2" t="str">
        <f>IF(ISERROR(LARGE(C61:R61,4)),"-",LARGE(C61:R61,4))</f>
        <v>-</v>
      </c>
      <c r="G62" s="2" t="str">
        <f>IF(ISERROR(LARGE(C61:R61,5)),"-",LARGE(C61:R61,5))</f>
        <v>-</v>
      </c>
      <c r="H62" s="2" t="str">
        <f>IF(ISERROR(LARGE(C61:R61,6)),"-",LARGE(C61:R61,6))</f>
        <v>-</v>
      </c>
      <c r="I62" s="2" t="str">
        <f>IF(ISERROR(LARGE(C61:R61,7)),"-",LARGE(C61:R61,7))</f>
        <v>-</v>
      </c>
      <c r="J62" s="2" t="str">
        <f>IF(ISERROR(LARGE(C61:R61,8)),"-",LARGE(C61:R61,8))</f>
        <v>-</v>
      </c>
      <c r="K62" s="2" t="str">
        <f>IF(ISERROR(LARGE(C61:R61,9)),"-",LARGE(C61:R61,9))</f>
        <v>-</v>
      </c>
      <c r="L62" s="2" t="str">
        <f>IF(ISERROR(LARGE(C61:R61,10)),"-",LARGE(C61:R61,10))</f>
        <v>-</v>
      </c>
      <c r="M62" s="2" t="str">
        <f>IF(ISERROR(LARGE(C61:R61,11)),"-",LARGE(C61:R61,11))</f>
        <v>-</v>
      </c>
      <c r="N62" s="2" t="str">
        <f>IF(ISERROR(LARGE(C61:R61,12)),"-",LARGE(C61:R61,12))</f>
        <v>-</v>
      </c>
      <c r="O62" s="2" t="str">
        <f>IF(ISERROR(LARGE(C61:R61,13)),"-",LARGE(C61:R61,13))</f>
        <v>-</v>
      </c>
      <c r="P62" s="2" t="str">
        <f>IF(ISERROR(LARGE(C61:R61,14)),"-",LARGE(C61:R61,14))</f>
        <v>-</v>
      </c>
      <c r="Q62" s="2" t="str">
        <f>IF(ISERROR(LARGE(C61:R61,15)),"-",LARGE(C61:R61,15))</f>
        <v>-</v>
      </c>
      <c r="R62" s="2" t="str">
        <f>IF(ISERROR(LARGE(C61:R61,16)),"-",LARGE(C61:R61,16))</f>
        <v>-</v>
      </c>
      <c r="S62" s="2">
        <f>SUM(C62:P62)</f>
        <v>0</v>
      </c>
    </row>
    <row r="63" spans="1:21" ht="38.25" customHeight="1" x14ac:dyDescent="0.45">
      <c r="A63" s="4">
        <v>9</v>
      </c>
      <c r="B63" s="5"/>
      <c r="C63" s="2" t="str">
        <f>IF(ISERROR(VLOOKUP(B63,'[4]80 METRE'!$O$8:$S$1000,5,0)),"",(VLOOKUP(B63,'[4]80 METRE'!$O$8:$S$1000,5,0)))</f>
        <v/>
      </c>
      <c r="D63" s="2" t="str">
        <f>IF(ISERROR(VLOOKUP(B63,'[4]400m.'!$O$8:$S$990,5,0)),"",(VLOOKUP(B63,'[4]400m.'!$O$8:$S$990,5,0)))</f>
        <v/>
      </c>
      <c r="E63" s="2" t="str">
        <f>IF(ISERROR(VLOOKUP(B63,'[4]1500m.'!$N$8:$Q$990,4,0)),"",(VLOOKUP(B63,'[4]1500m.'!$N$8:$Q$990,4,0)))</f>
        <v/>
      </c>
      <c r="F63" s="2" t="str">
        <f>IF(ISERROR(VLOOKUP(B63,[4]Yüksek!$F$8:$BP$990,63,0)),"",(VLOOKUP(B63,[4]Yüksek!$F$8:$BP$990,63,0)))</f>
        <v/>
      </c>
      <c r="G63" s="2" t="str">
        <f>IF(ISERROR(VLOOKUP(B63,[4]Cirit!$F$8:$O$975,10,0)),"",(VLOOKUP(B63,[4]Cirit!$F$8:$O$975,10,0)))</f>
        <v/>
      </c>
      <c r="H63" s="2" t="str">
        <f>IF(ISERROR(VLOOKUP(B63,'[4]110m.Eng'!$O$8:$S$989,5,0)),"",(VLOOKUP(B63,'[4]110m.Eng'!$O$8:$S$989,5,0)))</f>
        <v/>
      </c>
      <c r="I63" s="2" t="str">
        <f>IF(ISERROR(VLOOKUP(B63,[4]Uzun!$F$8:$O$978,10,0)),"",(VLOOKUP(B63,[4]Uzun!$F$8:$O$978,10,0)))</f>
        <v/>
      </c>
      <c r="J63" s="2" t="str">
        <f>IF(ISERROR(VLOOKUP(B63,[4]Gülle!$F$8:$O$975,10,0)),"",(VLOOKUP(B63,[4]Gülle!$F$8:$O$975,10,0)))</f>
        <v/>
      </c>
      <c r="K63" s="2" t="str">
        <f>IF(ISERROR(VLOOKUP(B63,'[4]800m.'!$N$8:$Q$973,4,0)),"",(VLOOKUP(B63,'[4]800m.'!$N$8:$Q$973,4,0)))</f>
        <v/>
      </c>
      <c r="L63" s="2" t="str">
        <f>IF(ISERROR(VLOOKUP(B63,'[4]200m.'!$O$8:$S$1000,5,0)),"",(VLOOKUP(B63,'[4]200m.'!$O$8:$S$1000,5,0)))</f>
        <v/>
      </c>
      <c r="M63" s="2" t="str">
        <f>IF(ISERROR(VLOOKUP(B63,'[4]300m.Eng'!$O$8:$S$990,5,0)),"",(VLOOKUP(B63,'[4]300m.Eng'!$O$8:$S$990,5,0)))</f>
        <v/>
      </c>
      <c r="N63" s="2" t="str">
        <f>IF(ISERROR(VLOOKUP(B63,'[4]FIRLATMA TOPU'!$F$8:$O$975,10,0)),"",(VLOOKUP(B63,'[4]FIRLATMA TOPU'!$F$8:$O$975,10,0)))</f>
        <v/>
      </c>
      <c r="O63" s="2" t="str">
        <f>IF(ISERROR(VLOOKUP(B63,[4]Disk!$F$8:$O$975,10,0)),"",(VLOOKUP(B63,[4]Disk!$F$8:$O$975,10,0)))</f>
        <v/>
      </c>
      <c r="P63" s="2" t="str">
        <f>IF(ISERROR(VLOOKUP(B63,[4]Sırık!$F$8:$BP$990,63,0)),"",(VLOOKUP(B63,[4]Sırık!$F$8:$BP$990,63,0)))</f>
        <v/>
      </c>
      <c r="Q63" s="2" t="str">
        <f>IF(ISERROR(VLOOKUP(B63,[4]İsveç!$N$8:$Q$973,4,0)),"",(VLOOKUP(B63,[4]İsveç!$N$8:$Q$973,4,0)))</f>
        <v/>
      </c>
      <c r="R63" s="2" t="str">
        <f>IF(ISERROR(VLOOKUP(B63,'[4]60 METRE'!$N$8:$Q$977,4,0)),"",(VLOOKUP(B63,'[4]60 METRE'!$N$8:$Q$977,4,0)))</f>
        <v/>
      </c>
      <c r="S63" s="2">
        <f>S64</f>
        <v>0</v>
      </c>
    </row>
    <row r="64" spans="1:21" ht="38.25" customHeight="1" x14ac:dyDescent="0.45">
      <c r="A64" s="4">
        <v>10</v>
      </c>
      <c r="B64" s="5"/>
      <c r="C64" s="2" t="str">
        <f>IF(ISERROR(LARGE(C63:R63,1)),"-",LARGE(C63:R63,1))</f>
        <v>-</v>
      </c>
      <c r="D64" s="2" t="str">
        <f>IF(ISERROR(LARGE(C63:R63,2)),"-",LARGE(C63:R63,2))</f>
        <v>-</v>
      </c>
      <c r="E64" s="2" t="str">
        <f>IF(ISERROR(LARGE(C63:R63,3)),"-",LARGE(C63:R63,3))</f>
        <v>-</v>
      </c>
      <c r="F64" s="2" t="str">
        <f>IF(ISERROR(LARGE(C63:R63,4)),"-",LARGE(C63:R63,4))</f>
        <v>-</v>
      </c>
      <c r="G64" s="2" t="str">
        <f>IF(ISERROR(LARGE(C63:R63,5)),"-",LARGE(C63:R63,5))</f>
        <v>-</v>
      </c>
      <c r="H64" s="2" t="str">
        <f>IF(ISERROR(LARGE(C63:R63,6)),"-",LARGE(C63:R63,6))</f>
        <v>-</v>
      </c>
      <c r="I64" s="2" t="str">
        <f>IF(ISERROR(LARGE(C63:R63,7)),"-",LARGE(C63:R63,7))</f>
        <v>-</v>
      </c>
      <c r="J64" s="2" t="str">
        <f>IF(ISERROR(LARGE(C63:R63,8)),"-",LARGE(C63:R63,8))</f>
        <v>-</v>
      </c>
      <c r="K64" s="2" t="str">
        <f>IF(ISERROR(LARGE(C63:R63,9)),"-",LARGE(C63:R63,9))</f>
        <v>-</v>
      </c>
      <c r="L64" s="2" t="str">
        <f>IF(ISERROR(LARGE(C63:R63,10)),"-",LARGE(C63:R63,10))</f>
        <v>-</v>
      </c>
      <c r="M64" s="2" t="str">
        <f>IF(ISERROR(LARGE(C63:R63,11)),"-",LARGE(C63:R63,11))</f>
        <v>-</v>
      </c>
      <c r="N64" s="2" t="str">
        <f>IF(ISERROR(LARGE(C63:R63,12)),"-",LARGE(C63:R63,12))</f>
        <v>-</v>
      </c>
      <c r="O64" s="2" t="str">
        <f>IF(ISERROR(LARGE(C63:R63,13)),"-",LARGE(C63:R63,13))</f>
        <v>-</v>
      </c>
      <c r="P64" s="2" t="str">
        <f>IF(ISERROR(LARGE(C63:R63,14)),"-",LARGE(C63:R63,14))</f>
        <v>-</v>
      </c>
      <c r="Q64" s="2" t="str">
        <f>IF(ISERROR(LARGE(C63:R63,15)),"-",LARGE(C63:R63,15))</f>
        <v>-</v>
      </c>
      <c r="R64" s="2" t="str">
        <f>IF(ISERROR(LARGE(C63:R63,16)),"-",LARGE(C63:R63,16))</f>
        <v>-</v>
      </c>
      <c r="S64" s="2">
        <f>SUM(C64:P64)</f>
        <v>0</v>
      </c>
    </row>
    <row r="65" spans="1:19" ht="38.25" customHeight="1" x14ac:dyDescent="0.45">
      <c r="A65" s="4">
        <v>11</v>
      </c>
      <c r="B65" s="5"/>
      <c r="C65" s="2" t="str">
        <f>IF(ISERROR(VLOOKUP(B65,'[4]80 METRE'!$O$8:$S$1000,5,0)),"",(VLOOKUP(B65,'[4]80 METRE'!$O$8:$S$1000,5,0)))</f>
        <v/>
      </c>
      <c r="D65" s="2" t="str">
        <f>IF(ISERROR(VLOOKUP(B65,'[4]400m.'!$O$8:$S$990,5,0)),"",(VLOOKUP(B65,'[4]400m.'!$O$8:$S$990,5,0)))</f>
        <v/>
      </c>
      <c r="E65" s="2" t="str">
        <f>IF(ISERROR(VLOOKUP(B65,'[4]1500m.'!$N$8:$Q$990,4,0)),"",(VLOOKUP(B65,'[4]1500m.'!$N$8:$Q$990,4,0)))</f>
        <v/>
      </c>
      <c r="F65" s="2" t="str">
        <f>IF(ISERROR(VLOOKUP(B65,[4]Yüksek!$F$8:$BP$990,63,0)),"",(VLOOKUP(B65,[4]Yüksek!$F$8:$BP$990,63,0)))</f>
        <v/>
      </c>
      <c r="G65" s="2" t="str">
        <f>IF(ISERROR(VLOOKUP(B65,[4]Cirit!$F$8:$O$975,10,0)),"",(VLOOKUP(B65,[4]Cirit!$F$8:$O$975,10,0)))</f>
        <v/>
      </c>
      <c r="H65" s="2" t="str">
        <f>IF(ISERROR(VLOOKUP(B65,'[4]110m.Eng'!$O$8:$S$989,5,0)),"",(VLOOKUP(B65,'[4]110m.Eng'!$O$8:$S$989,5,0)))</f>
        <v/>
      </c>
      <c r="I65" s="2" t="str">
        <f>IF(ISERROR(VLOOKUP(B65,[4]Uzun!$F$8:$O$978,10,0)),"",(VLOOKUP(B65,[4]Uzun!$F$8:$O$978,10,0)))</f>
        <v/>
      </c>
      <c r="J65" s="2" t="str">
        <f>IF(ISERROR(VLOOKUP(B65,[4]Gülle!$F$8:$O$975,10,0)),"",(VLOOKUP(B65,[4]Gülle!$F$8:$O$975,10,0)))</f>
        <v/>
      </c>
      <c r="K65" s="2" t="str">
        <f>IF(ISERROR(VLOOKUP(B65,'[4]800m.'!$N$8:$Q$973,4,0)),"",(VLOOKUP(B65,'[4]800m.'!$N$8:$Q$973,4,0)))</f>
        <v/>
      </c>
      <c r="L65" s="2" t="str">
        <f>IF(ISERROR(VLOOKUP(B65,'[4]200m.'!$O$8:$S$1000,5,0)),"",(VLOOKUP(B65,'[4]200m.'!$O$8:$S$1000,5,0)))</f>
        <v/>
      </c>
      <c r="M65" s="2" t="str">
        <f>IF(ISERROR(VLOOKUP(B65,'[4]300m.Eng'!$O$8:$S$990,5,0)),"",(VLOOKUP(B65,'[4]300m.Eng'!$O$8:$S$990,5,0)))</f>
        <v/>
      </c>
      <c r="N65" s="2" t="str">
        <f>IF(ISERROR(VLOOKUP(B65,'[4]FIRLATMA TOPU'!$F$8:$O$975,10,0)),"",(VLOOKUP(B65,'[4]FIRLATMA TOPU'!$F$8:$O$975,10,0)))</f>
        <v/>
      </c>
      <c r="O65" s="2" t="str">
        <f>IF(ISERROR(VLOOKUP(B65,[4]Disk!$F$8:$O$975,10,0)),"",(VLOOKUP(B65,[4]Disk!$F$8:$O$975,10,0)))</f>
        <v/>
      </c>
      <c r="P65" s="2" t="str">
        <f>IF(ISERROR(VLOOKUP(B65,[4]Sırık!$F$8:$BP$990,63,0)),"",(VLOOKUP(B65,[4]Sırık!$F$8:$BP$990,63,0)))</f>
        <v/>
      </c>
      <c r="Q65" s="2" t="str">
        <f>IF(ISERROR(VLOOKUP(B65,[4]İsveç!$N$8:$Q$973,4,0)),"",(VLOOKUP(B65,[4]İsveç!$N$8:$Q$973,4,0)))</f>
        <v/>
      </c>
      <c r="R65" s="2" t="str">
        <f>IF(ISERROR(VLOOKUP(B65,'[4]60 METRE'!$N$8:$Q$977,4,0)),"",(VLOOKUP(B65,'[4]60 METRE'!$N$8:$Q$977,4,0)))</f>
        <v/>
      </c>
      <c r="S65" s="2">
        <f>S66</f>
        <v>0</v>
      </c>
    </row>
    <row r="66" spans="1:19" ht="38.25" customHeight="1" x14ac:dyDescent="0.45">
      <c r="A66" s="4">
        <v>12</v>
      </c>
      <c r="B66" s="5"/>
      <c r="C66" s="2" t="str">
        <f>IF(ISERROR(LARGE(C65:R65,1)),"-",LARGE(C65:R65,1))</f>
        <v>-</v>
      </c>
      <c r="D66" s="2" t="str">
        <f>IF(ISERROR(LARGE(C65:R65,2)),"-",LARGE(C65:R65,2))</f>
        <v>-</v>
      </c>
      <c r="E66" s="2" t="str">
        <f>IF(ISERROR(LARGE(C65:R65,3)),"-",LARGE(C65:R65,3))</f>
        <v>-</v>
      </c>
      <c r="F66" s="2" t="str">
        <f>IF(ISERROR(LARGE(C65:R65,4)),"-",LARGE(C65:R65,4))</f>
        <v>-</v>
      </c>
      <c r="G66" s="2" t="str">
        <f>IF(ISERROR(LARGE(C65:R65,5)),"-",LARGE(C65:R65,5))</f>
        <v>-</v>
      </c>
      <c r="H66" s="2" t="str">
        <f>IF(ISERROR(LARGE(C65:R65,6)),"-",LARGE(C65:R65,6))</f>
        <v>-</v>
      </c>
      <c r="I66" s="2" t="str">
        <f>IF(ISERROR(LARGE(C65:R65,7)),"-",LARGE(C65:R65,7))</f>
        <v>-</v>
      </c>
      <c r="J66" s="2" t="str">
        <f>IF(ISERROR(LARGE(C65:R65,8)),"-",LARGE(C65:R65,8))</f>
        <v>-</v>
      </c>
      <c r="K66" s="2" t="str">
        <f>IF(ISERROR(LARGE(C65:R65,9)),"-",LARGE(C65:R65,9))</f>
        <v>-</v>
      </c>
      <c r="L66" s="2" t="str">
        <f>IF(ISERROR(LARGE(C65:R65,10)),"-",LARGE(C65:R65,10))</f>
        <v>-</v>
      </c>
      <c r="M66" s="2" t="str">
        <f>IF(ISERROR(LARGE(C65:R65,11)),"-",LARGE(C65:R65,11))</f>
        <v>-</v>
      </c>
      <c r="N66" s="2" t="str">
        <f>IF(ISERROR(LARGE(C65:R65,12)),"-",LARGE(C65:R65,12))</f>
        <v>-</v>
      </c>
      <c r="O66" s="2" t="str">
        <f>IF(ISERROR(LARGE(C65:R65,13)),"-",LARGE(C65:R65,13))</f>
        <v>-</v>
      </c>
      <c r="P66" s="2" t="str">
        <f>IF(ISERROR(LARGE(C65:R65,14)),"-",LARGE(C65:R65,14))</f>
        <v>-</v>
      </c>
      <c r="Q66" s="2" t="str">
        <f>IF(ISERROR(LARGE(C65:R65,15)),"-",LARGE(C65:R65,15))</f>
        <v>-</v>
      </c>
      <c r="R66" s="2" t="str">
        <f>IF(ISERROR(LARGE(C65:R65,16)),"-",LARGE(C65:R65,16))</f>
        <v>-</v>
      </c>
      <c r="S66" s="2">
        <f>SUM(C66:P66)</f>
        <v>0</v>
      </c>
    </row>
    <row r="67" spans="1:19" ht="38.25" customHeight="1" x14ac:dyDescent="0.45">
      <c r="A67" s="4">
        <v>13</v>
      </c>
      <c r="B67" s="5"/>
      <c r="C67" s="2" t="str">
        <f>IF(ISERROR(VLOOKUP(B67,'[4]80 METRE'!$O$8:$S$1000,5,0)),"",(VLOOKUP(B67,'[4]80 METRE'!$O$8:$S$1000,5,0)))</f>
        <v/>
      </c>
      <c r="D67" s="2" t="str">
        <f>IF(ISERROR(VLOOKUP(B67,'[4]400m.'!$O$8:$S$990,5,0)),"",(VLOOKUP(B67,'[4]400m.'!$O$8:$S$990,5,0)))</f>
        <v/>
      </c>
      <c r="E67" s="2" t="str">
        <f>IF(ISERROR(VLOOKUP(B67,'[4]1500m.'!$N$8:$Q$990,4,0)),"",(VLOOKUP(B67,'[4]1500m.'!$N$8:$Q$990,4,0)))</f>
        <v/>
      </c>
      <c r="F67" s="2" t="str">
        <f>IF(ISERROR(VLOOKUP(B67,[4]Yüksek!$F$8:$BP$990,63,0)),"",(VLOOKUP(B67,[4]Yüksek!$F$8:$BP$990,63,0)))</f>
        <v/>
      </c>
      <c r="G67" s="2" t="str">
        <f>IF(ISERROR(VLOOKUP(B67,[4]Cirit!$F$8:$O$975,10,0)),"",(VLOOKUP(B67,[4]Cirit!$F$8:$O$975,10,0)))</f>
        <v/>
      </c>
      <c r="H67" s="2" t="str">
        <f>IF(ISERROR(VLOOKUP(B67,'[4]110m.Eng'!$O$8:$S$989,5,0)),"",(VLOOKUP(B67,'[4]110m.Eng'!$O$8:$S$989,5,0)))</f>
        <v/>
      </c>
      <c r="I67" s="2" t="str">
        <f>IF(ISERROR(VLOOKUP(B67,[4]Uzun!$F$8:$O$978,10,0)),"",(VLOOKUP(B67,[4]Uzun!$F$8:$O$978,10,0)))</f>
        <v/>
      </c>
      <c r="J67" s="2" t="str">
        <f>IF(ISERROR(VLOOKUP(B67,[4]Gülle!$F$8:$O$975,10,0)),"",(VLOOKUP(B67,[4]Gülle!$F$8:$O$975,10,0)))</f>
        <v/>
      </c>
      <c r="K67" s="2" t="str">
        <f>IF(ISERROR(VLOOKUP(B67,'[4]800m.'!$N$8:$Q$973,4,0)),"",(VLOOKUP(B67,'[4]800m.'!$N$8:$Q$973,4,0)))</f>
        <v/>
      </c>
      <c r="L67" s="2" t="str">
        <f>IF(ISERROR(VLOOKUP(B67,'[4]200m.'!$O$8:$S$1000,5,0)),"",(VLOOKUP(B67,'[4]200m.'!$O$8:$S$1000,5,0)))</f>
        <v/>
      </c>
      <c r="M67" s="2" t="str">
        <f>IF(ISERROR(VLOOKUP(B67,'[4]300m.Eng'!$O$8:$S$990,5,0)),"",(VLOOKUP(B67,'[4]300m.Eng'!$O$8:$S$990,5,0)))</f>
        <v/>
      </c>
      <c r="N67" s="2" t="str">
        <f>IF(ISERROR(VLOOKUP(B67,'[4]FIRLATMA TOPU'!$F$8:$O$975,10,0)),"",(VLOOKUP(B67,'[4]FIRLATMA TOPU'!$F$8:$O$975,10,0)))</f>
        <v/>
      </c>
      <c r="O67" s="2" t="str">
        <f>IF(ISERROR(VLOOKUP(B67,[4]Disk!$F$8:$O$975,10,0)),"",(VLOOKUP(B67,[4]Disk!$F$8:$O$975,10,0)))</f>
        <v/>
      </c>
      <c r="P67" s="2" t="str">
        <f>IF(ISERROR(VLOOKUP(B67,[4]Sırık!$F$8:$BP$990,63,0)),"",(VLOOKUP(B67,[4]Sırık!$F$8:$BP$990,63,0)))</f>
        <v/>
      </c>
      <c r="Q67" s="2" t="str">
        <f>IF(ISERROR(VLOOKUP(B67,[4]İsveç!$N$8:$Q$973,4,0)),"",(VLOOKUP(B67,[4]İsveç!$N$8:$Q$973,4,0)))</f>
        <v/>
      </c>
      <c r="R67" s="2" t="str">
        <f>IF(ISERROR(VLOOKUP(B67,'[4]60 METRE'!$N$8:$Q$977,4,0)),"",(VLOOKUP(B67,'[4]60 METRE'!$N$8:$Q$977,4,0)))</f>
        <v/>
      </c>
      <c r="S67" s="2">
        <f>S68</f>
        <v>0</v>
      </c>
    </row>
    <row r="68" spans="1:19" ht="38.25" customHeight="1" x14ac:dyDescent="0.45">
      <c r="A68" s="4">
        <v>14</v>
      </c>
      <c r="B68" s="5"/>
      <c r="C68" s="2" t="str">
        <f>IF(ISERROR(LARGE(C67:R67,1)),"-",LARGE(C67:R67,1))</f>
        <v>-</v>
      </c>
      <c r="D68" s="2" t="str">
        <f>IF(ISERROR(LARGE(C67:R67,2)),"-",LARGE(C67:R67,2))</f>
        <v>-</v>
      </c>
      <c r="E68" s="2" t="str">
        <f>IF(ISERROR(LARGE(C67:R67,3)),"-",LARGE(C67:R67,3))</f>
        <v>-</v>
      </c>
      <c r="F68" s="2" t="str">
        <f>IF(ISERROR(LARGE(C67:R67,4)),"-",LARGE(C67:R67,4))</f>
        <v>-</v>
      </c>
      <c r="G68" s="2" t="str">
        <f>IF(ISERROR(LARGE(C67:R67,5)),"-",LARGE(C67:R67,5))</f>
        <v>-</v>
      </c>
      <c r="H68" s="2" t="str">
        <f>IF(ISERROR(LARGE(C67:R67,6)),"-",LARGE(C67:R67,6))</f>
        <v>-</v>
      </c>
      <c r="I68" s="2" t="str">
        <f>IF(ISERROR(LARGE(C67:R67,7)),"-",LARGE(C67:R67,7))</f>
        <v>-</v>
      </c>
      <c r="J68" s="2" t="str">
        <f>IF(ISERROR(LARGE(C67:R67,8)),"-",LARGE(C67:R67,8))</f>
        <v>-</v>
      </c>
      <c r="K68" s="2" t="str">
        <f>IF(ISERROR(LARGE(C67:R67,9)),"-",LARGE(C67:R67,9))</f>
        <v>-</v>
      </c>
      <c r="L68" s="2" t="str">
        <f>IF(ISERROR(LARGE(C67:R67,10)),"-",LARGE(C67:R67,10))</f>
        <v>-</v>
      </c>
      <c r="M68" s="2" t="str">
        <f>IF(ISERROR(LARGE(C67:R67,11)),"-",LARGE(C67:R67,11))</f>
        <v>-</v>
      </c>
      <c r="N68" s="2" t="str">
        <f>IF(ISERROR(LARGE(C67:R67,12)),"-",LARGE(C67:R67,12))</f>
        <v>-</v>
      </c>
      <c r="O68" s="2" t="str">
        <f>IF(ISERROR(LARGE(C67:R67,13)),"-",LARGE(C67:R67,13))</f>
        <v>-</v>
      </c>
      <c r="P68" s="2" t="str">
        <f>IF(ISERROR(LARGE(C67:R67,14)),"-",LARGE(C67:R67,14))</f>
        <v>-</v>
      </c>
      <c r="Q68" s="2" t="str">
        <f>IF(ISERROR(LARGE(C67:R67,15)),"-",LARGE(C67:R67,15))</f>
        <v>-</v>
      </c>
      <c r="R68" s="2" t="str">
        <f>IF(ISERROR(LARGE(C67:R67,16)),"-",LARGE(C67:R67,16))</f>
        <v>-</v>
      </c>
      <c r="S68" s="2">
        <f>SUM(C68:P68)</f>
        <v>0</v>
      </c>
    </row>
    <row r="69" spans="1:19" ht="38.25" customHeight="1" x14ac:dyDescent="0.45">
      <c r="A69" s="4">
        <v>15</v>
      </c>
      <c r="B69" s="5"/>
      <c r="C69" s="2" t="str">
        <f>IF(ISERROR(VLOOKUP(B69,'[4]80 METRE'!$O$8:$S$1000,5,0)),"",(VLOOKUP(B69,'[4]80 METRE'!$O$8:$S$1000,5,0)))</f>
        <v/>
      </c>
      <c r="D69" s="2" t="str">
        <f>IF(ISERROR(VLOOKUP(B69,'[4]400m.'!$O$8:$S$990,5,0)),"",(VLOOKUP(B69,'[4]400m.'!$O$8:$S$990,5,0)))</f>
        <v/>
      </c>
      <c r="E69" s="2" t="str">
        <f>IF(ISERROR(VLOOKUP(B69,'[4]1500m.'!$N$8:$Q$990,4,0)),"",(VLOOKUP(B69,'[4]1500m.'!$N$8:$Q$990,4,0)))</f>
        <v/>
      </c>
      <c r="F69" s="2" t="str">
        <f>IF(ISERROR(VLOOKUP(B69,[4]Yüksek!$F$8:$BP$990,63,0)),"",(VLOOKUP(B69,[4]Yüksek!$F$8:$BP$990,63,0)))</f>
        <v/>
      </c>
      <c r="G69" s="2" t="str">
        <f>IF(ISERROR(VLOOKUP(B69,[4]Cirit!$F$8:$O$975,10,0)),"",(VLOOKUP(B69,[4]Cirit!$F$8:$O$975,10,0)))</f>
        <v/>
      </c>
      <c r="H69" s="2" t="str">
        <f>IF(ISERROR(VLOOKUP(B69,'[4]110m.Eng'!$O$8:$S$989,5,0)),"",(VLOOKUP(B69,'[4]110m.Eng'!$O$8:$S$989,5,0)))</f>
        <v/>
      </c>
      <c r="I69" s="2" t="str">
        <f>IF(ISERROR(VLOOKUP(B69,[4]Uzun!$F$8:$O$978,10,0)),"",(VLOOKUP(B69,[4]Uzun!$F$8:$O$978,10,0)))</f>
        <v/>
      </c>
      <c r="J69" s="2" t="str">
        <f>IF(ISERROR(VLOOKUP(B69,[4]Gülle!$F$8:$O$975,10,0)),"",(VLOOKUP(B69,[4]Gülle!$F$8:$O$975,10,0)))</f>
        <v/>
      </c>
      <c r="K69" s="2" t="str">
        <f>IF(ISERROR(VLOOKUP(B69,'[4]800m.'!$N$8:$Q$973,4,0)),"",(VLOOKUP(B69,'[4]800m.'!$N$8:$Q$973,4,0)))</f>
        <v/>
      </c>
      <c r="L69" s="2" t="str">
        <f>IF(ISERROR(VLOOKUP(B69,'[4]200m.'!$O$8:$S$1000,5,0)),"",(VLOOKUP(B69,'[4]200m.'!$O$8:$S$1000,5,0)))</f>
        <v/>
      </c>
      <c r="M69" s="2" t="str">
        <f>IF(ISERROR(VLOOKUP(B69,'[4]300m.Eng'!$O$8:$S$990,5,0)),"",(VLOOKUP(B69,'[4]300m.Eng'!$O$8:$S$990,5,0)))</f>
        <v/>
      </c>
      <c r="N69" s="2" t="str">
        <f>IF(ISERROR(VLOOKUP(B69,'[4]FIRLATMA TOPU'!$F$8:$O$975,10,0)),"",(VLOOKUP(B69,'[4]FIRLATMA TOPU'!$F$8:$O$975,10,0)))</f>
        <v/>
      </c>
      <c r="O69" s="2" t="str">
        <f>IF(ISERROR(VLOOKUP(B69,[4]Disk!$F$8:$O$975,10,0)),"",(VLOOKUP(B69,[4]Disk!$F$8:$O$975,10,0)))</f>
        <v/>
      </c>
      <c r="P69" s="2" t="str">
        <f>IF(ISERROR(VLOOKUP(B69,[4]Sırık!$F$8:$BP$990,63,0)),"",(VLOOKUP(B69,[4]Sırık!$F$8:$BP$990,63,0)))</f>
        <v/>
      </c>
      <c r="Q69" s="2" t="str">
        <f>IF(ISERROR(VLOOKUP(B69,[4]İsveç!$N$8:$Q$973,4,0)),"",(VLOOKUP(B69,[4]İsveç!$N$8:$Q$973,4,0)))</f>
        <v/>
      </c>
      <c r="R69" s="2" t="str">
        <f>IF(ISERROR(VLOOKUP(B69,'[4]60 METRE'!$N$8:$Q$977,4,0)),"",(VLOOKUP(B69,'[4]60 METRE'!$N$8:$Q$977,4,0)))</f>
        <v/>
      </c>
      <c r="S69" s="2">
        <f>S70</f>
        <v>0</v>
      </c>
    </row>
    <row r="70" spans="1:19" ht="38.25" customHeight="1" x14ac:dyDescent="0.45">
      <c r="A70" s="4">
        <v>16</v>
      </c>
      <c r="B70" s="5"/>
      <c r="C70" s="2" t="str">
        <f>IF(ISERROR(LARGE(C69:R69,1)),"-",LARGE(C69:R69,1))</f>
        <v>-</v>
      </c>
      <c r="D70" s="2" t="str">
        <f>IF(ISERROR(LARGE(C69:R69,2)),"-",LARGE(C69:R69,2))</f>
        <v>-</v>
      </c>
      <c r="E70" s="2" t="str">
        <f>IF(ISERROR(LARGE(C69:R69,3)),"-",LARGE(C69:R69,3))</f>
        <v>-</v>
      </c>
      <c r="F70" s="2" t="str">
        <f>IF(ISERROR(LARGE(C69:R69,4)),"-",LARGE(C69:R69,4))</f>
        <v>-</v>
      </c>
      <c r="G70" s="2" t="str">
        <f>IF(ISERROR(LARGE(C69:R69,5)),"-",LARGE(C69:R69,5))</f>
        <v>-</v>
      </c>
      <c r="H70" s="2" t="str">
        <f>IF(ISERROR(LARGE(C69:R69,6)),"-",LARGE(C69:R69,6))</f>
        <v>-</v>
      </c>
      <c r="I70" s="2" t="str">
        <f>IF(ISERROR(LARGE(C69:R69,7)),"-",LARGE(C69:R69,7))</f>
        <v>-</v>
      </c>
      <c r="J70" s="2" t="str">
        <f>IF(ISERROR(LARGE(C69:R69,8)),"-",LARGE(C69:R69,8))</f>
        <v>-</v>
      </c>
      <c r="K70" s="2" t="str">
        <f>IF(ISERROR(LARGE(C69:R69,9)),"-",LARGE(C69:R69,9))</f>
        <v>-</v>
      </c>
      <c r="L70" s="2" t="str">
        <f>IF(ISERROR(LARGE(C69:R69,10)),"-",LARGE(C69:R69,10))</f>
        <v>-</v>
      </c>
      <c r="M70" s="2" t="str">
        <f>IF(ISERROR(LARGE(C69:R69,11)),"-",LARGE(C69:R69,11))</f>
        <v>-</v>
      </c>
      <c r="N70" s="2" t="str">
        <f>IF(ISERROR(LARGE(C69:R69,12)),"-",LARGE(C69:R69,12))</f>
        <v>-</v>
      </c>
      <c r="O70" s="2" t="str">
        <f>IF(ISERROR(LARGE(C69:R69,13)),"-",LARGE(C69:R69,13))</f>
        <v>-</v>
      </c>
      <c r="P70" s="2" t="str">
        <f>IF(ISERROR(LARGE(C69:R69,14)),"-",LARGE(C69:R69,14))</f>
        <v>-</v>
      </c>
      <c r="Q70" s="2" t="str">
        <f>IF(ISERROR(LARGE(C69:R69,15)),"-",LARGE(C69:R69,15))</f>
        <v>-</v>
      </c>
      <c r="R70" s="2" t="str">
        <f>IF(ISERROR(LARGE(C69:R69,16)),"-",LARGE(C69:R69,16))</f>
        <v>-</v>
      </c>
      <c r="S70" s="2">
        <f>SUM(C70:P70)</f>
        <v>0</v>
      </c>
    </row>
    <row r="71" spans="1:19" ht="38.25" customHeight="1" x14ac:dyDescent="0.45">
      <c r="A71" s="4">
        <v>17</v>
      </c>
      <c r="B71" s="5"/>
      <c r="C71" s="2" t="str">
        <f>IF(ISERROR(VLOOKUP(B71,'[4]80 METRE'!$O$8:$S$1000,5,0)),"",(VLOOKUP(B71,'[4]80 METRE'!$O$8:$S$1000,5,0)))</f>
        <v/>
      </c>
      <c r="D71" s="2" t="str">
        <f>IF(ISERROR(VLOOKUP(B71,'[4]400m.'!$O$8:$S$990,5,0)),"",(VLOOKUP(B71,'[4]400m.'!$O$8:$S$990,5,0)))</f>
        <v/>
      </c>
      <c r="E71" s="2" t="str">
        <f>IF(ISERROR(VLOOKUP(B71,'[4]1500m.'!$N$8:$Q$990,4,0)),"",(VLOOKUP(B71,'[4]1500m.'!$N$8:$Q$990,4,0)))</f>
        <v/>
      </c>
      <c r="F71" s="2" t="str">
        <f>IF(ISERROR(VLOOKUP(B71,[4]Yüksek!$F$8:$BP$990,63,0)),"",(VLOOKUP(B71,[4]Yüksek!$F$8:$BP$990,63,0)))</f>
        <v/>
      </c>
      <c r="G71" s="2" t="str">
        <f>IF(ISERROR(VLOOKUP(B71,[4]Cirit!$F$8:$O$975,10,0)),"",(VLOOKUP(B71,[4]Cirit!$F$8:$O$975,10,0)))</f>
        <v/>
      </c>
      <c r="H71" s="2" t="str">
        <f>IF(ISERROR(VLOOKUP(B71,'[4]110m.Eng'!$O$8:$S$989,5,0)),"",(VLOOKUP(B71,'[4]110m.Eng'!$O$8:$S$989,5,0)))</f>
        <v/>
      </c>
      <c r="I71" s="2" t="str">
        <f>IF(ISERROR(VLOOKUP(B71,[4]Uzun!$F$8:$O$978,10,0)),"",(VLOOKUP(B71,[4]Uzun!$F$8:$O$978,10,0)))</f>
        <v/>
      </c>
      <c r="J71" s="2" t="str">
        <f>IF(ISERROR(VLOOKUP(B71,[4]Gülle!$F$8:$O$975,10,0)),"",(VLOOKUP(B71,[4]Gülle!$F$8:$O$975,10,0)))</f>
        <v/>
      </c>
      <c r="K71" s="2" t="str">
        <f>IF(ISERROR(VLOOKUP(B71,'[4]800m.'!$N$8:$Q$973,4,0)),"",(VLOOKUP(B71,'[4]800m.'!$N$8:$Q$973,4,0)))</f>
        <v/>
      </c>
      <c r="L71" s="2" t="str">
        <f>IF(ISERROR(VLOOKUP(B71,'[4]200m.'!$O$8:$S$1000,5,0)),"",(VLOOKUP(B71,'[4]200m.'!$O$8:$S$1000,5,0)))</f>
        <v/>
      </c>
      <c r="M71" s="2" t="str">
        <f>IF(ISERROR(VLOOKUP(B71,'[4]300m.Eng'!$O$8:$S$990,5,0)),"",(VLOOKUP(B71,'[4]300m.Eng'!$O$8:$S$990,5,0)))</f>
        <v/>
      </c>
      <c r="N71" s="2" t="str">
        <f>IF(ISERROR(VLOOKUP(B71,'[4]FIRLATMA TOPU'!$F$8:$O$975,10,0)),"",(VLOOKUP(B71,'[4]FIRLATMA TOPU'!$F$8:$O$975,10,0)))</f>
        <v/>
      </c>
      <c r="O71" s="2" t="str">
        <f>IF(ISERROR(VLOOKUP(B71,[4]Disk!$F$8:$O$975,10,0)),"",(VLOOKUP(B71,[4]Disk!$F$8:$O$975,10,0)))</f>
        <v/>
      </c>
      <c r="P71" s="2" t="str">
        <f>IF(ISERROR(VLOOKUP(B71,[4]Sırık!$F$8:$BP$990,63,0)),"",(VLOOKUP(B71,[4]Sırık!$F$8:$BP$990,63,0)))</f>
        <v/>
      </c>
      <c r="Q71" s="2" t="str">
        <f>IF(ISERROR(VLOOKUP(B71,[4]İsveç!$N$8:$Q$973,4,0)),"",(VLOOKUP(B71,[4]İsveç!$N$8:$Q$973,4,0)))</f>
        <v/>
      </c>
      <c r="R71" s="2" t="str">
        <f>IF(ISERROR(VLOOKUP(B71,'[4]60 METRE'!$N$8:$Q$977,4,0)),"",(VLOOKUP(B71,'[4]60 METRE'!$N$8:$Q$977,4,0)))</f>
        <v/>
      </c>
      <c r="S71" s="2">
        <f>S72</f>
        <v>0</v>
      </c>
    </row>
    <row r="72" spans="1:19" ht="38.25" customHeight="1" x14ac:dyDescent="0.45">
      <c r="A72" s="4">
        <v>18</v>
      </c>
      <c r="B72" s="5"/>
      <c r="C72" s="2" t="str">
        <f>IF(ISERROR(LARGE(C71:R71,1)),"-",LARGE(C71:R71,1))</f>
        <v>-</v>
      </c>
      <c r="D72" s="2" t="str">
        <f>IF(ISERROR(LARGE(C71:R71,2)),"-",LARGE(C71:R71,2))</f>
        <v>-</v>
      </c>
      <c r="E72" s="2" t="str">
        <f>IF(ISERROR(LARGE(C71:R71,3)),"-",LARGE(C71:R71,3))</f>
        <v>-</v>
      </c>
      <c r="F72" s="2" t="str">
        <f>IF(ISERROR(LARGE(C71:R71,4)),"-",LARGE(C71:R71,4))</f>
        <v>-</v>
      </c>
      <c r="G72" s="2" t="str">
        <f>IF(ISERROR(LARGE(C71:R71,5)),"-",LARGE(C71:R71,5))</f>
        <v>-</v>
      </c>
      <c r="H72" s="2" t="str">
        <f>IF(ISERROR(LARGE(C71:R71,6)),"-",LARGE(C71:R71,6))</f>
        <v>-</v>
      </c>
      <c r="I72" s="2" t="str">
        <f>IF(ISERROR(LARGE(C71:R71,7)),"-",LARGE(C71:R71,7))</f>
        <v>-</v>
      </c>
      <c r="J72" s="2" t="str">
        <f>IF(ISERROR(LARGE(C71:R71,8)),"-",LARGE(C71:R71,8))</f>
        <v>-</v>
      </c>
      <c r="K72" s="2" t="str">
        <f>IF(ISERROR(LARGE(C71:R71,9)),"-",LARGE(C71:R71,9))</f>
        <v>-</v>
      </c>
      <c r="L72" s="2" t="str">
        <f>IF(ISERROR(LARGE(C71:R71,10)),"-",LARGE(C71:R71,10))</f>
        <v>-</v>
      </c>
      <c r="M72" s="2" t="str">
        <f>IF(ISERROR(LARGE(C71:R71,11)),"-",LARGE(C71:R71,11))</f>
        <v>-</v>
      </c>
      <c r="N72" s="2" t="str">
        <f>IF(ISERROR(LARGE(C71:R71,12)),"-",LARGE(C71:R71,12))</f>
        <v>-</v>
      </c>
      <c r="O72" s="2" t="str">
        <f>IF(ISERROR(LARGE(C71:R71,13)),"-",LARGE(C71:R71,13))</f>
        <v>-</v>
      </c>
      <c r="P72" s="2" t="str">
        <f>IF(ISERROR(LARGE(C71:R71,14)),"-",LARGE(C71:R71,14))</f>
        <v>-</v>
      </c>
      <c r="Q72" s="2" t="str">
        <f>IF(ISERROR(LARGE(C71:R71,15)),"-",LARGE(C71:R71,15))</f>
        <v>-</v>
      </c>
      <c r="R72" s="2" t="str">
        <f>IF(ISERROR(LARGE(C71:R71,16)),"-",LARGE(C71:R71,16))</f>
        <v>-</v>
      </c>
      <c r="S72" s="2">
        <f>SUM(C72:P72)</f>
        <v>0</v>
      </c>
    </row>
    <row r="73" spans="1:19" ht="38.25" customHeight="1" x14ac:dyDescent="0.45">
      <c r="A73" s="4">
        <v>19</v>
      </c>
      <c r="B73" s="5">
        <f>B28</f>
        <v>0</v>
      </c>
      <c r="C73" s="2" t="str">
        <f>IF(ISERROR(VLOOKUP(B73,'[4]80 METRE'!$O$8:$S$1000,5,0)),"",(VLOOKUP(B73,'[4]80 METRE'!$O$8:$S$1000,5,0)))</f>
        <v/>
      </c>
      <c r="D73" s="2" t="str">
        <f>IF(ISERROR(VLOOKUP(B73,'[4]400m.'!$O$8:$S$990,5,0)),"",(VLOOKUP(B73,'[4]400m.'!$O$8:$S$990,5,0)))</f>
        <v/>
      </c>
      <c r="E73" s="2" t="str">
        <f>IF(ISERROR(VLOOKUP(B73,'[4]1500m.'!$N$8:$Q$990,4,0)),"",(VLOOKUP(B73,'[4]1500m.'!$N$8:$Q$990,4,0)))</f>
        <v/>
      </c>
      <c r="F73" s="2" t="str">
        <f>IF(ISERROR(VLOOKUP(B73,[4]Yüksek!$F$8:$BP$990,63,0)),"",(VLOOKUP(B73,[4]Yüksek!$F$8:$BP$990,63,0)))</f>
        <v/>
      </c>
      <c r="G73" s="2" t="str">
        <f>IF(ISERROR(VLOOKUP(B73,[4]Cirit!$F$8:$O$975,10,0)),"",(VLOOKUP(B73,[4]Cirit!$F$8:$O$975,10,0)))</f>
        <v/>
      </c>
      <c r="H73" s="2" t="str">
        <f>IF(ISERROR(VLOOKUP(B73,'[4]110m.Eng'!$O$8:$S$989,5,0)),"",(VLOOKUP(B73,'[4]110m.Eng'!$O$8:$S$989,5,0)))</f>
        <v/>
      </c>
      <c r="I73" s="2" t="str">
        <f>IF(ISERROR(VLOOKUP(B73,[4]Uzun!$F$8:$O$978,10,0)),"",(VLOOKUP(B73,[4]Uzun!$F$8:$O$978,10,0)))</f>
        <v/>
      </c>
      <c r="J73" s="2" t="str">
        <f>IF(ISERROR(VLOOKUP(B73,[4]Gülle!$F$8:$O$975,10,0)),"",(VLOOKUP(B73,[4]Gülle!$F$8:$O$975,10,0)))</f>
        <v/>
      </c>
      <c r="K73" s="2" t="str">
        <f>IF(ISERROR(VLOOKUP(B73,'[4]800m.'!$N$8:$Q$973,4,0)),"",(VLOOKUP(B73,'[4]800m.'!$N$8:$Q$973,4,0)))</f>
        <v/>
      </c>
      <c r="L73" s="2" t="str">
        <f>IF(ISERROR(VLOOKUP(B73,'[4]200m.'!$O$8:$S$1000,5,0)),"",(VLOOKUP(B73,'[4]200m.'!$O$8:$S$1000,5,0)))</f>
        <v/>
      </c>
      <c r="M73" s="2" t="str">
        <f>IF(ISERROR(VLOOKUP(B73,'[4]300m.Eng'!$O$8:$S$990,5,0)),"",(VLOOKUP(B73,'[4]300m.Eng'!$O$8:$S$990,5,0)))</f>
        <v/>
      </c>
      <c r="N73" s="2" t="str">
        <f>IF(ISERROR(VLOOKUP(B73,'[4]FIRLATMA TOPU'!$F$8:$O$975,10,0)),"",(VLOOKUP(B73,'[4]FIRLATMA TOPU'!$F$8:$O$975,10,0)))</f>
        <v/>
      </c>
      <c r="O73" s="2" t="str">
        <f>IF(ISERROR(VLOOKUP(B73,[4]Disk!$F$8:$O$975,10,0)),"",(VLOOKUP(B73,[4]Disk!$F$8:$O$975,10,0)))</f>
        <v/>
      </c>
      <c r="P73" s="2" t="str">
        <f>IF(ISERROR(VLOOKUP(B73,[4]Sırık!$F$8:$BP$990,63,0)),"",(VLOOKUP(B73,[4]Sırık!$F$8:$BP$990,63,0)))</f>
        <v/>
      </c>
      <c r="Q73" s="2" t="str">
        <f>IF(ISERROR(VLOOKUP(B73,[4]İsveç!$N$8:$Q$973,4,0)),"",(VLOOKUP(B73,[4]İsveç!$N$8:$Q$973,4,0)))</f>
        <v/>
      </c>
      <c r="R73" s="2" t="str">
        <f>IF(ISERROR(VLOOKUP(B73,'[4]60 METRE'!$N$8:$Q$977,4,0)),"",(VLOOKUP(B73,'[4]60 METRE'!$N$8:$Q$977,4,0)))</f>
        <v/>
      </c>
      <c r="S73" s="2">
        <f>S74</f>
        <v>0</v>
      </c>
    </row>
    <row r="74" spans="1:19" ht="38.25" customHeight="1" x14ac:dyDescent="0.45">
      <c r="A74" s="4">
        <v>20</v>
      </c>
      <c r="B74" s="5">
        <f>B28</f>
        <v>0</v>
      </c>
      <c r="C74" s="2" t="str">
        <f>IF(ISERROR(LARGE(C73:R73,1)),"-",LARGE(C73:R73,1))</f>
        <v>-</v>
      </c>
      <c r="D74" s="2" t="str">
        <f>IF(ISERROR(LARGE(C73:R73,2)),"-",LARGE(C73:R73,2))</f>
        <v>-</v>
      </c>
      <c r="E74" s="2" t="str">
        <f>IF(ISERROR(LARGE(C73:R73,3)),"-",LARGE(C73:R73,3))</f>
        <v>-</v>
      </c>
      <c r="F74" s="2" t="str">
        <f>IF(ISERROR(LARGE(C73:R73,4)),"-",LARGE(C73:R73,4))</f>
        <v>-</v>
      </c>
      <c r="G74" s="2" t="str">
        <f>IF(ISERROR(LARGE(C73:R73,5)),"-",LARGE(C73:R73,5))</f>
        <v>-</v>
      </c>
      <c r="H74" s="2" t="str">
        <f>IF(ISERROR(LARGE(C73:R73,6)),"-",LARGE(C73:R73,6))</f>
        <v>-</v>
      </c>
      <c r="I74" s="2" t="str">
        <f>IF(ISERROR(LARGE(C73:R73,7)),"-",LARGE(C73:R73,7))</f>
        <v>-</v>
      </c>
      <c r="J74" s="2" t="str">
        <f>IF(ISERROR(LARGE(C73:R73,8)),"-",LARGE(C73:R73,8))</f>
        <v>-</v>
      </c>
      <c r="K74" s="2" t="str">
        <f>IF(ISERROR(LARGE(C73:R73,9)),"-",LARGE(C73:R73,9))</f>
        <v>-</v>
      </c>
      <c r="L74" s="2" t="str">
        <f>IF(ISERROR(LARGE(C73:R73,10)),"-",LARGE(C73:R73,10))</f>
        <v>-</v>
      </c>
      <c r="M74" s="2" t="str">
        <f>IF(ISERROR(LARGE(C73:R73,11)),"-",LARGE(C73:R73,11))</f>
        <v>-</v>
      </c>
      <c r="N74" s="2" t="str">
        <f>IF(ISERROR(LARGE(C73:R73,12)),"-",LARGE(C73:R73,12))</f>
        <v>-</v>
      </c>
      <c r="O74" s="2" t="str">
        <f>IF(ISERROR(LARGE(C73:R73,13)),"-",LARGE(C73:R73,13))</f>
        <v>-</v>
      </c>
      <c r="P74" s="2" t="str">
        <f>IF(ISERROR(LARGE(C73:R73,14)),"-",LARGE(C73:R73,14))</f>
        <v>-</v>
      </c>
      <c r="Q74" s="2" t="str">
        <f>IF(ISERROR(LARGE(C73:R73,15)),"-",LARGE(C73:R73,15))</f>
        <v>-</v>
      </c>
      <c r="R74" s="2" t="str">
        <f>IF(ISERROR(LARGE(C73:R73,16)),"-",LARGE(C73:R73,16))</f>
        <v>-</v>
      </c>
      <c r="S74" s="2">
        <f>SUM(C74:P74)</f>
        <v>0</v>
      </c>
    </row>
    <row r="75" spans="1:19" ht="38.25" customHeight="1" x14ac:dyDescent="0.45">
      <c r="A75" s="4">
        <v>21</v>
      </c>
      <c r="B75" s="5">
        <f>B29</f>
        <v>0</v>
      </c>
      <c r="C75" s="2" t="str">
        <f>IF(ISERROR(VLOOKUP(B75,'[4]80 METRE'!$O$8:$S$1000,5,0)),"",(VLOOKUP(B75,'[4]80 METRE'!$O$8:$S$1000,5,0)))</f>
        <v/>
      </c>
      <c r="D75" s="2" t="str">
        <f>IF(ISERROR(VLOOKUP(B75,'[4]400m.'!$O$8:$S$990,5,0)),"",(VLOOKUP(B75,'[4]400m.'!$O$8:$S$990,5,0)))</f>
        <v/>
      </c>
      <c r="E75" s="2" t="str">
        <f>IF(ISERROR(VLOOKUP(B75,'[4]1500m.'!$N$8:$Q$990,4,0)),"",(VLOOKUP(B75,'[4]1500m.'!$N$8:$Q$990,4,0)))</f>
        <v/>
      </c>
      <c r="F75" s="2" t="str">
        <f>IF(ISERROR(VLOOKUP(B75,[4]Yüksek!$F$8:$BP$990,63,0)),"",(VLOOKUP(B75,[4]Yüksek!$F$8:$BP$990,63,0)))</f>
        <v/>
      </c>
      <c r="G75" s="2" t="str">
        <f>IF(ISERROR(VLOOKUP(B75,[4]Cirit!$F$8:$O$975,10,0)),"",(VLOOKUP(B75,[4]Cirit!$F$8:$O$975,10,0)))</f>
        <v/>
      </c>
      <c r="H75" s="2" t="str">
        <f>IF(ISERROR(VLOOKUP(B75,'[4]110m.Eng'!$O$8:$S$989,5,0)),"",(VLOOKUP(B75,'[4]110m.Eng'!$O$8:$S$989,5,0)))</f>
        <v/>
      </c>
      <c r="I75" s="2" t="str">
        <f>IF(ISERROR(VLOOKUP(B75,[4]Uzun!$F$8:$O$978,10,0)),"",(VLOOKUP(B75,[4]Uzun!$F$8:$O$978,10,0)))</f>
        <v/>
      </c>
      <c r="J75" s="2" t="str">
        <f>IF(ISERROR(VLOOKUP(B75,[4]Gülle!$F$8:$O$975,10,0)),"",(VLOOKUP(B75,[4]Gülle!$F$8:$O$975,10,0)))</f>
        <v/>
      </c>
      <c r="K75" s="2" t="str">
        <f>IF(ISERROR(VLOOKUP(B75,'[4]800m.'!$N$8:$Q$973,4,0)),"",(VLOOKUP(B75,'[4]800m.'!$N$8:$Q$973,4,0)))</f>
        <v/>
      </c>
      <c r="L75" s="2" t="str">
        <f>IF(ISERROR(VLOOKUP(B75,'[4]200m.'!$O$8:$S$1000,5,0)),"",(VLOOKUP(B75,'[4]200m.'!$O$8:$S$1000,5,0)))</f>
        <v/>
      </c>
      <c r="M75" s="2" t="str">
        <f>IF(ISERROR(VLOOKUP(B75,'[4]300m.Eng'!$O$8:$S$990,5,0)),"",(VLOOKUP(B75,'[4]300m.Eng'!$O$8:$S$990,5,0)))</f>
        <v/>
      </c>
      <c r="N75" s="2" t="str">
        <f>IF(ISERROR(VLOOKUP(B75,'[4]FIRLATMA TOPU'!$F$8:$O$975,10,0)),"",(VLOOKUP(B75,'[4]FIRLATMA TOPU'!$F$8:$O$975,10,0)))</f>
        <v/>
      </c>
      <c r="O75" s="2" t="str">
        <f>IF(ISERROR(VLOOKUP(B75,[4]Disk!$F$8:$O$975,10,0)),"",(VLOOKUP(B75,[4]Disk!$F$8:$O$975,10,0)))</f>
        <v/>
      </c>
      <c r="P75" s="2" t="str">
        <f>IF(ISERROR(VLOOKUP(B75,[4]Sırık!$F$8:$BP$990,63,0)),"",(VLOOKUP(B75,[4]Sırık!$F$8:$BP$990,63,0)))</f>
        <v/>
      </c>
      <c r="Q75" s="2" t="str">
        <f>IF(ISERROR(VLOOKUP(B75,[4]İsveç!$N$8:$Q$973,4,0)),"",(VLOOKUP(B75,[4]İsveç!$N$8:$Q$973,4,0)))</f>
        <v/>
      </c>
      <c r="R75" s="2" t="str">
        <f>IF(ISERROR(VLOOKUP(B75,'[4]60 METRE'!$N$8:$Q$977,4,0)),"",(VLOOKUP(B75,'[4]60 METRE'!$N$8:$Q$977,4,0)))</f>
        <v/>
      </c>
      <c r="S75" s="2">
        <f>S76</f>
        <v>0</v>
      </c>
    </row>
    <row r="76" spans="1:19" ht="38.25" customHeight="1" x14ac:dyDescent="0.45">
      <c r="A76" s="4">
        <v>22</v>
      </c>
      <c r="B76" s="5">
        <f>B29</f>
        <v>0</v>
      </c>
      <c r="C76" s="2" t="str">
        <f>IF(ISERROR(LARGE(C75:R75,1)),"-",LARGE(C75:R75,1))</f>
        <v>-</v>
      </c>
      <c r="D76" s="2" t="str">
        <f>IF(ISERROR(LARGE(C75:R75,2)),"-",LARGE(C75:R75,2))</f>
        <v>-</v>
      </c>
      <c r="E76" s="2" t="str">
        <f>IF(ISERROR(LARGE(C75:R75,3)),"-",LARGE(C75:R75,3))</f>
        <v>-</v>
      </c>
      <c r="F76" s="2" t="str">
        <f>IF(ISERROR(LARGE(C75:R75,4)),"-",LARGE(C75:R75,4))</f>
        <v>-</v>
      </c>
      <c r="G76" s="2" t="str">
        <f>IF(ISERROR(LARGE(C75:R75,5)),"-",LARGE(C75:R75,5))</f>
        <v>-</v>
      </c>
      <c r="H76" s="2" t="str">
        <f>IF(ISERROR(LARGE(C75:R75,6)),"-",LARGE(C75:R75,6))</f>
        <v>-</v>
      </c>
      <c r="I76" s="2" t="str">
        <f>IF(ISERROR(LARGE(C75:R75,7)),"-",LARGE(C75:R75,7))</f>
        <v>-</v>
      </c>
      <c r="J76" s="2" t="str">
        <f>IF(ISERROR(LARGE(C75:R75,8)),"-",LARGE(C75:R75,8))</f>
        <v>-</v>
      </c>
      <c r="K76" s="2" t="str">
        <f>IF(ISERROR(LARGE(C75:R75,9)),"-",LARGE(C75:R75,9))</f>
        <v>-</v>
      </c>
      <c r="L76" s="2" t="str">
        <f>IF(ISERROR(LARGE(C75:R75,10)),"-",LARGE(C75:R75,10))</f>
        <v>-</v>
      </c>
      <c r="M76" s="2" t="str">
        <f>IF(ISERROR(LARGE(C75:R75,11)),"-",LARGE(C75:R75,11))</f>
        <v>-</v>
      </c>
      <c r="N76" s="2" t="str">
        <f>IF(ISERROR(LARGE(C75:R75,12)),"-",LARGE(C75:R75,12))</f>
        <v>-</v>
      </c>
      <c r="O76" s="2" t="str">
        <f>IF(ISERROR(LARGE(C75:R75,13)),"-",LARGE(C75:R75,13))</f>
        <v>-</v>
      </c>
      <c r="P76" s="2" t="str">
        <f>IF(ISERROR(LARGE(C75:R75,14)),"-",LARGE(C75:R75,14))</f>
        <v>-</v>
      </c>
      <c r="Q76" s="2" t="str">
        <f>IF(ISERROR(LARGE(C75:R75,15)),"-",LARGE(C75:R75,15))</f>
        <v>-</v>
      </c>
      <c r="R76" s="2" t="str">
        <f>IF(ISERROR(LARGE(C75:R75,16)),"-",LARGE(C75:R75,16))</f>
        <v>-</v>
      </c>
      <c r="S76" s="2">
        <f>SUM(C76:P76)</f>
        <v>0</v>
      </c>
    </row>
    <row r="77" spans="1:19" ht="38.25" customHeight="1" x14ac:dyDescent="0.45">
      <c r="A77" s="4">
        <v>23</v>
      </c>
      <c r="B77" s="5">
        <f>B30</f>
        <v>0</v>
      </c>
      <c r="C77" s="2" t="str">
        <f>IF(ISERROR(VLOOKUP(B77,'[4]80 METRE'!$O$8:$S$1000,5,0)),"",(VLOOKUP(B77,'[4]80 METRE'!$O$8:$S$1000,5,0)))</f>
        <v/>
      </c>
      <c r="D77" s="2" t="str">
        <f>IF(ISERROR(VLOOKUP(B77,'[4]400m.'!$O$8:$S$990,5,0)),"",(VLOOKUP(B77,'[4]400m.'!$O$8:$S$990,5,0)))</f>
        <v/>
      </c>
      <c r="E77" s="2" t="str">
        <f>IF(ISERROR(VLOOKUP(B77,'[4]1500m.'!$N$8:$Q$990,4,0)),"",(VLOOKUP(B77,'[4]1500m.'!$N$8:$Q$990,4,0)))</f>
        <v/>
      </c>
      <c r="F77" s="2" t="str">
        <f>IF(ISERROR(VLOOKUP(B77,[4]Yüksek!$F$8:$BP$990,63,0)),"",(VLOOKUP(B77,[4]Yüksek!$F$8:$BP$990,63,0)))</f>
        <v/>
      </c>
      <c r="G77" s="2" t="str">
        <f>IF(ISERROR(VLOOKUP(B77,[4]Cirit!$F$8:$O$975,10,0)),"",(VLOOKUP(B77,[4]Cirit!$F$8:$O$975,10,0)))</f>
        <v/>
      </c>
      <c r="H77" s="2" t="str">
        <f>IF(ISERROR(VLOOKUP(B77,'[4]110m.Eng'!$O$8:$S$989,5,0)),"",(VLOOKUP(B77,'[4]110m.Eng'!$O$8:$S$989,5,0)))</f>
        <v/>
      </c>
      <c r="I77" s="2" t="str">
        <f>IF(ISERROR(VLOOKUP(B77,[4]Uzun!$F$8:$O$978,10,0)),"",(VLOOKUP(B77,[4]Uzun!$F$8:$O$978,10,0)))</f>
        <v/>
      </c>
      <c r="J77" s="2" t="str">
        <f>IF(ISERROR(VLOOKUP(B77,[4]Gülle!$F$8:$O$975,10,0)),"",(VLOOKUP(B77,[4]Gülle!$F$8:$O$975,10,0)))</f>
        <v/>
      </c>
      <c r="K77" s="2" t="str">
        <f>IF(ISERROR(VLOOKUP(B77,'[4]800m.'!$N$8:$Q$973,4,0)),"",(VLOOKUP(B77,'[4]800m.'!$N$8:$Q$973,4,0)))</f>
        <v/>
      </c>
      <c r="L77" s="2" t="str">
        <f>IF(ISERROR(VLOOKUP(B77,'[4]200m.'!$O$8:$S$1000,5,0)),"",(VLOOKUP(B77,'[4]200m.'!$O$8:$S$1000,5,0)))</f>
        <v/>
      </c>
      <c r="M77" s="2" t="str">
        <f>IF(ISERROR(VLOOKUP(B77,'[4]300m.Eng'!$O$8:$S$990,5,0)),"",(VLOOKUP(B77,'[4]300m.Eng'!$O$8:$S$990,5,0)))</f>
        <v/>
      </c>
      <c r="N77" s="2" t="str">
        <f>IF(ISERROR(VLOOKUP(B77,'[4]FIRLATMA TOPU'!$F$8:$O$975,10,0)),"",(VLOOKUP(B77,'[4]FIRLATMA TOPU'!$F$8:$O$975,10,0)))</f>
        <v/>
      </c>
      <c r="O77" s="2" t="str">
        <f>IF(ISERROR(VLOOKUP(B77,[4]Disk!$F$8:$O$975,10,0)),"",(VLOOKUP(B77,[4]Disk!$F$8:$O$975,10,0)))</f>
        <v/>
      </c>
      <c r="P77" s="2" t="str">
        <f>IF(ISERROR(VLOOKUP(B77,[4]Sırık!$F$8:$BP$990,63,0)),"",(VLOOKUP(B77,[4]Sırık!$F$8:$BP$990,63,0)))</f>
        <v/>
      </c>
      <c r="Q77" s="2" t="str">
        <f>IF(ISERROR(VLOOKUP(B77,[4]İsveç!$N$8:$Q$973,4,0)),"",(VLOOKUP(B77,[4]İsveç!$N$8:$Q$973,4,0)))</f>
        <v/>
      </c>
      <c r="R77" s="2" t="str">
        <f>IF(ISERROR(VLOOKUP(B77,'[4]60 METRE'!$N$8:$Q$977,4,0)),"",(VLOOKUP(B77,'[4]60 METRE'!$N$8:$Q$977,4,0)))</f>
        <v/>
      </c>
      <c r="S77" s="2">
        <f>S78</f>
        <v>0</v>
      </c>
    </row>
    <row r="78" spans="1:19" ht="38.25" customHeight="1" x14ac:dyDescent="0.45">
      <c r="A78" s="4">
        <v>24</v>
      </c>
      <c r="B78" s="5">
        <f>B30</f>
        <v>0</v>
      </c>
      <c r="C78" s="2" t="str">
        <f>IF(ISERROR(LARGE(C77:R77,1)),"-",LARGE(C77:R77,1))</f>
        <v>-</v>
      </c>
      <c r="D78" s="2" t="str">
        <f>IF(ISERROR(LARGE(C77:R77,2)),"-",LARGE(C77:R77,2))</f>
        <v>-</v>
      </c>
      <c r="E78" s="2" t="str">
        <f>IF(ISERROR(LARGE(C77:R77,3)),"-",LARGE(C77:R77,3))</f>
        <v>-</v>
      </c>
      <c r="F78" s="2" t="str">
        <f>IF(ISERROR(LARGE(C77:R77,4)),"-",LARGE(C77:R77,4))</f>
        <v>-</v>
      </c>
      <c r="G78" s="2" t="str">
        <f>IF(ISERROR(LARGE(C77:R77,5)),"-",LARGE(C77:R77,5))</f>
        <v>-</v>
      </c>
      <c r="H78" s="2" t="str">
        <f>IF(ISERROR(LARGE(C77:R77,6)),"-",LARGE(C77:R77,6))</f>
        <v>-</v>
      </c>
      <c r="I78" s="2" t="str">
        <f>IF(ISERROR(LARGE(C77:R77,7)),"-",LARGE(C77:R77,7))</f>
        <v>-</v>
      </c>
      <c r="J78" s="2" t="str">
        <f>IF(ISERROR(LARGE(C77:R77,8)),"-",LARGE(C77:R77,8))</f>
        <v>-</v>
      </c>
      <c r="K78" s="2" t="str">
        <f>IF(ISERROR(LARGE(C77:R77,9)),"-",LARGE(C77:R77,9))</f>
        <v>-</v>
      </c>
      <c r="L78" s="2" t="str">
        <f>IF(ISERROR(LARGE(C77:R77,10)),"-",LARGE(C77:R77,10))</f>
        <v>-</v>
      </c>
      <c r="M78" s="2" t="str">
        <f>IF(ISERROR(LARGE(C77:R77,11)),"-",LARGE(C77:R77,11))</f>
        <v>-</v>
      </c>
      <c r="N78" s="2" t="str">
        <f>IF(ISERROR(LARGE(C77:R77,12)),"-",LARGE(C77:R77,12))</f>
        <v>-</v>
      </c>
      <c r="O78" s="2" t="str">
        <f>IF(ISERROR(LARGE(C77:R77,13)),"-",LARGE(C77:R77,13))</f>
        <v>-</v>
      </c>
      <c r="P78" s="2" t="str">
        <f>IF(ISERROR(LARGE(C77:R77,14)),"-",LARGE(C77:R77,14))</f>
        <v>-</v>
      </c>
      <c r="Q78" s="2" t="str">
        <f>IF(ISERROR(LARGE(C77:R77,15)),"-",LARGE(C77:R77,15))</f>
        <v>-</v>
      </c>
      <c r="R78" s="2" t="str">
        <f>IF(ISERROR(LARGE(C77:R77,16)),"-",LARGE(C77:R77,16))</f>
        <v>-</v>
      </c>
      <c r="S78" s="2">
        <f>SUM(C78:P78)</f>
        <v>0</v>
      </c>
    </row>
    <row r="79" spans="1:19" ht="38.25" customHeight="1" x14ac:dyDescent="0.45">
      <c r="A79" s="4">
        <v>25</v>
      </c>
      <c r="B79" s="5">
        <f>B31</f>
        <v>0</v>
      </c>
      <c r="C79" s="2" t="str">
        <f>IF(ISERROR(VLOOKUP(B79,'[4]80 METRE'!$O$8:$S$1000,5,0)),"",(VLOOKUP(B79,'[4]80 METRE'!$O$8:$S$1000,5,0)))</f>
        <v/>
      </c>
      <c r="D79" s="2" t="str">
        <f>IF(ISERROR(VLOOKUP(B79,'[4]400m.'!$O$8:$S$990,5,0)),"",(VLOOKUP(B79,'[4]400m.'!$O$8:$S$990,5,0)))</f>
        <v/>
      </c>
      <c r="E79" s="2" t="str">
        <f>IF(ISERROR(VLOOKUP(B79,'[4]1500m.'!$N$8:$Q$990,4,0)),"",(VLOOKUP(B79,'[4]1500m.'!$N$8:$Q$990,4,0)))</f>
        <v/>
      </c>
      <c r="F79" s="2" t="str">
        <f>IF(ISERROR(VLOOKUP(B79,[4]Yüksek!$F$8:$BP$990,63,0)),"",(VLOOKUP(B79,[4]Yüksek!$F$8:$BP$990,63,0)))</f>
        <v/>
      </c>
      <c r="G79" s="2" t="str">
        <f>IF(ISERROR(VLOOKUP(B79,[4]Cirit!$F$8:$O$975,10,0)),"",(VLOOKUP(B79,[4]Cirit!$F$8:$O$975,10,0)))</f>
        <v/>
      </c>
      <c r="H79" s="2" t="str">
        <f>IF(ISERROR(VLOOKUP(B79,'[4]110m.Eng'!$O$8:$S$989,5,0)),"",(VLOOKUP(B79,'[4]110m.Eng'!$O$8:$S$989,5,0)))</f>
        <v/>
      </c>
      <c r="I79" s="2" t="str">
        <f>IF(ISERROR(VLOOKUP(B79,[4]Uzun!$F$8:$O$978,10,0)),"",(VLOOKUP(B79,[4]Uzun!$F$8:$O$978,10,0)))</f>
        <v/>
      </c>
      <c r="J79" s="2" t="str">
        <f>IF(ISERROR(VLOOKUP(B79,[4]Gülle!$F$8:$O$975,10,0)),"",(VLOOKUP(B79,[4]Gülle!$F$8:$O$975,10,0)))</f>
        <v/>
      </c>
      <c r="K79" s="2" t="str">
        <f>IF(ISERROR(VLOOKUP(B79,'[4]800m.'!$N$8:$Q$973,4,0)),"",(VLOOKUP(B79,'[4]800m.'!$N$8:$Q$973,4,0)))</f>
        <v/>
      </c>
      <c r="L79" s="2" t="str">
        <f>IF(ISERROR(VLOOKUP(B79,'[4]200m.'!$O$8:$S$1000,5,0)),"",(VLOOKUP(B79,'[4]200m.'!$O$8:$S$1000,5,0)))</f>
        <v/>
      </c>
      <c r="M79" s="2" t="str">
        <f>IF(ISERROR(VLOOKUP(B79,'[4]300m.Eng'!$O$8:$S$990,5,0)),"",(VLOOKUP(B79,'[4]300m.Eng'!$O$8:$S$990,5,0)))</f>
        <v/>
      </c>
      <c r="N79" s="2" t="str">
        <f>IF(ISERROR(VLOOKUP(B79,'[4]FIRLATMA TOPU'!$F$8:$O$975,10,0)),"",(VLOOKUP(B79,'[4]FIRLATMA TOPU'!$F$8:$O$975,10,0)))</f>
        <v/>
      </c>
      <c r="O79" s="2" t="str">
        <f>IF(ISERROR(VLOOKUP(B79,[4]Disk!$F$8:$O$975,10,0)),"",(VLOOKUP(B79,[4]Disk!$F$8:$O$975,10,0)))</f>
        <v/>
      </c>
      <c r="P79" s="2" t="str">
        <f>IF(ISERROR(VLOOKUP(B79,[4]Sırık!$F$8:$BP$990,63,0)),"",(VLOOKUP(B79,[4]Sırık!$F$8:$BP$990,63,0)))</f>
        <v/>
      </c>
      <c r="Q79" s="2" t="str">
        <f>IF(ISERROR(VLOOKUP(B79,[4]İsveç!$N$8:$Q$973,4,0)),"",(VLOOKUP(B79,[4]İsveç!$N$8:$Q$973,4,0)))</f>
        <v/>
      </c>
      <c r="R79" s="2" t="str">
        <f>IF(ISERROR(VLOOKUP(B79,'[4]60 METRE'!$N$8:$Q$977,4,0)),"",(VLOOKUP(B79,'[4]60 METRE'!$N$8:$Q$977,4,0)))</f>
        <v/>
      </c>
      <c r="S79" s="2">
        <f>S80</f>
        <v>0</v>
      </c>
    </row>
    <row r="80" spans="1:19" ht="38.25" customHeight="1" x14ac:dyDescent="0.45">
      <c r="A80" s="4">
        <v>26</v>
      </c>
      <c r="B80" s="5">
        <f>B31</f>
        <v>0</v>
      </c>
      <c r="C80" s="2" t="str">
        <f>IF(ISERROR(LARGE(C79:R79,1)),"-",LARGE(C79:R79,1))</f>
        <v>-</v>
      </c>
      <c r="D80" s="2" t="str">
        <f>IF(ISERROR(LARGE(C79:R79,2)),"-",LARGE(C79:R79,2))</f>
        <v>-</v>
      </c>
      <c r="E80" s="2" t="str">
        <f>IF(ISERROR(LARGE(C79:R79,3)),"-",LARGE(C79:R79,3))</f>
        <v>-</v>
      </c>
      <c r="F80" s="2" t="str">
        <f>IF(ISERROR(LARGE(C79:R79,4)),"-",LARGE(C79:R79,4))</f>
        <v>-</v>
      </c>
      <c r="G80" s="2" t="str">
        <f>IF(ISERROR(LARGE(C79:R79,5)),"-",LARGE(C79:R79,5))</f>
        <v>-</v>
      </c>
      <c r="H80" s="2" t="str">
        <f>IF(ISERROR(LARGE(C79:R79,6)),"-",LARGE(C79:R79,6))</f>
        <v>-</v>
      </c>
      <c r="I80" s="2" t="str">
        <f>IF(ISERROR(LARGE(C79:R79,7)),"-",LARGE(C79:R79,7))</f>
        <v>-</v>
      </c>
      <c r="J80" s="2" t="str">
        <f>IF(ISERROR(LARGE(C79:R79,8)),"-",LARGE(C79:R79,8))</f>
        <v>-</v>
      </c>
      <c r="K80" s="2" t="str">
        <f>IF(ISERROR(LARGE(C79:R79,9)),"-",LARGE(C79:R79,9))</f>
        <v>-</v>
      </c>
      <c r="L80" s="2" t="str">
        <f>IF(ISERROR(LARGE(C79:R79,10)),"-",LARGE(C79:R79,10))</f>
        <v>-</v>
      </c>
      <c r="M80" s="2" t="str">
        <f>IF(ISERROR(LARGE(C79:R79,11)),"-",LARGE(C79:R79,11))</f>
        <v>-</v>
      </c>
      <c r="N80" s="2" t="str">
        <f>IF(ISERROR(LARGE(C79:R79,12)),"-",LARGE(C79:R79,12))</f>
        <v>-</v>
      </c>
      <c r="O80" s="2" t="str">
        <f>IF(ISERROR(LARGE(C79:R79,13)),"-",LARGE(C79:R79,13))</f>
        <v>-</v>
      </c>
      <c r="P80" s="2" t="str">
        <f>IF(ISERROR(LARGE(C79:R79,14)),"-",LARGE(C79:R79,14))</f>
        <v>-</v>
      </c>
      <c r="Q80" s="2" t="str">
        <f>IF(ISERROR(LARGE(C79:R79,15)),"-",LARGE(C79:R79,15))</f>
        <v>-</v>
      </c>
      <c r="R80" s="2" t="str">
        <f>IF(ISERROR(LARGE(C79:R79,16)),"-",LARGE(C79:R79,16))</f>
        <v>-</v>
      </c>
      <c r="S80" s="2">
        <f>SUM(C80:P80)</f>
        <v>0</v>
      </c>
    </row>
    <row r="81" spans="1:19" ht="38.25" customHeight="1" x14ac:dyDescent="0.45">
      <c r="A81" s="4">
        <v>27</v>
      </c>
      <c r="B81" s="5">
        <f>B32</f>
        <v>0</v>
      </c>
      <c r="C81" s="2" t="str">
        <f>IF(ISERROR(VLOOKUP(B81,'[4]80 METRE'!$O$8:$S$1000,5,0)),"",(VLOOKUP(B81,'[4]80 METRE'!$O$8:$S$1000,5,0)))</f>
        <v/>
      </c>
      <c r="D81" s="2" t="str">
        <f>IF(ISERROR(VLOOKUP(B81,'[4]400m.'!$O$8:$S$990,5,0)),"",(VLOOKUP(B81,'[4]400m.'!$O$8:$S$990,5,0)))</f>
        <v/>
      </c>
      <c r="E81" s="2" t="str">
        <f>IF(ISERROR(VLOOKUP(B81,'[4]1500m.'!$N$8:$Q$990,4,0)),"",(VLOOKUP(B81,'[4]1500m.'!$N$8:$Q$990,4,0)))</f>
        <v/>
      </c>
      <c r="F81" s="2" t="str">
        <f>IF(ISERROR(VLOOKUP(B81,[4]Yüksek!$F$8:$BP$990,63,0)),"",(VLOOKUP(B81,[4]Yüksek!$F$8:$BP$990,63,0)))</f>
        <v/>
      </c>
      <c r="G81" s="2" t="str">
        <f>IF(ISERROR(VLOOKUP(B81,[4]Cirit!$F$8:$O$975,10,0)),"",(VLOOKUP(B81,[4]Cirit!$F$8:$O$975,10,0)))</f>
        <v/>
      </c>
      <c r="H81" s="2" t="str">
        <f>IF(ISERROR(VLOOKUP(B81,'[4]110m.Eng'!$O$8:$S$989,5,0)),"",(VLOOKUP(B81,'[4]110m.Eng'!$O$8:$S$989,5,0)))</f>
        <v/>
      </c>
      <c r="I81" s="2" t="str">
        <f>IF(ISERROR(VLOOKUP(B81,[4]Uzun!$F$8:$O$978,10,0)),"",(VLOOKUP(B81,[4]Uzun!$F$8:$O$978,10,0)))</f>
        <v/>
      </c>
      <c r="J81" s="2" t="str">
        <f>IF(ISERROR(VLOOKUP(B81,[4]Gülle!$F$8:$O$975,10,0)),"",(VLOOKUP(B81,[4]Gülle!$F$8:$O$975,10,0)))</f>
        <v/>
      </c>
      <c r="K81" s="2" t="str">
        <f>IF(ISERROR(VLOOKUP(B81,'[4]800m.'!$N$8:$Q$973,4,0)),"",(VLOOKUP(B81,'[4]800m.'!$N$8:$Q$973,4,0)))</f>
        <v/>
      </c>
      <c r="L81" s="2" t="str">
        <f>IF(ISERROR(VLOOKUP(B81,'[4]200m.'!$O$8:$S$1000,5,0)),"",(VLOOKUP(B81,'[4]200m.'!$O$8:$S$1000,5,0)))</f>
        <v/>
      </c>
      <c r="M81" s="2" t="str">
        <f>IF(ISERROR(VLOOKUP(B81,'[4]300m.Eng'!$O$8:$S$990,5,0)),"",(VLOOKUP(B81,'[4]300m.Eng'!$O$8:$S$990,5,0)))</f>
        <v/>
      </c>
      <c r="N81" s="2" t="str">
        <f>IF(ISERROR(VLOOKUP(B81,'[4]FIRLATMA TOPU'!$F$8:$O$975,10,0)),"",(VLOOKUP(B81,'[4]FIRLATMA TOPU'!$F$8:$O$975,10,0)))</f>
        <v/>
      </c>
      <c r="O81" s="2" t="str">
        <f>IF(ISERROR(VLOOKUP(B81,[4]Disk!$F$8:$O$975,10,0)),"",(VLOOKUP(B81,[4]Disk!$F$8:$O$975,10,0)))</f>
        <v/>
      </c>
      <c r="P81" s="2" t="str">
        <f>IF(ISERROR(VLOOKUP(B81,[4]Sırık!$F$8:$BP$990,63,0)),"",(VLOOKUP(B81,[4]Sırık!$F$8:$BP$990,63,0)))</f>
        <v/>
      </c>
      <c r="Q81" s="2" t="str">
        <f>IF(ISERROR(VLOOKUP(B81,[4]İsveç!$N$8:$Q$973,4,0)),"",(VLOOKUP(B81,[4]İsveç!$N$8:$Q$973,4,0)))</f>
        <v/>
      </c>
      <c r="R81" s="2" t="str">
        <f>IF(ISERROR(VLOOKUP(B81,'[4]60 METRE'!$N$8:$Q$977,4,0)),"",(VLOOKUP(B81,'[4]60 METRE'!$N$8:$Q$977,4,0)))</f>
        <v/>
      </c>
      <c r="S81" s="2">
        <f>S82</f>
        <v>0</v>
      </c>
    </row>
    <row r="82" spans="1:19" ht="38.25" customHeight="1" x14ac:dyDescent="0.45">
      <c r="A82" s="4">
        <v>28</v>
      </c>
      <c r="B82" s="5">
        <f>B32</f>
        <v>0</v>
      </c>
      <c r="C82" s="2" t="str">
        <f>IF(ISERROR(LARGE(C81:R81,1)),"-",LARGE(C81:R81,1))</f>
        <v>-</v>
      </c>
      <c r="D82" s="2" t="str">
        <f>IF(ISERROR(LARGE(C81:R81,2)),"-",LARGE(C81:R81,2))</f>
        <v>-</v>
      </c>
      <c r="E82" s="2" t="str">
        <f>IF(ISERROR(LARGE(C81:R81,3)),"-",LARGE(C81:R81,3))</f>
        <v>-</v>
      </c>
      <c r="F82" s="2" t="str">
        <f>IF(ISERROR(LARGE(C81:R81,4)),"-",LARGE(C81:R81,4))</f>
        <v>-</v>
      </c>
      <c r="G82" s="2" t="str">
        <f>IF(ISERROR(LARGE(C81:R81,5)),"-",LARGE(C81:R81,5))</f>
        <v>-</v>
      </c>
      <c r="H82" s="2" t="str">
        <f>IF(ISERROR(LARGE(C81:R81,6)),"-",LARGE(C81:R81,6))</f>
        <v>-</v>
      </c>
      <c r="I82" s="2" t="str">
        <f>IF(ISERROR(LARGE(C81:R81,7)),"-",LARGE(C81:R81,7))</f>
        <v>-</v>
      </c>
      <c r="J82" s="2" t="str">
        <f>IF(ISERROR(LARGE(C81:R81,8)),"-",LARGE(C81:R81,8))</f>
        <v>-</v>
      </c>
      <c r="K82" s="2" t="str">
        <f>IF(ISERROR(LARGE(C81:R81,9)),"-",LARGE(C81:R81,9))</f>
        <v>-</v>
      </c>
      <c r="L82" s="2" t="str">
        <f>IF(ISERROR(LARGE(C81:R81,10)),"-",LARGE(C81:R81,10))</f>
        <v>-</v>
      </c>
      <c r="M82" s="2" t="str">
        <f>IF(ISERROR(LARGE(C81:R81,11)),"-",LARGE(C81:R81,11))</f>
        <v>-</v>
      </c>
      <c r="N82" s="2" t="str">
        <f>IF(ISERROR(LARGE(C81:R81,12)),"-",LARGE(C81:R81,12))</f>
        <v>-</v>
      </c>
      <c r="O82" s="2" t="str">
        <f>IF(ISERROR(LARGE(C81:R81,13)),"-",LARGE(C81:R81,13))</f>
        <v>-</v>
      </c>
      <c r="P82" s="2" t="str">
        <f>IF(ISERROR(LARGE(C81:R81,14)),"-",LARGE(C81:R81,14))</f>
        <v>-</v>
      </c>
      <c r="Q82" s="2" t="str">
        <f>IF(ISERROR(LARGE(C81:R81,15)),"-",LARGE(C81:R81,15))</f>
        <v>-</v>
      </c>
      <c r="R82" s="2" t="str">
        <f>IF(ISERROR(LARGE(C81:R81,16)),"-",LARGE(C81:R81,16))</f>
        <v>-</v>
      </c>
      <c r="S82" s="2">
        <f>SUM(C82:P82)</f>
        <v>0</v>
      </c>
    </row>
    <row r="83" spans="1:19" ht="38.25" customHeight="1" x14ac:dyDescent="0.45">
      <c r="A83" s="4">
        <v>29</v>
      </c>
      <c r="B83" s="5">
        <f>B33</f>
        <v>0</v>
      </c>
      <c r="C83" s="2" t="str">
        <f>IF(ISERROR(VLOOKUP(B83,'[4]80 METRE'!$O$8:$S$1000,5,0)),"",(VLOOKUP(B83,'[4]80 METRE'!$O$8:$S$1000,5,0)))</f>
        <v/>
      </c>
      <c r="D83" s="2" t="str">
        <f>IF(ISERROR(VLOOKUP(B83,'[4]400m.'!$O$8:$S$990,5,0)),"",(VLOOKUP(B83,'[4]400m.'!$O$8:$S$990,5,0)))</f>
        <v/>
      </c>
      <c r="E83" s="2" t="str">
        <f>IF(ISERROR(VLOOKUP(B83,'[4]1500m.'!$N$8:$Q$990,4,0)),"",(VLOOKUP(B83,'[4]1500m.'!$N$8:$Q$990,4,0)))</f>
        <v/>
      </c>
      <c r="F83" s="2" t="str">
        <f>IF(ISERROR(VLOOKUP(B83,[4]Yüksek!$F$8:$BP$990,63,0)),"",(VLOOKUP(B83,[4]Yüksek!$F$8:$BP$990,63,0)))</f>
        <v/>
      </c>
      <c r="G83" s="2" t="str">
        <f>IF(ISERROR(VLOOKUP(B83,[4]Cirit!$F$8:$O$975,10,0)),"",(VLOOKUP(B83,[4]Cirit!$F$8:$O$975,10,0)))</f>
        <v/>
      </c>
      <c r="H83" s="2" t="str">
        <f>IF(ISERROR(VLOOKUP(B83,'[4]110m.Eng'!$O$8:$S$989,5,0)),"",(VLOOKUP(B83,'[4]110m.Eng'!$O$8:$S$989,5,0)))</f>
        <v/>
      </c>
      <c r="I83" s="2" t="str">
        <f>IF(ISERROR(VLOOKUP(B83,[4]Uzun!$F$8:$O$978,10,0)),"",(VLOOKUP(B83,[4]Uzun!$F$8:$O$978,10,0)))</f>
        <v/>
      </c>
      <c r="J83" s="2" t="str">
        <f>IF(ISERROR(VLOOKUP(B83,[4]Gülle!$F$8:$O$975,10,0)),"",(VLOOKUP(B83,[4]Gülle!$F$8:$O$975,10,0)))</f>
        <v/>
      </c>
      <c r="K83" s="2" t="str">
        <f>IF(ISERROR(VLOOKUP(B83,'[4]800m.'!$N$8:$Q$973,4,0)),"",(VLOOKUP(B83,'[4]800m.'!$N$8:$Q$973,4,0)))</f>
        <v/>
      </c>
      <c r="L83" s="2" t="str">
        <f>IF(ISERROR(VLOOKUP(B83,'[4]200m.'!$O$8:$S$1000,5,0)),"",(VLOOKUP(B83,'[4]200m.'!$O$8:$S$1000,5,0)))</f>
        <v/>
      </c>
      <c r="M83" s="2" t="str">
        <f>IF(ISERROR(VLOOKUP(B83,'[4]300m.Eng'!$O$8:$S$990,5,0)),"",(VLOOKUP(B83,'[4]300m.Eng'!$O$8:$S$990,5,0)))</f>
        <v/>
      </c>
      <c r="N83" s="2" t="str">
        <f>IF(ISERROR(VLOOKUP(B83,'[4]FIRLATMA TOPU'!$F$8:$O$975,10,0)),"",(VLOOKUP(B83,'[4]FIRLATMA TOPU'!$F$8:$O$975,10,0)))</f>
        <v/>
      </c>
      <c r="O83" s="2" t="str">
        <f>IF(ISERROR(VLOOKUP(B83,[4]Disk!$F$8:$O$975,10,0)),"",(VLOOKUP(B83,[4]Disk!$F$8:$O$975,10,0)))</f>
        <v/>
      </c>
      <c r="P83" s="2" t="str">
        <f>IF(ISERROR(VLOOKUP(B83,[4]Sırık!$F$8:$BP$990,63,0)),"",(VLOOKUP(B83,[4]Sırık!$F$8:$BP$990,63,0)))</f>
        <v/>
      </c>
      <c r="Q83" s="2" t="str">
        <f>IF(ISERROR(VLOOKUP(B83,[4]İsveç!$N$8:$Q$973,4,0)),"",(VLOOKUP(B83,[4]İsveç!$N$8:$Q$973,4,0)))</f>
        <v/>
      </c>
      <c r="R83" s="2" t="str">
        <f>IF(ISERROR(VLOOKUP(B83,'[4]60 METRE'!$N$8:$Q$977,4,0)),"",(VLOOKUP(B83,'[4]60 METRE'!$N$8:$Q$977,4,0)))</f>
        <v/>
      </c>
      <c r="S83" s="2">
        <f>S84</f>
        <v>0</v>
      </c>
    </row>
    <row r="84" spans="1:19" ht="38.25" customHeight="1" x14ac:dyDescent="0.45">
      <c r="A84" s="4">
        <v>30</v>
      </c>
      <c r="B84" s="5">
        <f>B33</f>
        <v>0</v>
      </c>
      <c r="C84" s="2" t="str">
        <f>IF(ISERROR(LARGE(C83:R83,1)),"-",LARGE(C83:R83,1))</f>
        <v>-</v>
      </c>
      <c r="D84" s="2" t="str">
        <f>IF(ISERROR(LARGE(C83:R83,2)),"-",LARGE(C83:R83,2))</f>
        <v>-</v>
      </c>
      <c r="E84" s="2" t="str">
        <f>IF(ISERROR(LARGE(C83:R83,3)),"-",LARGE(C83:R83,3))</f>
        <v>-</v>
      </c>
      <c r="F84" s="2" t="str">
        <f>IF(ISERROR(LARGE(C83:R83,4)),"-",LARGE(C83:R83,4))</f>
        <v>-</v>
      </c>
      <c r="G84" s="2" t="str">
        <f>IF(ISERROR(LARGE(C83:R83,5)),"-",LARGE(C83:R83,5))</f>
        <v>-</v>
      </c>
      <c r="H84" s="2" t="str">
        <f>IF(ISERROR(LARGE(C83:R83,6)),"-",LARGE(C83:R83,6))</f>
        <v>-</v>
      </c>
      <c r="I84" s="2" t="str">
        <f>IF(ISERROR(LARGE(C83:R83,7)),"-",LARGE(C83:R83,7))</f>
        <v>-</v>
      </c>
      <c r="J84" s="2" t="str">
        <f>IF(ISERROR(LARGE(C83:R83,8)),"-",LARGE(C83:R83,8))</f>
        <v>-</v>
      </c>
      <c r="K84" s="2" t="str">
        <f>IF(ISERROR(LARGE(C83:R83,9)),"-",LARGE(C83:R83,9))</f>
        <v>-</v>
      </c>
      <c r="L84" s="2" t="str">
        <f>IF(ISERROR(LARGE(C83:R83,10)),"-",LARGE(C83:R83,10))</f>
        <v>-</v>
      </c>
      <c r="M84" s="2" t="str">
        <f>IF(ISERROR(LARGE(C83:R83,11)),"-",LARGE(C83:R83,11))</f>
        <v>-</v>
      </c>
      <c r="N84" s="2" t="str">
        <f>IF(ISERROR(LARGE(C83:R83,12)),"-",LARGE(C83:R83,12))</f>
        <v>-</v>
      </c>
      <c r="O84" s="2" t="str">
        <f>IF(ISERROR(LARGE(C83:R83,13)),"-",LARGE(C83:R83,13))</f>
        <v>-</v>
      </c>
      <c r="P84" s="2" t="str">
        <f>IF(ISERROR(LARGE(C83:R83,14)),"-",LARGE(C83:R83,14))</f>
        <v>-</v>
      </c>
      <c r="Q84" s="2" t="str">
        <f>IF(ISERROR(LARGE(C83:R83,15)),"-",LARGE(C83:R83,15))</f>
        <v>-</v>
      </c>
      <c r="R84" s="2" t="str">
        <f>IF(ISERROR(LARGE(C83:R83,16)),"-",LARGE(C83:R83,16))</f>
        <v>-</v>
      </c>
      <c r="S84" s="2">
        <f>SUM(C84:P84)</f>
        <v>0</v>
      </c>
    </row>
    <row r="85" spans="1:19" ht="38.25" customHeight="1" x14ac:dyDescent="0.45">
      <c r="A85" s="4">
        <v>31</v>
      </c>
      <c r="B85" s="5">
        <f>B34</f>
        <v>0</v>
      </c>
      <c r="C85" s="2" t="str">
        <f>IF(ISERROR(VLOOKUP(B85,'[4]80 METRE'!$O$8:$S$1000,5,0)),"",(VLOOKUP(B85,'[4]80 METRE'!$O$8:$S$1000,5,0)))</f>
        <v/>
      </c>
      <c r="D85" s="2" t="str">
        <f>IF(ISERROR(VLOOKUP(B85,'[4]400m.'!$O$8:$S$990,5,0)),"",(VLOOKUP(B85,'[4]400m.'!$O$8:$S$990,5,0)))</f>
        <v/>
      </c>
      <c r="E85" s="2" t="str">
        <f>IF(ISERROR(VLOOKUP(B85,'[4]1500m.'!$N$8:$Q$990,4,0)),"",(VLOOKUP(B85,'[4]1500m.'!$N$8:$Q$990,4,0)))</f>
        <v/>
      </c>
      <c r="F85" s="2" t="str">
        <f>IF(ISERROR(VLOOKUP(B85,[4]Yüksek!$F$8:$BP$990,63,0)),"",(VLOOKUP(B85,[4]Yüksek!$F$8:$BP$990,63,0)))</f>
        <v/>
      </c>
      <c r="G85" s="2" t="str">
        <f>IF(ISERROR(VLOOKUP(B85,[4]Cirit!$F$8:$O$975,10,0)),"",(VLOOKUP(B85,[4]Cirit!$F$8:$O$975,10,0)))</f>
        <v/>
      </c>
      <c r="H85" s="2" t="str">
        <f>IF(ISERROR(VLOOKUP(B85,'[4]110m.Eng'!$O$8:$S$989,5,0)),"",(VLOOKUP(B85,'[4]110m.Eng'!$O$8:$S$989,5,0)))</f>
        <v/>
      </c>
      <c r="I85" s="2" t="str">
        <f>IF(ISERROR(VLOOKUP(B85,[4]Uzun!$F$8:$O$978,10,0)),"",(VLOOKUP(B85,[4]Uzun!$F$8:$O$978,10,0)))</f>
        <v/>
      </c>
      <c r="J85" s="2" t="str">
        <f>IF(ISERROR(VLOOKUP(B85,[4]Gülle!$F$8:$O$975,10,0)),"",(VLOOKUP(B85,[4]Gülle!$F$8:$O$975,10,0)))</f>
        <v/>
      </c>
      <c r="K85" s="2" t="str">
        <f>IF(ISERROR(VLOOKUP(B85,'[4]800m.'!$N$8:$Q$973,4,0)),"",(VLOOKUP(B85,'[4]800m.'!$N$8:$Q$973,4,0)))</f>
        <v/>
      </c>
      <c r="L85" s="2" t="str">
        <f>IF(ISERROR(VLOOKUP(B85,'[4]200m.'!$O$8:$S$1000,5,0)),"",(VLOOKUP(B85,'[4]200m.'!$O$8:$S$1000,5,0)))</f>
        <v/>
      </c>
      <c r="M85" s="2" t="str">
        <f>IF(ISERROR(VLOOKUP(B85,'[4]300m.Eng'!$O$8:$S$990,5,0)),"",(VLOOKUP(B85,'[4]300m.Eng'!$O$8:$S$990,5,0)))</f>
        <v/>
      </c>
      <c r="N85" s="2" t="str">
        <f>IF(ISERROR(VLOOKUP(B85,'[4]FIRLATMA TOPU'!$F$8:$O$975,10,0)),"",(VLOOKUP(B85,'[4]FIRLATMA TOPU'!$F$8:$O$975,10,0)))</f>
        <v/>
      </c>
      <c r="O85" s="2" t="str">
        <f>IF(ISERROR(VLOOKUP(B85,[4]Disk!$F$8:$O$975,10,0)),"",(VLOOKUP(B85,[4]Disk!$F$8:$O$975,10,0)))</f>
        <v/>
      </c>
      <c r="P85" s="2" t="str">
        <f>IF(ISERROR(VLOOKUP(B85,[4]Sırık!$F$8:$BP$990,63,0)),"",(VLOOKUP(B85,[4]Sırık!$F$8:$BP$990,63,0)))</f>
        <v/>
      </c>
      <c r="Q85" s="2" t="str">
        <f>IF(ISERROR(VLOOKUP(B85,[4]İsveç!$N$8:$Q$973,4,0)),"",(VLOOKUP(B85,[4]İsveç!$N$8:$Q$973,4,0)))</f>
        <v/>
      </c>
      <c r="R85" s="2" t="str">
        <f>IF(ISERROR(VLOOKUP(B85,'[4]60 METRE'!$N$8:$Q$977,4,0)),"",(VLOOKUP(B85,'[4]60 METRE'!$N$8:$Q$977,4,0)))</f>
        <v/>
      </c>
      <c r="S85" s="2">
        <f>S86</f>
        <v>0</v>
      </c>
    </row>
    <row r="86" spans="1:19" ht="38.25" customHeight="1" x14ac:dyDescent="0.45">
      <c r="A86" s="4">
        <v>32</v>
      </c>
      <c r="B86" s="5">
        <f>B34</f>
        <v>0</v>
      </c>
      <c r="C86" s="2" t="str">
        <f>IF(ISERROR(LARGE(C85:R85,1)),"-",LARGE(C85:R85,1))</f>
        <v>-</v>
      </c>
      <c r="D86" s="2" t="str">
        <f>IF(ISERROR(LARGE(C85:R85,2)),"-",LARGE(C85:R85,2))</f>
        <v>-</v>
      </c>
      <c r="E86" s="2" t="str">
        <f>IF(ISERROR(LARGE(C85:R85,3)),"-",LARGE(C85:R85,3))</f>
        <v>-</v>
      </c>
      <c r="F86" s="2" t="str">
        <f>IF(ISERROR(LARGE(C85:R85,4)),"-",LARGE(C85:R85,4))</f>
        <v>-</v>
      </c>
      <c r="G86" s="2" t="str">
        <f>IF(ISERROR(LARGE(C85:R85,5)),"-",LARGE(C85:R85,5))</f>
        <v>-</v>
      </c>
      <c r="H86" s="2" t="str">
        <f>IF(ISERROR(LARGE(C85:R85,6)),"-",LARGE(C85:R85,6))</f>
        <v>-</v>
      </c>
      <c r="I86" s="2" t="str">
        <f>IF(ISERROR(LARGE(C85:R85,7)),"-",LARGE(C85:R85,7))</f>
        <v>-</v>
      </c>
      <c r="J86" s="2" t="str">
        <f>IF(ISERROR(LARGE(C85:R85,8)),"-",LARGE(C85:R85,8))</f>
        <v>-</v>
      </c>
      <c r="K86" s="2" t="str">
        <f>IF(ISERROR(LARGE(C85:R85,9)),"-",LARGE(C85:R85,9))</f>
        <v>-</v>
      </c>
      <c r="L86" s="2" t="str">
        <f>IF(ISERROR(LARGE(C85:R85,10)),"-",LARGE(C85:R85,10))</f>
        <v>-</v>
      </c>
      <c r="M86" s="2" t="str">
        <f>IF(ISERROR(LARGE(C85:R85,11)),"-",LARGE(C85:R85,11))</f>
        <v>-</v>
      </c>
      <c r="N86" s="2" t="str">
        <f>IF(ISERROR(LARGE(C85:R85,12)),"-",LARGE(C85:R85,12))</f>
        <v>-</v>
      </c>
      <c r="O86" s="2" t="str">
        <f>IF(ISERROR(LARGE(C85:R85,13)),"-",LARGE(C85:R85,13))</f>
        <v>-</v>
      </c>
      <c r="P86" s="2" t="str">
        <f>IF(ISERROR(LARGE(C85:R85,14)),"-",LARGE(C85:R85,14))</f>
        <v>-</v>
      </c>
      <c r="Q86" s="2" t="str">
        <f>IF(ISERROR(LARGE(C85:R85,15)),"-",LARGE(C85:R85,15))</f>
        <v>-</v>
      </c>
      <c r="R86" s="2" t="str">
        <f>IF(ISERROR(LARGE(C85:R85,16)),"-",LARGE(C85:R85,16))</f>
        <v>-</v>
      </c>
      <c r="S86" s="2">
        <f>SUM(C86:P86)</f>
        <v>0</v>
      </c>
    </row>
    <row r="87" spans="1:19" ht="38.25" customHeight="1" x14ac:dyDescent="0.45">
      <c r="A87" s="4">
        <v>33</v>
      </c>
      <c r="B87" s="5">
        <f>B35</f>
        <v>0</v>
      </c>
      <c r="C87" s="2" t="str">
        <f>IF(ISERROR(VLOOKUP(B87,'[4]80 METRE'!$O$8:$S$1000,5,0)),"",(VLOOKUP(B87,'[4]80 METRE'!$O$8:$S$1000,5,0)))</f>
        <v/>
      </c>
      <c r="D87" s="2" t="str">
        <f>IF(ISERROR(VLOOKUP(B87,'[4]400m.'!$O$8:$S$990,5,0)),"",(VLOOKUP(B87,'[4]400m.'!$O$8:$S$990,5,0)))</f>
        <v/>
      </c>
      <c r="E87" s="2" t="str">
        <f>IF(ISERROR(VLOOKUP(B87,'[4]1500m.'!$N$8:$Q$990,4,0)),"",(VLOOKUP(B87,'[4]1500m.'!$N$8:$Q$990,4,0)))</f>
        <v/>
      </c>
      <c r="F87" s="2" t="str">
        <f>IF(ISERROR(VLOOKUP(B87,[4]Yüksek!$F$8:$BP$990,63,0)),"",(VLOOKUP(B87,[4]Yüksek!$F$8:$BP$990,63,0)))</f>
        <v/>
      </c>
      <c r="G87" s="2" t="str">
        <f>IF(ISERROR(VLOOKUP(B87,[4]Cirit!$F$8:$O$975,10,0)),"",(VLOOKUP(B87,[4]Cirit!$F$8:$O$975,10,0)))</f>
        <v/>
      </c>
      <c r="H87" s="2" t="str">
        <f>IF(ISERROR(VLOOKUP(B87,'[4]110m.Eng'!$O$8:$S$989,5,0)),"",(VLOOKUP(B87,'[4]110m.Eng'!$O$8:$S$989,5,0)))</f>
        <v/>
      </c>
      <c r="I87" s="2" t="str">
        <f>IF(ISERROR(VLOOKUP(B87,[4]Uzun!$F$8:$O$978,10,0)),"",(VLOOKUP(B87,[4]Uzun!$F$8:$O$978,10,0)))</f>
        <v/>
      </c>
      <c r="J87" s="2" t="str">
        <f>IF(ISERROR(VLOOKUP(B87,[4]Gülle!$F$8:$O$975,10,0)),"",(VLOOKUP(B87,[4]Gülle!$F$8:$O$975,10,0)))</f>
        <v/>
      </c>
      <c r="K87" s="2" t="str">
        <f>IF(ISERROR(VLOOKUP(B87,'[4]800m.'!$N$8:$Q$973,4,0)),"",(VLOOKUP(B87,'[4]800m.'!$N$8:$Q$973,4,0)))</f>
        <v/>
      </c>
      <c r="L87" s="2" t="str">
        <f>IF(ISERROR(VLOOKUP(B87,'[4]200m.'!$O$8:$S$1000,5,0)),"",(VLOOKUP(B87,'[4]200m.'!$O$8:$S$1000,5,0)))</f>
        <v/>
      </c>
      <c r="M87" s="2" t="str">
        <f>IF(ISERROR(VLOOKUP(B87,'[4]300m.Eng'!$O$8:$S$990,5,0)),"",(VLOOKUP(B87,'[4]300m.Eng'!$O$8:$S$990,5,0)))</f>
        <v/>
      </c>
      <c r="N87" s="2" t="str">
        <f>IF(ISERROR(VLOOKUP(B87,'[4]FIRLATMA TOPU'!$F$8:$O$975,10,0)),"",(VLOOKUP(B87,'[4]FIRLATMA TOPU'!$F$8:$O$975,10,0)))</f>
        <v/>
      </c>
      <c r="O87" s="2" t="str">
        <f>IF(ISERROR(VLOOKUP(B87,[4]Disk!$F$8:$O$975,10,0)),"",(VLOOKUP(B87,[4]Disk!$F$8:$O$975,10,0)))</f>
        <v/>
      </c>
      <c r="P87" s="2" t="str">
        <f>IF(ISERROR(VLOOKUP(B87,[4]Sırık!$F$8:$BP$990,63,0)),"",(VLOOKUP(B87,[4]Sırık!$F$8:$BP$990,63,0)))</f>
        <v/>
      </c>
      <c r="Q87" s="2" t="str">
        <f>IF(ISERROR(VLOOKUP(B87,[4]İsveç!$N$8:$Q$973,4,0)),"",(VLOOKUP(B87,[4]İsveç!$N$8:$Q$973,4,0)))</f>
        <v/>
      </c>
      <c r="R87" s="2" t="str">
        <f>IF(ISERROR(VLOOKUP(B87,'[4]60 METRE'!$N$8:$Q$977,4,0)),"",(VLOOKUP(B87,'[4]60 METRE'!$N$8:$Q$977,4,0)))</f>
        <v/>
      </c>
      <c r="S87" s="2">
        <f>S88</f>
        <v>0</v>
      </c>
    </row>
    <row r="88" spans="1:19" ht="38.25" customHeight="1" x14ac:dyDescent="0.45">
      <c r="A88" s="4">
        <v>34</v>
      </c>
      <c r="B88" s="5">
        <f>B35</f>
        <v>0</v>
      </c>
      <c r="C88" s="2" t="str">
        <f>IF(ISERROR(LARGE(C87:R87,1)),"-",LARGE(C87:R87,1))</f>
        <v>-</v>
      </c>
      <c r="D88" s="2" t="str">
        <f>IF(ISERROR(LARGE(C87:R87,2)),"-",LARGE(C87:R87,2))</f>
        <v>-</v>
      </c>
      <c r="E88" s="2" t="str">
        <f>IF(ISERROR(LARGE(C87:R87,3)),"-",LARGE(C87:R87,3))</f>
        <v>-</v>
      </c>
      <c r="F88" s="2" t="str">
        <f>IF(ISERROR(LARGE(C87:R87,4)),"-",LARGE(C87:R87,4))</f>
        <v>-</v>
      </c>
      <c r="G88" s="2" t="str">
        <f>IF(ISERROR(LARGE(C87:R87,5)),"-",LARGE(C87:R87,5))</f>
        <v>-</v>
      </c>
      <c r="H88" s="2" t="str">
        <f>IF(ISERROR(LARGE(C87:R87,6)),"-",LARGE(C87:R87,6))</f>
        <v>-</v>
      </c>
      <c r="I88" s="2" t="str">
        <f>IF(ISERROR(LARGE(C87:R87,7)),"-",LARGE(C87:R87,7))</f>
        <v>-</v>
      </c>
      <c r="J88" s="2" t="str">
        <f>IF(ISERROR(LARGE(C87:R87,8)),"-",LARGE(C87:R87,8))</f>
        <v>-</v>
      </c>
      <c r="K88" s="2" t="str">
        <f>IF(ISERROR(LARGE(C87:R87,9)),"-",LARGE(C87:R87,9))</f>
        <v>-</v>
      </c>
      <c r="L88" s="2" t="str">
        <f>IF(ISERROR(LARGE(C87:R87,10)),"-",LARGE(C87:R87,10))</f>
        <v>-</v>
      </c>
      <c r="M88" s="2" t="str">
        <f>IF(ISERROR(LARGE(C87:R87,11)),"-",LARGE(C87:R87,11))</f>
        <v>-</v>
      </c>
      <c r="N88" s="2" t="str">
        <f>IF(ISERROR(LARGE(C87:R87,12)),"-",LARGE(C87:R87,12))</f>
        <v>-</v>
      </c>
      <c r="O88" s="2" t="str">
        <f>IF(ISERROR(LARGE(C87:R87,13)),"-",LARGE(C87:R87,13))</f>
        <v>-</v>
      </c>
      <c r="P88" s="2" t="str">
        <f>IF(ISERROR(LARGE(C87:R87,14)),"-",LARGE(C87:R87,14))</f>
        <v>-</v>
      </c>
      <c r="Q88" s="2" t="str">
        <f>IF(ISERROR(LARGE(C87:R87,15)),"-",LARGE(C87:R87,15))</f>
        <v>-</v>
      </c>
      <c r="R88" s="2" t="str">
        <f>IF(ISERROR(LARGE(C87:R87,16)),"-",LARGE(C87:R87,16))</f>
        <v>-</v>
      </c>
      <c r="S88" s="2">
        <f>SUM(C88:P88)</f>
        <v>0</v>
      </c>
    </row>
  </sheetData>
  <mergeCells count="36">
    <mergeCell ref="S6:S7"/>
    <mergeCell ref="M6:N6"/>
    <mergeCell ref="O6:P6"/>
    <mergeCell ref="O40:P40"/>
    <mergeCell ref="M40:N40"/>
    <mergeCell ref="A36:U36"/>
    <mergeCell ref="V40:V41"/>
    <mergeCell ref="A1:U1"/>
    <mergeCell ref="A2:U2"/>
    <mergeCell ref="A3:U3"/>
    <mergeCell ref="K4:U4"/>
    <mergeCell ref="M5:U5"/>
    <mergeCell ref="A4:J4"/>
    <mergeCell ref="U40:U41"/>
    <mergeCell ref="T40:T41"/>
    <mergeCell ref="S40:S41"/>
    <mergeCell ref="E6:F6"/>
    <mergeCell ref="K40:L40"/>
    <mergeCell ref="E40:F40"/>
    <mergeCell ref="Q6:R6"/>
    <mergeCell ref="A37:U37"/>
    <mergeCell ref="A38:U38"/>
    <mergeCell ref="K39:U39"/>
    <mergeCell ref="A40:A41"/>
    <mergeCell ref="B40:B41"/>
    <mergeCell ref="A39:J39"/>
    <mergeCell ref="A6:A7"/>
    <mergeCell ref="C40:D40"/>
    <mergeCell ref="B6:B7"/>
    <mergeCell ref="Q40:R40"/>
    <mergeCell ref="I6:J6"/>
    <mergeCell ref="G40:H40"/>
    <mergeCell ref="I40:J40"/>
    <mergeCell ref="C6:D6"/>
    <mergeCell ref="G6:H6"/>
    <mergeCell ref="K6:L6"/>
  </mergeCells>
  <conditionalFormatting sqref="S8:S35">
    <cfRule type="duplicateValues" dxfId="18" priority="2" stopIfTrue="1"/>
  </conditionalFormatting>
  <conditionalFormatting sqref="S8:S35">
    <cfRule type="duplicateValues" dxfId="17" priority="1"/>
  </conditionalFormatting>
  <conditionalFormatting sqref="U42:U49">
    <cfRule type="duplicateValues" dxfId="16" priority="3" stopIfTrue="1"/>
  </conditionalFormatting>
  <conditionalFormatting sqref="U42:U49">
    <cfRule type="duplicateValues" dxfId="15" priority="4"/>
    <cfRule type="duplicateValues" dxfId="14" priority="5"/>
  </conditionalFormatting>
  <pageMargins left="0.19685039370078741" right="0.15748031496062992" top="0.15748031496062992" bottom="0.19685039370078741" header="0.15748031496062992" footer="0.15748031496062992"/>
  <pageSetup paperSize="9" scale="30" orientation="landscape" r:id="rId1"/>
  <rowBreaks count="1" manualBreakCount="1">
    <brk id="35" max="2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133"/>
  <sheetViews>
    <sheetView view="pageBreakPreview" topLeftCell="A43" zoomScale="40" zoomScaleNormal="100" zoomScaleSheetLayoutView="40" workbookViewId="0">
      <selection activeCell="K70" sqref="K70"/>
    </sheetView>
  </sheetViews>
  <sheetFormatPr defaultRowHeight="12.75" x14ac:dyDescent="0.2"/>
  <cols>
    <col min="1" max="1" width="9.140625" style="1"/>
    <col min="2" max="2" width="75.7109375" style="1" customWidth="1"/>
    <col min="3" max="3" width="19.7109375" style="1" customWidth="1"/>
    <col min="4" max="4" width="13" style="1" customWidth="1"/>
    <col min="5" max="5" width="19" style="1" customWidth="1"/>
    <col min="6" max="6" width="13" style="1" customWidth="1"/>
    <col min="7" max="7" width="19" style="1" customWidth="1"/>
    <col min="8" max="8" width="13" style="1" customWidth="1"/>
    <col min="9" max="9" width="19" style="1" customWidth="1"/>
    <col min="10" max="10" width="13" style="1" customWidth="1"/>
    <col min="11" max="11" width="19" style="1" customWidth="1"/>
    <col min="12" max="12" width="13" style="1" customWidth="1"/>
    <col min="13" max="13" width="19" style="1" customWidth="1"/>
    <col min="14" max="14" width="13" style="1" customWidth="1"/>
    <col min="15" max="15" width="19" style="1" customWidth="1"/>
    <col min="16" max="16" width="13" style="1" customWidth="1"/>
    <col min="17" max="17" width="19" style="1" customWidth="1"/>
    <col min="18" max="18" width="13" style="1" customWidth="1"/>
    <col min="19" max="20" width="16" style="1" customWidth="1"/>
    <col min="21" max="21" width="18.5703125" style="1" customWidth="1"/>
    <col min="22" max="22" width="22.28515625" style="1" bestFit="1" customWidth="1"/>
    <col min="23" max="16384" width="9.140625" style="1"/>
  </cols>
  <sheetData>
    <row r="1" spans="1:21" ht="69" customHeight="1" x14ac:dyDescent="0.2">
      <c r="A1" s="30" t="str">
        <f>('[5]YARIŞMA BİLGİLERİ'!A2)</f>
        <v>Gençlik ve Spor Bakanlığı
Türkiye Atletizm Federasyonu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43.5" customHeight="1" x14ac:dyDescent="0.2">
      <c r="A2" s="29" t="str">
        <f>'[5]YARIŞMA BİLGİLERİ'!F19</f>
        <v>2021-2022 SPORCU EĞİTİM MERKEZİ GRUP BİRİNCİLİĞİ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39" customHeight="1" x14ac:dyDescent="0.2">
      <c r="A3" s="28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50.25" customHeight="1" x14ac:dyDescent="0.2">
      <c r="A4" s="41" t="str">
        <f>'[5]YARIŞMA BİLGİLERİ'!F21</f>
        <v>2009 DOĞUMLU KIZLAR</v>
      </c>
      <c r="B4" s="41"/>
      <c r="C4" s="41"/>
      <c r="D4" s="41"/>
      <c r="E4" s="41"/>
      <c r="F4" s="41"/>
      <c r="G4" s="41"/>
      <c r="H4" s="41"/>
      <c r="I4" s="41"/>
      <c r="J4" s="41"/>
      <c r="K4" s="41" t="s">
        <v>34</v>
      </c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21" ht="32.2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39">
        <f ca="1">NOW()</f>
        <v>44706.786033449076</v>
      </c>
      <c r="N5" s="39"/>
      <c r="O5" s="39"/>
      <c r="P5" s="39"/>
      <c r="Q5" s="39"/>
      <c r="R5" s="39"/>
      <c r="S5" s="39"/>
      <c r="T5" s="39"/>
      <c r="U5" s="39"/>
    </row>
    <row r="6" spans="1:21" ht="69" customHeight="1" x14ac:dyDescent="0.2">
      <c r="A6" s="20" t="s">
        <v>24</v>
      </c>
      <c r="B6" s="19" t="s">
        <v>23</v>
      </c>
      <c r="C6" s="38" t="s">
        <v>22</v>
      </c>
      <c r="D6" s="38"/>
      <c r="E6" s="26" t="s">
        <v>32</v>
      </c>
      <c r="F6" s="25"/>
      <c r="G6" s="26" t="s">
        <v>31</v>
      </c>
      <c r="H6" s="25"/>
      <c r="I6" s="24" t="s">
        <v>30</v>
      </c>
      <c r="J6" s="24"/>
      <c r="K6" s="23" t="s">
        <v>29</v>
      </c>
      <c r="L6" s="22"/>
      <c r="M6" s="23" t="s">
        <v>28</v>
      </c>
      <c r="N6" s="22"/>
      <c r="O6" s="23" t="s">
        <v>27</v>
      </c>
      <c r="P6" s="22"/>
      <c r="Q6" s="37" t="s">
        <v>14</v>
      </c>
      <c r="R6" s="32"/>
      <c r="S6" s="31"/>
      <c r="T6" s="31"/>
      <c r="U6" s="31"/>
    </row>
    <row r="7" spans="1:21" ht="27" customHeight="1" x14ac:dyDescent="0.2">
      <c r="A7" s="20"/>
      <c r="B7" s="19"/>
      <c r="C7" s="18" t="s">
        <v>10</v>
      </c>
      <c r="D7" s="17" t="s">
        <v>9</v>
      </c>
      <c r="E7" s="18" t="s">
        <v>10</v>
      </c>
      <c r="F7" s="17" t="s">
        <v>9</v>
      </c>
      <c r="G7" s="18" t="s">
        <v>10</v>
      </c>
      <c r="H7" s="17" t="s">
        <v>9</v>
      </c>
      <c r="I7" s="18" t="s">
        <v>10</v>
      </c>
      <c r="J7" s="17" t="s">
        <v>9</v>
      </c>
      <c r="K7" s="18" t="s">
        <v>10</v>
      </c>
      <c r="L7" s="17" t="s">
        <v>9</v>
      </c>
      <c r="M7" s="18" t="s">
        <v>10</v>
      </c>
      <c r="N7" s="17" t="s">
        <v>9</v>
      </c>
      <c r="O7" s="18" t="s">
        <v>10</v>
      </c>
      <c r="P7" s="17" t="s">
        <v>9</v>
      </c>
      <c r="Q7" s="37"/>
      <c r="R7" s="32"/>
      <c r="S7" s="31"/>
      <c r="T7" s="31"/>
      <c r="U7" s="31"/>
    </row>
    <row r="8" spans="1:21" ht="42" customHeight="1" x14ac:dyDescent="0.2">
      <c r="A8" s="14">
        <v>1</v>
      </c>
      <c r="B8" s="6" t="s">
        <v>100</v>
      </c>
      <c r="C8" s="36">
        <f>IF(ISERROR(VLOOKUP(B8,'[5]60M.'!$N$8:$S$983,3,0)),"",(VLOOKUP(B8,'[5]60M.'!$N$8:$S$983,3,0)))</f>
        <v>829</v>
      </c>
      <c r="D8" s="35">
        <f>IF(ISERROR(VLOOKUP(B8,'[5]60M.'!$N$8:$S$1000,6,0)),"",(VLOOKUP(B8,'[5]60M.'!$N$8:$S$1000,6,0)))</f>
        <v>94</v>
      </c>
      <c r="E8" s="11"/>
      <c r="F8" s="10"/>
      <c r="G8" s="34"/>
      <c r="H8" s="10"/>
      <c r="I8" s="12"/>
      <c r="J8" s="10"/>
      <c r="K8" s="12" t="str">
        <f>IF(ISERROR(VLOOKUP(B8,[5]Disk!$E$8:$N$975,10,0)),"",(VLOOKUP(B8,[5]Disk!$E$8:$N$975,10,0)))</f>
        <v/>
      </c>
      <c r="L8" s="10" t="str">
        <f>IF(ISERROR(VLOOKUP(B8,[5]Disk!$E$8:$O$975,11,0)),"",(VLOOKUP(B8,[5]Disk!$E$8:$O$975,11,0)))</f>
        <v/>
      </c>
      <c r="M8" s="11"/>
      <c r="N8" s="10"/>
      <c r="O8" s="12"/>
      <c r="P8" s="10"/>
      <c r="Q8" s="33">
        <f t="shared" ref="Q8:Q41" si="0">SUM(D8,F8,H8,J8,L8,N8,P8)</f>
        <v>94</v>
      </c>
      <c r="R8" s="32"/>
      <c r="S8" s="31"/>
      <c r="T8" s="31"/>
      <c r="U8" s="31"/>
    </row>
    <row r="9" spans="1:21" ht="42" customHeight="1" x14ac:dyDescent="0.2">
      <c r="A9" s="14">
        <v>2</v>
      </c>
      <c r="B9" s="6" t="s">
        <v>101</v>
      </c>
      <c r="C9" s="36">
        <f>IF(ISERROR(VLOOKUP(B9,'[5]60M.'!$N$8:$S$983,3,0)),"",(VLOOKUP(B9,'[5]60M.'!$N$8:$S$983,3,0)))</f>
        <v>863</v>
      </c>
      <c r="D9" s="35">
        <f>IF(ISERROR(VLOOKUP(B9,'[5]60M.'!$N$8:$S$1000,6,0)),"",(VLOOKUP(B9,'[5]60M.'!$N$8:$S$1000,6,0)))</f>
        <v>87</v>
      </c>
      <c r="E9" s="11"/>
      <c r="F9" s="10"/>
      <c r="G9" s="34"/>
      <c r="H9" s="10"/>
      <c r="I9" s="12"/>
      <c r="J9" s="10"/>
      <c r="K9" s="12" t="str">
        <f>IF(ISERROR(VLOOKUP(B9,[5]Disk!$E$8:$N$975,10,0)),"",(VLOOKUP(B9,[5]Disk!$E$8:$N$975,10,0)))</f>
        <v/>
      </c>
      <c r="L9" s="10" t="str">
        <f>IF(ISERROR(VLOOKUP(B9,[5]Disk!$E$8:$O$975,11,0)),"",(VLOOKUP(B9,[5]Disk!$E$8:$O$975,11,0)))</f>
        <v/>
      </c>
      <c r="M9" s="11"/>
      <c r="N9" s="10"/>
      <c r="O9" s="12"/>
      <c r="P9" s="10"/>
      <c r="Q9" s="33">
        <f t="shared" si="0"/>
        <v>87</v>
      </c>
      <c r="R9" s="32"/>
      <c r="S9" s="31"/>
      <c r="T9" s="31"/>
      <c r="U9" s="31"/>
    </row>
    <row r="10" spans="1:21" ht="42" customHeight="1" x14ac:dyDescent="0.2">
      <c r="A10" s="14">
        <v>3</v>
      </c>
      <c r="B10" s="6" t="s">
        <v>102</v>
      </c>
      <c r="C10" s="36">
        <f>IF(ISERROR(VLOOKUP(B10,'[5]60M.'!$N$8:$S$983,3,0)),"",(VLOOKUP(B10,'[5]60M.'!$N$8:$S$983,3,0)))</f>
        <v>863</v>
      </c>
      <c r="D10" s="35">
        <f>IF(ISERROR(VLOOKUP(B10,'[5]60M.'!$N$8:$S$1000,6,0)),"",(VLOOKUP(B10,'[5]60M.'!$N$8:$S$1000,6,0)))</f>
        <v>87</v>
      </c>
      <c r="E10" s="11"/>
      <c r="F10" s="10"/>
      <c r="G10" s="34"/>
      <c r="H10" s="10"/>
      <c r="I10" s="12"/>
      <c r="J10" s="10"/>
      <c r="K10" s="12" t="str">
        <f>IF(ISERROR(VLOOKUP(B10,[5]Disk!$E$8:$N$975,10,0)),"",(VLOOKUP(B10,[5]Disk!$E$8:$N$975,10,0)))</f>
        <v/>
      </c>
      <c r="L10" s="10" t="str">
        <f>IF(ISERROR(VLOOKUP(B10,[5]Disk!$E$8:$O$975,11,0)),"",(VLOOKUP(B10,[5]Disk!$E$8:$O$975,11,0)))</f>
        <v/>
      </c>
      <c r="M10" s="11"/>
      <c r="N10" s="10"/>
      <c r="O10" s="12"/>
      <c r="P10" s="10"/>
      <c r="Q10" s="33">
        <f t="shared" si="0"/>
        <v>87</v>
      </c>
      <c r="R10" s="32"/>
      <c r="S10" s="31"/>
      <c r="T10" s="31"/>
      <c r="U10" s="31"/>
    </row>
    <row r="11" spans="1:21" ht="42" customHeight="1" x14ac:dyDescent="0.2">
      <c r="A11" s="14">
        <v>4</v>
      </c>
      <c r="B11" s="6" t="s">
        <v>103</v>
      </c>
      <c r="C11" s="36">
        <f>IF(ISERROR(VLOOKUP(B11,'[5]60M.'!$N$8:$S$983,3,0)),"",(VLOOKUP(B11,'[5]60M.'!$N$8:$S$983,3,0)))</f>
        <v>864</v>
      </c>
      <c r="D11" s="35">
        <f>IF(ISERROR(VLOOKUP(B11,'[5]60M.'!$N$8:$S$1000,6,0)),"",(VLOOKUP(B11,'[5]60M.'!$N$8:$S$1000,6,0)))</f>
        <v>87</v>
      </c>
      <c r="E11" s="11"/>
      <c r="F11" s="10"/>
      <c r="G11" s="34"/>
      <c r="H11" s="10"/>
      <c r="I11" s="12"/>
      <c r="J11" s="10"/>
      <c r="K11" s="12" t="str">
        <f>IF(ISERROR(VLOOKUP(B11,[5]Disk!$E$8:$N$975,10,0)),"",(VLOOKUP(B11,[5]Disk!$E$8:$N$975,10,0)))</f>
        <v/>
      </c>
      <c r="L11" s="10" t="str">
        <f>IF(ISERROR(VLOOKUP(B11,[5]Disk!$E$8:$O$975,11,0)),"",(VLOOKUP(B11,[5]Disk!$E$8:$O$975,11,0)))</f>
        <v/>
      </c>
      <c r="M11" s="11"/>
      <c r="N11" s="10"/>
      <c r="O11" s="12"/>
      <c r="P11" s="10"/>
      <c r="Q11" s="33">
        <f t="shared" si="0"/>
        <v>87</v>
      </c>
      <c r="R11" s="32"/>
      <c r="S11" s="31"/>
      <c r="T11" s="31"/>
      <c r="U11" s="31"/>
    </row>
    <row r="12" spans="1:21" ht="42" customHeight="1" x14ac:dyDescent="0.2">
      <c r="A12" s="14">
        <v>5</v>
      </c>
      <c r="B12" s="6" t="s">
        <v>104</v>
      </c>
      <c r="C12" s="36">
        <f>IF(ISERROR(VLOOKUP(B12,'[5]60M.'!$N$8:$S$983,3,0)),"",(VLOOKUP(B12,'[5]60M.'!$N$8:$S$983,3,0)))</f>
        <v>870</v>
      </c>
      <c r="D12" s="35">
        <f>IF(ISERROR(VLOOKUP(B12,'[5]60M.'!$N$8:$S$1000,6,0)),"",(VLOOKUP(B12,'[5]60M.'!$N$8:$S$1000,6,0)))</f>
        <v>86</v>
      </c>
      <c r="E12" s="11"/>
      <c r="F12" s="10"/>
      <c r="G12" s="34"/>
      <c r="H12" s="10"/>
      <c r="I12" s="12"/>
      <c r="J12" s="10"/>
      <c r="K12" s="12" t="str">
        <f>IF(ISERROR(VLOOKUP(B12,[5]Disk!$E$8:$N$975,10,0)),"",(VLOOKUP(B12,[5]Disk!$E$8:$N$975,10,0)))</f>
        <v/>
      </c>
      <c r="L12" s="10" t="str">
        <f>IF(ISERROR(VLOOKUP(B12,[5]Disk!$E$8:$O$975,11,0)),"",(VLOOKUP(B12,[5]Disk!$E$8:$O$975,11,0)))</f>
        <v/>
      </c>
      <c r="M12" s="11"/>
      <c r="N12" s="10"/>
      <c r="O12" s="12"/>
      <c r="P12" s="10"/>
      <c r="Q12" s="33">
        <f t="shared" si="0"/>
        <v>86</v>
      </c>
      <c r="R12" s="32"/>
      <c r="S12" s="31"/>
      <c r="T12" s="31"/>
      <c r="U12" s="31"/>
    </row>
    <row r="13" spans="1:21" ht="42" customHeight="1" x14ac:dyDescent="0.2">
      <c r="A13" s="14">
        <v>6</v>
      </c>
      <c r="B13" s="6" t="s">
        <v>105</v>
      </c>
      <c r="C13" s="36">
        <f>IF(ISERROR(VLOOKUP(B13,'[5]60M.'!$N$8:$S$983,3,0)),"",(VLOOKUP(B13,'[5]60M.'!$N$8:$S$983,3,0)))</f>
        <v>871</v>
      </c>
      <c r="D13" s="35">
        <f>IF(ISERROR(VLOOKUP(B13,'[5]60M.'!$N$8:$S$1000,6,0)),"",(VLOOKUP(B13,'[5]60M.'!$N$8:$S$1000,6,0)))</f>
        <v>85</v>
      </c>
      <c r="E13" s="11"/>
      <c r="F13" s="10"/>
      <c r="G13" s="34"/>
      <c r="H13" s="10"/>
      <c r="I13" s="12"/>
      <c r="J13" s="10"/>
      <c r="K13" s="12" t="str">
        <f>IF(ISERROR(VLOOKUP(B13,[5]Disk!$E$8:$N$975,10,0)),"",(VLOOKUP(B13,[5]Disk!$E$8:$N$975,10,0)))</f>
        <v/>
      </c>
      <c r="L13" s="10" t="str">
        <f>IF(ISERROR(VLOOKUP(B13,[5]Disk!$E$8:$O$975,11,0)),"",(VLOOKUP(B13,[5]Disk!$E$8:$O$975,11,0)))</f>
        <v/>
      </c>
      <c r="M13" s="11"/>
      <c r="N13" s="10"/>
      <c r="O13" s="12"/>
      <c r="P13" s="10"/>
      <c r="Q13" s="33">
        <f t="shared" si="0"/>
        <v>85</v>
      </c>
      <c r="R13" s="32"/>
      <c r="S13" s="31"/>
      <c r="T13" s="31"/>
      <c r="U13" s="31"/>
    </row>
    <row r="14" spans="1:21" ht="42" customHeight="1" x14ac:dyDescent="0.2">
      <c r="A14" s="14">
        <v>7</v>
      </c>
      <c r="B14" s="6" t="s">
        <v>106</v>
      </c>
      <c r="C14" s="36">
        <f>IF(ISERROR(VLOOKUP(B14,'[5]60M.'!$N$8:$S$983,3,0)),"",(VLOOKUP(B14,'[5]60M.'!$N$8:$S$983,3,0)))</f>
        <v>871</v>
      </c>
      <c r="D14" s="35">
        <f>IF(ISERROR(VLOOKUP(B14,'[5]60M.'!$N$8:$S$1000,6,0)),"",(VLOOKUP(B14,'[5]60M.'!$N$8:$S$1000,6,0)))</f>
        <v>85</v>
      </c>
      <c r="E14" s="11"/>
      <c r="F14" s="10"/>
      <c r="G14" s="34"/>
      <c r="H14" s="10"/>
      <c r="I14" s="12"/>
      <c r="J14" s="10"/>
      <c r="K14" s="12" t="str">
        <f>IF(ISERROR(VLOOKUP(B14,[5]Disk!$E$8:$N$975,10,0)),"",(VLOOKUP(B14,[5]Disk!$E$8:$N$975,10,0)))</f>
        <v/>
      </c>
      <c r="L14" s="10" t="str">
        <f>IF(ISERROR(VLOOKUP(B14,[5]Disk!$E$8:$O$975,11,0)),"",(VLOOKUP(B14,[5]Disk!$E$8:$O$975,11,0)))</f>
        <v/>
      </c>
      <c r="M14" s="11"/>
      <c r="N14" s="10"/>
      <c r="O14" s="12"/>
      <c r="P14" s="10"/>
      <c r="Q14" s="33">
        <f t="shared" si="0"/>
        <v>85</v>
      </c>
      <c r="R14" s="32"/>
      <c r="S14" s="31"/>
      <c r="T14" s="31"/>
      <c r="U14" s="31"/>
    </row>
    <row r="15" spans="1:21" ht="42" customHeight="1" x14ac:dyDescent="0.2">
      <c r="A15" s="14">
        <v>8</v>
      </c>
      <c r="B15" s="6" t="s">
        <v>107</v>
      </c>
      <c r="C15" s="36">
        <f>IF(ISERROR(VLOOKUP(B15,'[5]60M.'!$N$8:$S$983,3,0)),"",(VLOOKUP(B15,'[5]60M.'!$N$8:$S$983,3,0)))</f>
        <v>879</v>
      </c>
      <c r="D15" s="35">
        <f>IF(ISERROR(VLOOKUP(B15,'[5]60M.'!$N$8:$S$1000,6,0)),"",(VLOOKUP(B15,'[5]60M.'!$N$8:$S$1000,6,0)))</f>
        <v>84</v>
      </c>
      <c r="E15" s="11"/>
      <c r="F15" s="10"/>
      <c r="G15" s="34"/>
      <c r="H15" s="10"/>
      <c r="I15" s="12"/>
      <c r="J15" s="10"/>
      <c r="K15" s="12" t="str">
        <f>IF(ISERROR(VLOOKUP(B15,[5]Disk!$E$8:$N$975,10,0)),"",(VLOOKUP(B15,[5]Disk!$E$8:$N$975,10,0)))</f>
        <v/>
      </c>
      <c r="L15" s="10" t="str">
        <f>IF(ISERROR(VLOOKUP(B15,[5]Disk!$E$8:$O$975,11,0)),"",(VLOOKUP(B15,[5]Disk!$E$8:$O$975,11,0)))</f>
        <v/>
      </c>
      <c r="M15" s="11"/>
      <c r="N15" s="10"/>
      <c r="O15" s="12"/>
      <c r="P15" s="10"/>
      <c r="Q15" s="33">
        <f t="shared" si="0"/>
        <v>84</v>
      </c>
      <c r="R15" s="32"/>
      <c r="S15" s="31"/>
      <c r="T15" s="31"/>
      <c r="U15" s="31"/>
    </row>
    <row r="16" spans="1:21" ht="42" customHeight="1" x14ac:dyDescent="0.2">
      <c r="A16" s="14">
        <v>9</v>
      </c>
      <c r="B16" s="6" t="s">
        <v>108</v>
      </c>
      <c r="C16" s="36">
        <f>IF(ISERROR(VLOOKUP(B16,'[5]60M.'!$N$8:$S$983,3,0)),"",(VLOOKUP(B16,'[5]60M.'!$N$8:$S$983,3,0)))</f>
        <v>894</v>
      </c>
      <c r="D16" s="35">
        <f>IF(ISERROR(VLOOKUP(B16,'[5]60M.'!$N$8:$S$1000,6,0)),"",(VLOOKUP(B16,'[5]60M.'!$N$8:$S$1000,6,0)))</f>
        <v>81</v>
      </c>
      <c r="E16" s="11"/>
      <c r="F16" s="10"/>
      <c r="G16" s="34"/>
      <c r="H16" s="10"/>
      <c r="I16" s="12"/>
      <c r="J16" s="10"/>
      <c r="K16" s="12" t="str">
        <f>IF(ISERROR(VLOOKUP(B16,[5]Disk!$E$8:$N$975,10,0)),"",(VLOOKUP(B16,[5]Disk!$E$8:$N$975,10,0)))</f>
        <v/>
      </c>
      <c r="L16" s="10" t="str">
        <f>IF(ISERROR(VLOOKUP(B16,[5]Disk!$E$8:$O$975,11,0)),"",(VLOOKUP(B16,[5]Disk!$E$8:$O$975,11,0)))</f>
        <v/>
      </c>
      <c r="M16" s="11"/>
      <c r="N16" s="10"/>
      <c r="O16" s="12"/>
      <c r="P16" s="10"/>
      <c r="Q16" s="33">
        <f t="shared" si="0"/>
        <v>81</v>
      </c>
      <c r="R16" s="32"/>
      <c r="S16" s="31"/>
      <c r="T16" s="31"/>
      <c r="U16" s="31"/>
    </row>
    <row r="17" spans="1:21" ht="42" customHeight="1" x14ac:dyDescent="0.2">
      <c r="A17" s="14">
        <v>10</v>
      </c>
      <c r="B17" s="6" t="s">
        <v>109</v>
      </c>
      <c r="C17" s="36">
        <f>IF(ISERROR(VLOOKUP(B17,'[5]60M.'!$N$8:$S$983,3,0)),"",(VLOOKUP(B17,'[5]60M.'!$N$8:$S$983,3,0)))</f>
        <v>901</v>
      </c>
      <c r="D17" s="35">
        <f>IF(ISERROR(VLOOKUP(B17,'[5]60M.'!$N$8:$S$1000,6,0)),"",(VLOOKUP(B17,'[5]60M.'!$N$8:$S$1000,6,0)))</f>
        <v>79</v>
      </c>
      <c r="E17" s="11"/>
      <c r="F17" s="10"/>
      <c r="G17" s="34"/>
      <c r="H17" s="10"/>
      <c r="I17" s="12"/>
      <c r="J17" s="10"/>
      <c r="K17" s="12" t="str">
        <f>IF(ISERROR(VLOOKUP(B17,[5]Disk!$E$8:$N$975,10,0)),"",(VLOOKUP(B17,[5]Disk!$E$8:$N$975,10,0)))</f>
        <v/>
      </c>
      <c r="L17" s="10" t="str">
        <f>IF(ISERROR(VLOOKUP(B17,[5]Disk!$E$8:$O$975,11,0)),"",(VLOOKUP(B17,[5]Disk!$E$8:$O$975,11,0)))</f>
        <v/>
      </c>
      <c r="M17" s="11"/>
      <c r="N17" s="10"/>
      <c r="O17" s="12"/>
      <c r="P17" s="10"/>
      <c r="Q17" s="33">
        <f t="shared" si="0"/>
        <v>79</v>
      </c>
      <c r="R17" s="32"/>
      <c r="S17" s="31"/>
      <c r="T17" s="31"/>
      <c r="U17" s="31"/>
    </row>
    <row r="18" spans="1:21" ht="42" customHeight="1" x14ac:dyDescent="0.2">
      <c r="A18" s="14">
        <v>11</v>
      </c>
      <c r="B18" s="6" t="s">
        <v>110</v>
      </c>
      <c r="C18" s="36">
        <f>IF(ISERROR(VLOOKUP(B18,'[5]60M.'!$N$8:$S$983,3,0)),"",(VLOOKUP(B18,'[5]60M.'!$N$8:$S$983,3,0)))</f>
        <v>901</v>
      </c>
      <c r="D18" s="35">
        <f>IF(ISERROR(VLOOKUP(B18,'[5]60M.'!$N$8:$S$1000,6,0)),"",(VLOOKUP(B18,'[5]60M.'!$N$8:$S$1000,6,0)))</f>
        <v>79</v>
      </c>
      <c r="E18" s="11"/>
      <c r="F18" s="10"/>
      <c r="G18" s="34"/>
      <c r="H18" s="10"/>
      <c r="I18" s="12"/>
      <c r="J18" s="10"/>
      <c r="K18" s="12">
        <f>IF(ISERROR(VLOOKUP(B18,[5]Disk!$E$8:$N$975,10,0)),"",(VLOOKUP(B18,[5]Disk!$E$8:$N$975,10,0)))</f>
        <v>1540</v>
      </c>
      <c r="L18" s="10">
        <f>IF(ISERROR(VLOOKUP(B18,[5]Disk!$E$8:$O$975,11,0)),"",(VLOOKUP(B18,[5]Disk!$E$8:$O$975,11,0)))</f>
        <v>46</v>
      </c>
      <c r="M18" s="11"/>
      <c r="N18" s="10"/>
      <c r="O18" s="12"/>
      <c r="P18" s="10"/>
      <c r="Q18" s="33">
        <f t="shared" si="0"/>
        <v>125</v>
      </c>
      <c r="R18" s="32"/>
      <c r="S18" s="31"/>
      <c r="T18" s="31"/>
      <c r="U18" s="31"/>
    </row>
    <row r="19" spans="1:21" ht="42" customHeight="1" x14ac:dyDescent="0.2">
      <c r="A19" s="14">
        <v>12</v>
      </c>
      <c r="B19" s="6" t="s">
        <v>111</v>
      </c>
      <c r="C19" s="36">
        <f>IF(ISERROR(VLOOKUP(B19,'[5]60M.'!$N$8:$S$983,3,0)),"",(VLOOKUP(B19,'[5]60M.'!$N$8:$S$983,3,0)))</f>
        <v>901</v>
      </c>
      <c r="D19" s="35">
        <f>IF(ISERROR(VLOOKUP(B19,'[5]60M.'!$N$8:$S$1000,6,0)),"",(VLOOKUP(B19,'[5]60M.'!$N$8:$S$1000,6,0)))</f>
        <v>79</v>
      </c>
      <c r="E19" s="11"/>
      <c r="F19" s="10"/>
      <c r="G19" s="34"/>
      <c r="H19" s="10"/>
      <c r="I19" s="12"/>
      <c r="J19" s="10"/>
      <c r="K19" s="12" t="str">
        <f>IF(ISERROR(VLOOKUP(B19,[5]Disk!$E$8:$N$975,10,0)),"",(VLOOKUP(B19,[5]Disk!$E$8:$N$975,10,0)))</f>
        <v>NM</v>
      </c>
      <c r="L19" s="10">
        <f>IF(ISERROR(VLOOKUP(B19,[5]Disk!$E$8:$O$975,11,0)),"",(VLOOKUP(B19,[5]Disk!$E$8:$O$975,11,0)))</f>
        <v>0</v>
      </c>
      <c r="M19" s="11"/>
      <c r="N19" s="10"/>
      <c r="O19" s="12"/>
      <c r="P19" s="10"/>
      <c r="Q19" s="33">
        <f t="shared" si="0"/>
        <v>79</v>
      </c>
      <c r="R19" s="32"/>
      <c r="S19" s="31"/>
      <c r="T19" s="31"/>
      <c r="U19" s="31"/>
    </row>
    <row r="20" spans="1:21" ht="42" customHeight="1" x14ac:dyDescent="0.2">
      <c r="A20" s="14">
        <v>13</v>
      </c>
      <c r="B20" s="6" t="s">
        <v>112</v>
      </c>
      <c r="C20" s="36">
        <f>IF(ISERROR(VLOOKUP(B20,'[5]60M.'!$N$8:$S$983,3,0)),"",(VLOOKUP(B20,'[5]60M.'!$N$8:$S$983,3,0)))</f>
        <v>905</v>
      </c>
      <c r="D20" s="35">
        <f>IF(ISERROR(VLOOKUP(B20,'[5]60M.'!$N$8:$S$1000,6,0)),"",(VLOOKUP(B20,'[5]60M.'!$N$8:$S$1000,6,0)))</f>
        <v>79</v>
      </c>
      <c r="E20" s="11"/>
      <c r="F20" s="10"/>
      <c r="G20" s="34"/>
      <c r="H20" s="10"/>
      <c r="I20" s="12"/>
      <c r="J20" s="10"/>
      <c r="K20" s="12" t="str">
        <f>IF(ISERROR(VLOOKUP(B20,[5]Disk!$E$8:$N$975,10,0)),"",(VLOOKUP(B20,[5]Disk!$E$8:$N$975,10,0)))</f>
        <v/>
      </c>
      <c r="L20" s="10" t="str">
        <f>IF(ISERROR(VLOOKUP(B20,[5]Disk!$E$8:$O$975,11,0)),"",(VLOOKUP(B20,[5]Disk!$E$8:$O$975,11,0)))</f>
        <v/>
      </c>
      <c r="M20" s="11"/>
      <c r="N20" s="10"/>
      <c r="O20" s="12"/>
      <c r="P20" s="10"/>
      <c r="Q20" s="33">
        <f t="shared" si="0"/>
        <v>79</v>
      </c>
      <c r="R20" s="32"/>
      <c r="S20" s="31"/>
      <c r="T20" s="31"/>
      <c r="U20" s="31"/>
    </row>
    <row r="21" spans="1:21" ht="42" customHeight="1" x14ac:dyDescent="0.2">
      <c r="A21" s="14">
        <v>14</v>
      </c>
      <c r="B21" s="6" t="s">
        <v>113</v>
      </c>
      <c r="C21" s="36">
        <f>IF(ISERROR(VLOOKUP(B21,'[5]60M.'!$N$8:$S$983,3,0)),"",(VLOOKUP(B21,'[5]60M.'!$N$8:$S$983,3,0)))</f>
        <v>908</v>
      </c>
      <c r="D21" s="35">
        <f>IF(ISERROR(VLOOKUP(B21,'[5]60M.'!$N$8:$S$1000,6,0)),"",(VLOOKUP(B21,'[5]60M.'!$N$8:$S$1000,6,0)))</f>
        <v>78</v>
      </c>
      <c r="E21" s="11"/>
      <c r="F21" s="10"/>
      <c r="G21" s="34"/>
      <c r="H21" s="10"/>
      <c r="I21" s="12"/>
      <c r="J21" s="10"/>
      <c r="K21" s="12" t="str">
        <f>IF(ISERROR(VLOOKUP(B21,[5]Disk!$E$8:$N$975,10,0)),"",(VLOOKUP(B21,[5]Disk!$E$8:$N$975,10,0)))</f>
        <v/>
      </c>
      <c r="L21" s="10" t="str">
        <f>IF(ISERROR(VLOOKUP(B21,[5]Disk!$E$8:$O$975,11,0)),"",(VLOOKUP(B21,[5]Disk!$E$8:$O$975,11,0)))</f>
        <v/>
      </c>
      <c r="M21" s="11"/>
      <c r="N21" s="10"/>
      <c r="O21" s="12"/>
      <c r="P21" s="10"/>
      <c r="Q21" s="33">
        <f t="shared" si="0"/>
        <v>78</v>
      </c>
      <c r="R21" s="32"/>
      <c r="S21" s="31"/>
      <c r="T21" s="31"/>
      <c r="U21" s="31"/>
    </row>
    <row r="22" spans="1:21" ht="42" customHeight="1" x14ac:dyDescent="0.2">
      <c r="A22" s="14">
        <v>15</v>
      </c>
      <c r="B22" s="6" t="s">
        <v>114</v>
      </c>
      <c r="C22" s="36">
        <f>IF(ISERROR(VLOOKUP(B22,'[5]60M.'!$N$8:$S$983,3,0)),"",(VLOOKUP(B22,'[5]60M.'!$N$8:$S$983,3,0)))</f>
        <v>909</v>
      </c>
      <c r="D22" s="35">
        <f>IF(ISERROR(VLOOKUP(B22,'[5]60M.'!$N$8:$S$1000,6,0)),"",(VLOOKUP(B22,'[5]60M.'!$N$8:$S$1000,6,0)))</f>
        <v>78</v>
      </c>
      <c r="E22" s="11"/>
      <c r="F22" s="10"/>
      <c r="G22" s="34"/>
      <c r="H22" s="10"/>
      <c r="I22" s="12"/>
      <c r="J22" s="10"/>
      <c r="K22" s="12" t="str">
        <f>IF(ISERROR(VLOOKUP(B22,[5]Disk!$E$8:$N$975,10,0)),"",(VLOOKUP(B22,[5]Disk!$E$8:$N$975,10,0)))</f>
        <v/>
      </c>
      <c r="L22" s="10" t="str">
        <f>IF(ISERROR(VLOOKUP(B22,[5]Disk!$E$8:$O$975,11,0)),"",(VLOOKUP(B22,[5]Disk!$E$8:$O$975,11,0)))</f>
        <v/>
      </c>
      <c r="M22" s="11"/>
      <c r="N22" s="10"/>
      <c r="O22" s="12"/>
      <c r="P22" s="10"/>
      <c r="Q22" s="33">
        <f t="shared" si="0"/>
        <v>78</v>
      </c>
      <c r="R22" s="32"/>
      <c r="S22" s="31"/>
      <c r="T22" s="31"/>
      <c r="U22" s="31"/>
    </row>
    <row r="23" spans="1:21" ht="42" customHeight="1" x14ac:dyDescent="0.2">
      <c r="A23" s="14">
        <v>16</v>
      </c>
      <c r="B23" s="6" t="s">
        <v>115</v>
      </c>
      <c r="C23" s="36">
        <f>IF(ISERROR(VLOOKUP(B23,'[5]60M.'!$N$8:$S$983,3,0)),"",(VLOOKUP(B23,'[5]60M.'!$N$8:$S$983,3,0)))</f>
        <v>920</v>
      </c>
      <c r="D23" s="35">
        <f>IF(ISERROR(VLOOKUP(B23,'[5]60M.'!$N$8:$S$1000,6,0)),"",(VLOOKUP(B23,'[5]60M.'!$N$8:$S$1000,6,0)))</f>
        <v>76</v>
      </c>
      <c r="E23" s="11"/>
      <c r="F23" s="10"/>
      <c r="G23" s="34"/>
      <c r="H23" s="10"/>
      <c r="I23" s="12"/>
      <c r="J23" s="10"/>
      <c r="K23" s="12" t="str">
        <f>IF(ISERROR(VLOOKUP(B23,[5]Disk!$E$8:$N$975,10,0)),"",(VLOOKUP(B23,[5]Disk!$E$8:$N$975,10,0)))</f>
        <v/>
      </c>
      <c r="L23" s="10" t="str">
        <f>IF(ISERROR(VLOOKUP(B23,[5]Disk!$E$8:$O$975,11,0)),"",(VLOOKUP(B23,[5]Disk!$E$8:$O$975,11,0)))</f>
        <v/>
      </c>
      <c r="M23" s="11"/>
      <c r="N23" s="10"/>
      <c r="O23" s="12"/>
      <c r="P23" s="10"/>
      <c r="Q23" s="33">
        <f t="shared" si="0"/>
        <v>76</v>
      </c>
      <c r="R23" s="32"/>
      <c r="S23" s="31"/>
      <c r="T23" s="31"/>
      <c r="U23" s="31"/>
    </row>
    <row r="24" spans="1:21" ht="42" customHeight="1" x14ac:dyDescent="0.2">
      <c r="A24" s="14">
        <v>17</v>
      </c>
      <c r="B24" s="6" t="s">
        <v>116</v>
      </c>
      <c r="C24" s="36">
        <f>IF(ISERROR(VLOOKUP(B24,'[5]60M.'!$N$8:$S$983,3,0)),"",(VLOOKUP(B24,'[5]60M.'!$N$8:$S$983,3,0)))</f>
        <v>921</v>
      </c>
      <c r="D24" s="35">
        <f>IF(ISERROR(VLOOKUP(B24,'[5]60M.'!$N$8:$S$1000,6,0)),"",(VLOOKUP(B24,'[5]60M.'!$N$8:$S$1000,6,0)))</f>
        <v>75</v>
      </c>
      <c r="E24" s="11"/>
      <c r="F24" s="10"/>
      <c r="G24" s="34"/>
      <c r="H24" s="10"/>
      <c r="I24" s="12"/>
      <c r="J24" s="10"/>
      <c r="K24" s="12">
        <f>IF(ISERROR(VLOOKUP(B24,[5]Disk!$E$8:$N$975,10,0)),"",(VLOOKUP(B24,[5]Disk!$E$8:$N$975,10,0)))</f>
        <v>1701</v>
      </c>
      <c r="L24" s="10">
        <f>IF(ISERROR(VLOOKUP(B24,[5]Disk!$E$8:$O$975,11,0)),"",(VLOOKUP(B24,[5]Disk!$E$8:$O$975,11,0)))</f>
        <v>53</v>
      </c>
      <c r="M24" s="11"/>
      <c r="N24" s="10"/>
      <c r="O24" s="12"/>
      <c r="P24" s="10"/>
      <c r="Q24" s="33">
        <f t="shared" si="0"/>
        <v>128</v>
      </c>
      <c r="R24" s="32"/>
      <c r="S24" s="31"/>
      <c r="T24" s="31"/>
      <c r="U24" s="31"/>
    </row>
    <row r="25" spans="1:21" ht="42" customHeight="1" x14ac:dyDescent="0.2">
      <c r="A25" s="14">
        <v>18</v>
      </c>
      <c r="B25" s="6" t="s">
        <v>117</v>
      </c>
      <c r="C25" s="36">
        <f>IF(ISERROR(VLOOKUP(B25,'[5]60M.'!$N$8:$S$983,3,0)),"",(VLOOKUP(B25,'[5]60M.'!$N$8:$S$983,3,0)))</f>
        <v>935</v>
      </c>
      <c r="D25" s="35">
        <f>IF(ISERROR(VLOOKUP(B25,'[5]60M.'!$N$8:$S$1000,6,0)),"",(VLOOKUP(B25,'[5]60M.'!$N$8:$S$1000,6,0)))</f>
        <v>73</v>
      </c>
      <c r="E25" s="11"/>
      <c r="F25" s="10"/>
      <c r="G25" s="34"/>
      <c r="H25" s="10"/>
      <c r="I25" s="12"/>
      <c r="J25" s="10"/>
      <c r="K25" s="12" t="str">
        <f>IF(ISERROR(VLOOKUP(B25,[5]Disk!$E$8:$N$975,10,0)),"",(VLOOKUP(B25,[5]Disk!$E$8:$N$975,10,0)))</f>
        <v/>
      </c>
      <c r="L25" s="10" t="str">
        <f>IF(ISERROR(VLOOKUP(B25,[5]Disk!$E$8:$O$975,11,0)),"",(VLOOKUP(B25,[5]Disk!$E$8:$O$975,11,0)))</f>
        <v/>
      </c>
      <c r="M25" s="11"/>
      <c r="N25" s="10"/>
      <c r="O25" s="12"/>
      <c r="P25" s="10"/>
      <c r="Q25" s="33">
        <f t="shared" si="0"/>
        <v>73</v>
      </c>
      <c r="R25" s="32"/>
      <c r="S25" s="31"/>
      <c r="T25" s="31"/>
      <c r="U25" s="31"/>
    </row>
    <row r="26" spans="1:21" ht="42" customHeight="1" x14ac:dyDescent="0.2">
      <c r="A26" s="14">
        <v>19</v>
      </c>
      <c r="B26" s="6" t="s">
        <v>118</v>
      </c>
      <c r="C26" s="36">
        <f>IF(ISERROR(VLOOKUP(B26,'[5]60M.'!$N$8:$S$983,3,0)),"",(VLOOKUP(B26,'[5]60M.'!$N$8:$S$983,3,0)))</f>
        <v>935</v>
      </c>
      <c r="D26" s="35">
        <f>IF(ISERROR(VLOOKUP(B26,'[5]60M.'!$N$8:$S$1000,6,0)),"",(VLOOKUP(B26,'[5]60M.'!$N$8:$S$1000,6,0)))</f>
        <v>73</v>
      </c>
      <c r="E26" s="11"/>
      <c r="F26" s="10"/>
      <c r="G26" s="34"/>
      <c r="H26" s="10"/>
      <c r="I26" s="12"/>
      <c r="J26" s="10"/>
      <c r="K26" s="12" t="str">
        <f>IF(ISERROR(VLOOKUP(B26,[5]Disk!$E$8:$N$975,10,0)),"",(VLOOKUP(B26,[5]Disk!$E$8:$N$975,10,0)))</f>
        <v/>
      </c>
      <c r="L26" s="10" t="str">
        <f>IF(ISERROR(VLOOKUP(B26,[5]Disk!$E$8:$O$975,11,0)),"",(VLOOKUP(B26,[5]Disk!$E$8:$O$975,11,0)))</f>
        <v/>
      </c>
      <c r="M26" s="11"/>
      <c r="N26" s="10"/>
      <c r="O26" s="12"/>
      <c r="P26" s="10"/>
      <c r="Q26" s="33">
        <f t="shared" si="0"/>
        <v>73</v>
      </c>
      <c r="R26" s="32"/>
      <c r="S26" s="31"/>
      <c r="T26" s="31"/>
      <c r="U26" s="31"/>
    </row>
    <row r="27" spans="1:21" ht="42" customHeight="1" x14ac:dyDescent="0.2">
      <c r="A27" s="14">
        <v>20</v>
      </c>
      <c r="B27" s="6" t="s">
        <v>119</v>
      </c>
      <c r="C27" s="36">
        <f>IF(ISERROR(VLOOKUP(B27,'[5]60M.'!$N$8:$S$983,3,0)),"",(VLOOKUP(B27,'[5]60M.'!$N$8:$S$983,3,0)))</f>
        <v>942</v>
      </c>
      <c r="D27" s="35">
        <f>IF(ISERROR(VLOOKUP(B27,'[5]60M.'!$N$8:$S$1000,6,0)),"",(VLOOKUP(B27,'[5]60M.'!$N$8:$S$1000,6,0)))</f>
        <v>71</v>
      </c>
      <c r="E27" s="11"/>
      <c r="F27" s="10"/>
      <c r="G27" s="34"/>
      <c r="H27" s="10"/>
      <c r="I27" s="12"/>
      <c r="J27" s="10"/>
      <c r="K27" s="12">
        <f>IF(ISERROR(VLOOKUP(B27,[5]Disk!$E$8:$N$975,10,0)),"",(VLOOKUP(B27,[5]Disk!$E$8:$N$975,10,0)))</f>
        <v>1426</v>
      </c>
      <c r="L27" s="10">
        <f>IF(ISERROR(VLOOKUP(B27,[5]Disk!$E$8:$O$975,11,0)),"",(VLOOKUP(B27,[5]Disk!$E$8:$O$975,11,0)))</f>
        <v>42</v>
      </c>
      <c r="M27" s="11"/>
      <c r="N27" s="10"/>
      <c r="O27" s="12"/>
      <c r="P27" s="10"/>
      <c r="Q27" s="33">
        <f t="shared" si="0"/>
        <v>113</v>
      </c>
      <c r="R27" s="32"/>
      <c r="S27" s="31"/>
      <c r="T27" s="31"/>
      <c r="U27" s="31"/>
    </row>
    <row r="28" spans="1:21" ht="42" customHeight="1" x14ac:dyDescent="0.2">
      <c r="A28" s="14">
        <v>21</v>
      </c>
      <c r="B28" s="6" t="s">
        <v>120</v>
      </c>
      <c r="C28" s="36">
        <f>IF(ISERROR(VLOOKUP(B28,'[5]60M.'!$N$8:$S$983,3,0)),"",(VLOOKUP(B28,'[5]60M.'!$N$8:$S$983,3,0)))</f>
        <v>943</v>
      </c>
      <c r="D28" s="35">
        <f>IF(ISERROR(VLOOKUP(B28,'[5]60M.'!$N$8:$S$1000,6,0)),"",(VLOOKUP(B28,'[5]60M.'!$N$8:$S$1000,6,0)))</f>
        <v>71</v>
      </c>
      <c r="E28" s="11"/>
      <c r="F28" s="10"/>
      <c r="G28" s="34"/>
      <c r="H28" s="10"/>
      <c r="I28" s="12"/>
      <c r="J28" s="10"/>
      <c r="K28" s="12" t="str">
        <f>IF(ISERROR(VLOOKUP(B28,[5]Disk!$E$8:$N$975,10,0)),"",(VLOOKUP(B28,[5]Disk!$E$8:$N$975,10,0)))</f>
        <v/>
      </c>
      <c r="L28" s="10" t="str">
        <f>IF(ISERROR(VLOOKUP(B28,[5]Disk!$E$8:$O$975,11,0)),"",(VLOOKUP(B28,[5]Disk!$E$8:$O$975,11,0)))</f>
        <v/>
      </c>
      <c r="M28" s="11"/>
      <c r="N28" s="10"/>
      <c r="O28" s="12"/>
      <c r="P28" s="10"/>
      <c r="Q28" s="33">
        <f t="shared" si="0"/>
        <v>71</v>
      </c>
      <c r="R28" s="32"/>
      <c r="S28" s="31"/>
      <c r="T28" s="31"/>
      <c r="U28" s="31"/>
    </row>
    <row r="29" spans="1:21" ht="42" customHeight="1" x14ac:dyDescent="0.2">
      <c r="A29" s="14">
        <v>22</v>
      </c>
      <c r="B29" s="6" t="s">
        <v>121</v>
      </c>
      <c r="C29" s="36">
        <f>IF(ISERROR(VLOOKUP(B29,'[5]60M.'!$N$8:$S$983,3,0)),"",(VLOOKUP(B29,'[5]60M.'!$N$8:$S$983,3,0)))</f>
        <v>946</v>
      </c>
      <c r="D29" s="35">
        <f>IF(ISERROR(VLOOKUP(B29,'[5]60M.'!$N$8:$S$1000,6,0)),"",(VLOOKUP(B29,'[5]60M.'!$N$8:$S$1000,6,0)))</f>
        <v>70</v>
      </c>
      <c r="E29" s="11"/>
      <c r="F29" s="10"/>
      <c r="G29" s="34"/>
      <c r="H29" s="10"/>
      <c r="I29" s="12"/>
      <c r="J29" s="10"/>
      <c r="K29" s="12" t="str">
        <f>IF(ISERROR(VLOOKUP(B29,[5]Disk!$E$8:$N$975,10,0)),"",(VLOOKUP(B29,[5]Disk!$E$8:$N$975,10,0)))</f>
        <v/>
      </c>
      <c r="L29" s="10" t="str">
        <f>IF(ISERROR(VLOOKUP(B29,[5]Disk!$E$8:$O$975,11,0)),"",(VLOOKUP(B29,[5]Disk!$E$8:$O$975,11,0)))</f>
        <v/>
      </c>
      <c r="M29" s="11"/>
      <c r="N29" s="10"/>
      <c r="O29" s="12"/>
      <c r="P29" s="10"/>
      <c r="Q29" s="33">
        <f t="shared" si="0"/>
        <v>70</v>
      </c>
      <c r="R29" s="32"/>
      <c r="S29" s="31"/>
      <c r="T29" s="31"/>
      <c r="U29" s="31"/>
    </row>
    <row r="30" spans="1:21" ht="42" customHeight="1" x14ac:dyDescent="0.2">
      <c r="A30" s="14">
        <v>23</v>
      </c>
      <c r="B30" s="6" t="s">
        <v>122</v>
      </c>
      <c r="C30" s="36">
        <f>IF(ISERROR(VLOOKUP(B30,'[5]60M.'!$N$8:$S$983,3,0)),"",(VLOOKUP(B30,'[5]60M.'!$N$8:$S$983,3,0)))</f>
        <v>946</v>
      </c>
      <c r="D30" s="35">
        <f>IF(ISERROR(VLOOKUP(B30,'[5]60M.'!$N$8:$S$1000,6,0)),"",(VLOOKUP(B30,'[5]60M.'!$N$8:$S$1000,6,0)))</f>
        <v>70</v>
      </c>
      <c r="E30" s="11"/>
      <c r="F30" s="10"/>
      <c r="G30" s="34"/>
      <c r="H30" s="10"/>
      <c r="I30" s="12"/>
      <c r="J30" s="10"/>
      <c r="K30" s="12">
        <f>IF(ISERROR(VLOOKUP(B30,[5]Disk!$E$8:$N$975,10,0)),"",(VLOOKUP(B30,[5]Disk!$E$8:$N$975,10,0)))</f>
        <v>2487</v>
      </c>
      <c r="L30" s="10">
        <f>IF(ISERROR(VLOOKUP(B30,[5]Disk!$E$8:$O$975,11,0)),"",(VLOOKUP(B30,[5]Disk!$E$8:$O$975,11,0)))</f>
        <v>78</v>
      </c>
      <c r="M30" s="11"/>
      <c r="N30" s="10"/>
      <c r="O30" s="12"/>
      <c r="P30" s="10"/>
      <c r="Q30" s="33">
        <f t="shared" si="0"/>
        <v>148</v>
      </c>
      <c r="R30" s="32"/>
      <c r="S30" s="31"/>
      <c r="T30" s="31"/>
      <c r="U30" s="31"/>
    </row>
    <row r="31" spans="1:21" ht="42" customHeight="1" x14ac:dyDescent="0.2">
      <c r="A31" s="14">
        <v>24</v>
      </c>
      <c r="B31" s="6" t="s">
        <v>123</v>
      </c>
      <c r="C31" s="36">
        <f>IF(ISERROR(VLOOKUP(B31,'[5]60M.'!$N$8:$S$983,3,0)),"",(VLOOKUP(B31,'[5]60M.'!$N$8:$S$983,3,0)))</f>
        <v>956</v>
      </c>
      <c r="D31" s="35">
        <f>IF(ISERROR(VLOOKUP(B31,'[5]60M.'!$N$8:$S$1000,6,0)),"",(VLOOKUP(B31,'[5]60M.'!$N$8:$S$1000,6,0)))</f>
        <v>68</v>
      </c>
      <c r="E31" s="11"/>
      <c r="F31" s="10"/>
      <c r="G31" s="34"/>
      <c r="H31" s="10"/>
      <c r="I31" s="12"/>
      <c r="J31" s="10"/>
      <c r="K31" s="12">
        <f>IF(ISERROR(VLOOKUP(B31,[5]Disk!$E$8:$N$975,10,0)),"",(VLOOKUP(B31,[5]Disk!$E$8:$N$975,10,0)))</f>
        <v>1470</v>
      </c>
      <c r="L31" s="10">
        <f>IF(ISERROR(VLOOKUP(B31,[5]Disk!$E$8:$O$975,11,0)),"",(VLOOKUP(B31,[5]Disk!$E$8:$O$975,11,0)))</f>
        <v>43</v>
      </c>
      <c r="M31" s="11"/>
      <c r="N31" s="10"/>
      <c r="O31" s="12"/>
      <c r="P31" s="10"/>
      <c r="Q31" s="33">
        <f t="shared" si="0"/>
        <v>111</v>
      </c>
      <c r="R31" s="32"/>
      <c r="S31" s="31"/>
      <c r="T31" s="31"/>
      <c r="U31" s="31"/>
    </row>
    <row r="32" spans="1:21" ht="42" customHeight="1" x14ac:dyDescent="0.2">
      <c r="A32" s="14">
        <v>25</v>
      </c>
      <c r="B32" s="6" t="s">
        <v>124</v>
      </c>
      <c r="C32" s="36">
        <f>IF(ISERROR(VLOOKUP(B32,'[5]60M.'!$N$8:$S$983,3,0)),"",(VLOOKUP(B32,'[5]60M.'!$N$8:$S$983,3,0)))</f>
        <v>956</v>
      </c>
      <c r="D32" s="35">
        <f>IF(ISERROR(VLOOKUP(B32,'[5]60M.'!$N$8:$S$1000,6,0)),"",(VLOOKUP(B32,'[5]60M.'!$N$8:$S$1000,6,0)))</f>
        <v>68</v>
      </c>
      <c r="E32" s="11"/>
      <c r="F32" s="10"/>
      <c r="G32" s="34"/>
      <c r="H32" s="10"/>
      <c r="I32" s="12"/>
      <c r="J32" s="10"/>
      <c r="K32" s="12" t="str">
        <f>IF(ISERROR(VLOOKUP(B32,[5]Disk!$E$8:$N$975,10,0)),"",(VLOOKUP(B32,[5]Disk!$E$8:$N$975,10,0)))</f>
        <v/>
      </c>
      <c r="L32" s="10" t="str">
        <f>IF(ISERROR(VLOOKUP(B32,[5]Disk!$E$8:$O$975,11,0)),"",(VLOOKUP(B32,[5]Disk!$E$8:$O$975,11,0)))</f>
        <v/>
      </c>
      <c r="M32" s="11"/>
      <c r="N32" s="10"/>
      <c r="O32" s="12"/>
      <c r="P32" s="10"/>
      <c r="Q32" s="33">
        <f t="shared" si="0"/>
        <v>68</v>
      </c>
      <c r="R32" s="32"/>
      <c r="S32" s="31"/>
      <c r="T32" s="31"/>
      <c r="U32" s="31"/>
    </row>
    <row r="33" spans="1:21" ht="42" customHeight="1" x14ac:dyDescent="0.2">
      <c r="A33" s="14">
        <v>26</v>
      </c>
      <c r="B33" s="6" t="s">
        <v>125</v>
      </c>
      <c r="C33" s="36">
        <f>IF(ISERROR(VLOOKUP(B33,'[5]60M.'!$N$8:$S$983,3,0)),"",(VLOOKUP(B33,'[5]60M.'!$N$8:$S$983,3,0)))</f>
        <v>956</v>
      </c>
      <c r="D33" s="35">
        <f>IF(ISERROR(VLOOKUP(B33,'[5]60M.'!$N$8:$S$1000,6,0)),"",(VLOOKUP(B33,'[5]60M.'!$N$8:$S$1000,6,0)))</f>
        <v>68</v>
      </c>
      <c r="E33" s="11"/>
      <c r="F33" s="10"/>
      <c r="G33" s="34"/>
      <c r="H33" s="10"/>
      <c r="I33" s="12"/>
      <c r="J33" s="10"/>
      <c r="K33" s="12" t="str">
        <f>IF(ISERROR(VLOOKUP(B33,[5]Disk!$E$8:$N$975,10,0)),"",(VLOOKUP(B33,[5]Disk!$E$8:$N$975,10,0)))</f>
        <v/>
      </c>
      <c r="L33" s="10" t="str">
        <f>IF(ISERROR(VLOOKUP(B33,[5]Disk!$E$8:$O$975,11,0)),"",(VLOOKUP(B33,[5]Disk!$E$8:$O$975,11,0)))</f>
        <v/>
      </c>
      <c r="M33" s="11"/>
      <c r="N33" s="10"/>
      <c r="O33" s="12"/>
      <c r="P33" s="10"/>
      <c r="Q33" s="33">
        <f t="shared" si="0"/>
        <v>68</v>
      </c>
      <c r="R33" s="32"/>
      <c r="S33" s="31"/>
      <c r="T33" s="31"/>
      <c r="U33" s="31"/>
    </row>
    <row r="34" spans="1:21" ht="42" customHeight="1" x14ac:dyDescent="0.2">
      <c r="A34" s="14">
        <v>27</v>
      </c>
      <c r="B34" s="6" t="s">
        <v>126</v>
      </c>
      <c r="C34" s="36">
        <f>IF(ISERROR(VLOOKUP(B34,'[5]60M.'!$N$8:$S$983,3,0)),"",(VLOOKUP(B34,'[5]60M.'!$N$8:$S$983,3,0)))</f>
        <v>978</v>
      </c>
      <c r="D34" s="35">
        <f>IF(ISERROR(VLOOKUP(B34,'[5]60M.'!$N$8:$S$1000,6,0)),"",(VLOOKUP(B34,'[5]60M.'!$N$8:$S$1000,6,0)))</f>
        <v>64</v>
      </c>
      <c r="E34" s="11"/>
      <c r="F34" s="10"/>
      <c r="G34" s="34"/>
      <c r="H34" s="10"/>
      <c r="I34" s="12"/>
      <c r="J34" s="10"/>
      <c r="K34" s="12" t="str">
        <f>IF(ISERROR(VLOOKUP(B34,[5]Disk!$E$8:$N$975,10,0)),"",(VLOOKUP(B34,[5]Disk!$E$8:$N$975,10,0)))</f>
        <v>NM</v>
      </c>
      <c r="L34" s="10">
        <f>IF(ISERROR(VLOOKUP(B34,[5]Disk!$E$8:$O$975,11,0)),"",(VLOOKUP(B34,[5]Disk!$E$8:$O$975,11,0)))</f>
        <v>0</v>
      </c>
      <c r="M34" s="11"/>
      <c r="N34" s="10"/>
      <c r="O34" s="12"/>
      <c r="P34" s="10"/>
      <c r="Q34" s="33">
        <f t="shared" si="0"/>
        <v>64</v>
      </c>
      <c r="R34" s="32"/>
      <c r="S34" s="31"/>
      <c r="T34" s="31"/>
      <c r="U34" s="31"/>
    </row>
    <row r="35" spans="1:21" ht="42" customHeight="1" x14ac:dyDescent="0.2">
      <c r="A35" s="14">
        <v>28</v>
      </c>
      <c r="B35" s="6" t="s">
        <v>127</v>
      </c>
      <c r="C35" s="36">
        <f>IF(ISERROR(VLOOKUP(B35,'[5]60M.'!$N$8:$S$983,3,0)),"",(VLOOKUP(B35,'[5]60M.'!$N$8:$S$983,3,0)))</f>
        <v>986</v>
      </c>
      <c r="D35" s="35">
        <f>IF(ISERROR(VLOOKUP(B35,'[5]60M.'!$N$8:$S$1000,6,0)),"",(VLOOKUP(B35,'[5]60M.'!$N$8:$S$1000,6,0)))</f>
        <v>62</v>
      </c>
      <c r="E35" s="11"/>
      <c r="F35" s="10"/>
      <c r="G35" s="34"/>
      <c r="H35" s="10"/>
      <c r="I35" s="12"/>
      <c r="J35" s="10"/>
      <c r="K35" s="12" t="str">
        <f>IF(ISERROR(VLOOKUP(B35,[5]Disk!$E$8:$N$975,10,0)),"",(VLOOKUP(B35,[5]Disk!$E$8:$N$975,10,0)))</f>
        <v/>
      </c>
      <c r="L35" s="10" t="str">
        <f>IF(ISERROR(VLOOKUP(B35,[5]Disk!$E$8:$O$975,11,0)),"",(VLOOKUP(B35,[5]Disk!$E$8:$O$975,11,0)))</f>
        <v/>
      </c>
      <c r="M35" s="11"/>
      <c r="N35" s="10"/>
      <c r="O35" s="12"/>
      <c r="P35" s="10"/>
      <c r="Q35" s="33">
        <f t="shared" si="0"/>
        <v>62</v>
      </c>
      <c r="R35" s="32"/>
      <c r="S35" s="31"/>
      <c r="T35" s="31"/>
      <c r="U35" s="31"/>
    </row>
    <row r="36" spans="1:21" ht="42" customHeight="1" x14ac:dyDescent="0.2">
      <c r="A36" s="14">
        <v>29</v>
      </c>
      <c r="B36" s="6" t="s">
        <v>128</v>
      </c>
      <c r="C36" s="36">
        <f>IF(ISERROR(VLOOKUP(B36,'[5]60M.'!$N$8:$S$983,3,0)),"",(VLOOKUP(B36,'[5]60M.'!$N$8:$S$983,3,0)))</f>
        <v>1017</v>
      </c>
      <c r="D36" s="35">
        <f>IF(ISERROR(VLOOKUP(B36,'[5]60M.'!$N$8:$S$1000,6,0)),"",(VLOOKUP(B36,'[5]60M.'!$N$8:$S$1000,6,0)))</f>
        <v>56</v>
      </c>
      <c r="E36" s="11"/>
      <c r="F36" s="10"/>
      <c r="G36" s="34"/>
      <c r="H36" s="10"/>
      <c r="I36" s="12"/>
      <c r="J36" s="10"/>
      <c r="K36" s="12" t="str">
        <f>IF(ISERROR(VLOOKUP(B36,[5]Disk!$E$8:$N$975,10,0)),"",(VLOOKUP(B36,[5]Disk!$E$8:$N$975,10,0)))</f>
        <v/>
      </c>
      <c r="L36" s="10" t="str">
        <f>IF(ISERROR(VLOOKUP(B36,[5]Disk!$E$8:$O$975,11,0)),"",(VLOOKUP(B36,[5]Disk!$E$8:$O$975,11,0)))</f>
        <v/>
      </c>
      <c r="M36" s="11"/>
      <c r="N36" s="10"/>
      <c r="O36" s="12"/>
      <c r="P36" s="10"/>
      <c r="Q36" s="33">
        <f t="shared" si="0"/>
        <v>56</v>
      </c>
      <c r="R36" s="32"/>
      <c r="S36" s="31"/>
      <c r="T36" s="31"/>
      <c r="U36" s="31"/>
    </row>
    <row r="37" spans="1:21" ht="42" customHeight="1" x14ac:dyDescent="0.2">
      <c r="A37" s="14">
        <v>30</v>
      </c>
      <c r="B37" s="6" t="s">
        <v>129</v>
      </c>
      <c r="C37" s="36">
        <f>IF(ISERROR(VLOOKUP(B37,'[5]60M.'!$N$8:$S$983,3,0)),"",(VLOOKUP(B37,'[5]60M.'!$N$8:$S$983,3,0)))</f>
        <v>1032</v>
      </c>
      <c r="D37" s="35">
        <f>IF(ISERROR(VLOOKUP(B37,'[5]60M.'!$N$8:$S$1000,6,0)),"",(VLOOKUP(B37,'[5]60M.'!$N$8:$S$1000,6,0)))</f>
        <v>53</v>
      </c>
      <c r="E37" s="11"/>
      <c r="F37" s="10"/>
      <c r="G37" s="34"/>
      <c r="H37" s="10"/>
      <c r="I37" s="12"/>
      <c r="J37" s="10"/>
      <c r="K37" s="12" t="str">
        <f>IF(ISERROR(VLOOKUP(B37,[5]Disk!$E$8:$N$975,10,0)),"",(VLOOKUP(B37,[5]Disk!$E$8:$N$975,10,0)))</f>
        <v/>
      </c>
      <c r="L37" s="10" t="str">
        <f>IF(ISERROR(VLOOKUP(B37,[5]Disk!$E$8:$O$975,11,0)),"",(VLOOKUP(B37,[5]Disk!$E$8:$O$975,11,0)))</f>
        <v/>
      </c>
      <c r="M37" s="11"/>
      <c r="N37" s="10"/>
      <c r="O37" s="12"/>
      <c r="P37" s="10"/>
      <c r="Q37" s="33">
        <f t="shared" si="0"/>
        <v>53</v>
      </c>
      <c r="R37" s="32"/>
      <c r="S37" s="31"/>
      <c r="T37" s="31"/>
      <c r="U37" s="31"/>
    </row>
    <row r="38" spans="1:21" ht="42" customHeight="1" x14ac:dyDescent="0.2">
      <c r="A38" s="14">
        <v>31</v>
      </c>
      <c r="B38" s="6" t="s">
        <v>130</v>
      </c>
      <c r="C38" s="36">
        <f>IF(ISERROR(VLOOKUP(B38,'[5]60M.'!$N$8:$S$983,3,0)),"",(VLOOKUP(B38,'[5]60M.'!$N$8:$S$983,3,0)))</f>
        <v>1032</v>
      </c>
      <c r="D38" s="35">
        <f>IF(ISERROR(VLOOKUP(B38,'[5]60M.'!$N$8:$S$1000,6,0)),"",(VLOOKUP(B38,'[5]60M.'!$N$8:$S$1000,6,0)))</f>
        <v>53</v>
      </c>
      <c r="E38" s="11"/>
      <c r="F38" s="10"/>
      <c r="G38" s="34"/>
      <c r="H38" s="10"/>
      <c r="I38" s="12"/>
      <c r="J38" s="10"/>
      <c r="K38" s="12" t="str">
        <f>IF(ISERROR(VLOOKUP(B38,[5]Disk!$E$8:$N$975,10,0)),"",(VLOOKUP(B38,[5]Disk!$E$8:$N$975,10,0)))</f>
        <v/>
      </c>
      <c r="L38" s="10" t="str">
        <f>IF(ISERROR(VLOOKUP(B38,[5]Disk!$E$8:$O$975,11,0)),"",(VLOOKUP(B38,[5]Disk!$E$8:$O$975,11,0)))</f>
        <v/>
      </c>
      <c r="M38" s="11"/>
      <c r="N38" s="10"/>
      <c r="O38" s="12"/>
      <c r="P38" s="10"/>
      <c r="Q38" s="33">
        <f t="shared" si="0"/>
        <v>53</v>
      </c>
      <c r="R38" s="32"/>
      <c r="S38" s="31"/>
      <c r="T38" s="31"/>
      <c r="U38" s="31"/>
    </row>
    <row r="39" spans="1:21" ht="42" customHeight="1" x14ac:dyDescent="0.2">
      <c r="A39" s="14">
        <v>32</v>
      </c>
      <c r="B39" s="6" t="s">
        <v>131</v>
      </c>
      <c r="C39" s="36">
        <f>IF(ISERROR(VLOOKUP(B39,'[5]60M.'!$N$8:$S$983,3,0)),"",(VLOOKUP(B39,'[5]60M.'!$N$8:$S$983,3,0)))</f>
        <v>1311</v>
      </c>
      <c r="D39" s="35">
        <f>IF(ISERROR(VLOOKUP(B39,'[5]60M.'!$N$8:$S$1000,6,0)),"",(VLOOKUP(B39,'[5]60M.'!$N$8:$S$1000,6,0)))</f>
        <v>8</v>
      </c>
      <c r="E39" s="11"/>
      <c r="F39" s="10"/>
      <c r="G39" s="34"/>
      <c r="H39" s="10"/>
      <c r="I39" s="12"/>
      <c r="J39" s="10"/>
      <c r="K39" s="12">
        <f>IF(ISERROR(VLOOKUP(B39,[5]Disk!$E$8:$N$975,10,0)),"",(VLOOKUP(B39,[5]Disk!$E$8:$N$975,10,0)))</f>
        <v>1646</v>
      </c>
      <c r="L39" s="10">
        <f>IF(ISERROR(VLOOKUP(B39,[5]Disk!$E$8:$O$975,11,0)),"",(VLOOKUP(B39,[5]Disk!$E$8:$O$975,11,0)))</f>
        <v>50</v>
      </c>
      <c r="M39" s="11"/>
      <c r="N39" s="10"/>
      <c r="O39" s="12"/>
      <c r="P39" s="10"/>
      <c r="Q39" s="33">
        <f t="shared" si="0"/>
        <v>58</v>
      </c>
      <c r="R39" s="32"/>
      <c r="S39" s="31"/>
      <c r="T39" s="31"/>
      <c r="U39" s="31"/>
    </row>
    <row r="40" spans="1:21" ht="42" customHeight="1" x14ac:dyDescent="0.2">
      <c r="A40" s="14">
        <v>33</v>
      </c>
      <c r="B40" s="6" t="s">
        <v>132</v>
      </c>
      <c r="C40" s="36" t="str">
        <f>IF(ISERROR(VLOOKUP(B40,'[5]60M.'!$N$8:$S$983,3,0)),"",(VLOOKUP(B40,'[5]60M.'!$N$8:$S$983,3,0)))</f>
        <v/>
      </c>
      <c r="D40" s="35" t="str">
        <f>IF(ISERROR(VLOOKUP(B40,'[5]60M.'!$N$8:$S$1000,6,0)),"",(VLOOKUP(B40,'[5]60M.'!$N$8:$S$1000,6,0)))</f>
        <v/>
      </c>
      <c r="E40" s="11"/>
      <c r="F40" s="10"/>
      <c r="G40" s="34"/>
      <c r="H40" s="10"/>
      <c r="I40" s="12"/>
      <c r="J40" s="10"/>
      <c r="K40" s="12" t="str">
        <f>IF(ISERROR(VLOOKUP(B40,[5]Disk!$E$8:$N$975,10,0)),"",(VLOOKUP(B40,[5]Disk!$E$8:$N$975,10,0)))</f>
        <v/>
      </c>
      <c r="L40" s="10" t="str">
        <f>IF(ISERROR(VLOOKUP(B40,[5]Disk!$E$8:$O$975,11,0)),"",(VLOOKUP(B40,[5]Disk!$E$8:$O$975,11,0)))</f>
        <v/>
      </c>
      <c r="M40" s="11"/>
      <c r="N40" s="10"/>
      <c r="O40" s="12"/>
      <c r="P40" s="10"/>
      <c r="Q40" s="33">
        <f t="shared" si="0"/>
        <v>0</v>
      </c>
      <c r="R40" s="32"/>
      <c r="S40" s="31"/>
      <c r="T40" s="31"/>
      <c r="U40" s="31"/>
    </row>
    <row r="41" spans="1:21" ht="42" customHeight="1" x14ac:dyDescent="0.2">
      <c r="A41" s="14">
        <v>34</v>
      </c>
      <c r="B41" s="6" t="s">
        <v>133</v>
      </c>
      <c r="C41" s="36" t="str">
        <f>IF(ISERROR(VLOOKUP(B41,'[5]60M.'!$N$8:$S$983,3,0)),"",(VLOOKUP(B41,'[5]60M.'!$N$8:$S$983,3,0)))</f>
        <v/>
      </c>
      <c r="D41" s="35" t="str">
        <f>IF(ISERROR(VLOOKUP(B41,'[5]60M.'!$N$8:$S$1000,6,0)),"",(VLOOKUP(B41,'[5]60M.'!$N$8:$S$1000,6,0)))</f>
        <v/>
      </c>
      <c r="E41" s="11"/>
      <c r="F41" s="10"/>
      <c r="G41" s="34"/>
      <c r="H41" s="10"/>
      <c r="I41" s="12"/>
      <c r="J41" s="10"/>
      <c r="K41" s="12" t="str">
        <f>IF(ISERROR(VLOOKUP(B41,[5]Disk!$E$8:$N$975,10,0)),"",(VLOOKUP(B41,[5]Disk!$E$8:$N$975,10,0)))</f>
        <v/>
      </c>
      <c r="L41" s="10" t="str">
        <f>IF(ISERROR(VLOOKUP(B41,[5]Disk!$E$8:$O$975,11,0)),"",(VLOOKUP(B41,[5]Disk!$E$8:$O$975,11,0)))</f>
        <v/>
      </c>
      <c r="M41" s="11"/>
      <c r="N41" s="10"/>
      <c r="O41" s="12"/>
      <c r="P41" s="10"/>
      <c r="Q41" s="33">
        <f t="shared" si="0"/>
        <v>0</v>
      </c>
      <c r="R41" s="32"/>
      <c r="S41" s="31"/>
      <c r="T41" s="31"/>
      <c r="U41" s="31"/>
    </row>
    <row r="42" spans="1:21" ht="42" customHeight="1" x14ac:dyDescent="0.2">
      <c r="A42" s="14">
        <v>35</v>
      </c>
      <c r="B42" s="6" t="s">
        <v>134</v>
      </c>
      <c r="C42" s="36" t="str">
        <f>IF(ISERROR(VLOOKUP(B42,'[5]60M.'!$N$8:$S$983,3,0)),"",(VLOOKUP(B42,'[5]60M.'!$N$8:$S$983,3,0)))</f>
        <v/>
      </c>
      <c r="D42" s="35" t="str">
        <f>IF(ISERROR(VLOOKUP(B42,'[5]60M.'!$N$8:$S$1000,6,0)),"",(VLOOKUP(B42,'[5]60M.'!$N$8:$S$1000,6,0)))</f>
        <v/>
      </c>
      <c r="E42" s="11" t="str">
        <f>IF(ISERROR(VLOOKUP(B42,'[5]400m.'!$O$8:$S$973,2,0)),"",(VLOOKUP(B42,'[5]400m.'!$O$8:$S$973,2,0)))</f>
        <v/>
      </c>
      <c r="F42" s="10" t="str">
        <f>IF(ISERROR(VLOOKUP(B42,'[5]400m.'!$O$8:$S$990,5,0)),"",(VLOOKUP(B42,'[5]400m.'!$O$8:$S$990,5,0)))</f>
        <v/>
      </c>
      <c r="G42" s="34" t="str">
        <f>IF(ISERROR(VLOOKUP(B42,'[5]1500m.'!$N$8:$Q$973,2,0)),"",(VLOOKUP(B42,'[5]1500m.'!$N$8:$Q$973,2,0)))</f>
        <v/>
      </c>
      <c r="H42" s="10" t="str">
        <f>IF(ISERROR(VLOOKUP(B42,'[5]1500m.'!$N$8:$Q$973,4,0)),"",(VLOOKUP(B42,'[5]1500m.'!$N$8:$Q$973,4,0)))</f>
        <v/>
      </c>
      <c r="I42" s="12" t="str">
        <f>IF(ISERROR(VLOOKUP(B42,[5]Sırık!$F$8:$BO$990,62,0)),"",(VLOOKUP(B42,[5]Sırık!$F$8:$BO$990,62,0)))</f>
        <v/>
      </c>
      <c r="J42" s="10" t="str">
        <f>IF(ISERROR(VLOOKUP(B42,[5]Sırık!$F$8:$BP$990,63,0)),"",(VLOOKUP(B42,[5]Sırık!$F$8:$BP$990,63,0)))</f>
        <v/>
      </c>
      <c r="K42" s="12" t="str">
        <f>IF(ISERROR(VLOOKUP(B42,[5]Disk!$E$8:$N$975,10,0)),"",(VLOOKUP(B42,[5]Disk!$E$8:$N$975,10,0)))</f>
        <v/>
      </c>
      <c r="L42" s="10" t="str">
        <f>IF(ISERROR(VLOOKUP(B42,[5]Disk!$E$8:$O$975,11,0)),"",(VLOOKUP(B42,[5]Disk!$E$8:$O$975,11,0)))</f>
        <v/>
      </c>
      <c r="M42" s="11" t="str">
        <f>IF(ISERROR(VLOOKUP(B42,'[5]400m.Eng'!$O$8:$S$973,2,0)),"",(VLOOKUP(B42,'[5]400m.Eng'!$O$8:$S$973,2,0)))</f>
        <v/>
      </c>
      <c r="N42" s="10" t="str">
        <f>IF(ISERROR(VLOOKUP(B42,'[5]400m.Eng'!$O$8:$S$990,5,0)),"",(VLOOKUP(B42,'[5]400m.Eng'!$O$8:$S$990,5,0)))</f>
        <v/>
      </c>
      <c r="O42" s="12" t="str">
        <f>IF(ISERROR(VLOOKUP(B42,[5]Üçadım!$F$8:$N$975,9,0)),"",(VLOOKUP(B42,[5]Üçadım!$F$8:$N$975,9,0)))</f>
        <v/>
      </c>
      <c r="P42" s="10" t="str">
        <f>IF(ISERROR(VLOOKUP(B42,[5]Üçadım!$F$8:$O$975,10,0)),"",(VLOOKUP(B42,[5]Üçadım!$F$8:$O$975,10,0)))</f>
        <v/>
      </c>
      <c r="Q42" s="33">
        <f>SUM(D42,F42,H42,J42,L42,N42,P42)</f>
        <v>0</v>
      </c>
      <c r="R42" s="32"/>
      <c r="S42" s="31"/>
      <c r="T42" s="31"/>
      <c r="U42" s="31"/>
    </row>
    <row r="43" spans="1:21" ht="42" customHeight="1" x14ac:dyDescent="0.2">
      <c r="A43" s="14">
        <v>36</v>
      </c>
      <c r="B43" s="6" t="s">
        <v>135</v>
      </c>
      <c r="C43" s="36" t="str">
        <f>IF(ISERROR(VLOOKUP(B43,'[5]60M.'!$N$8:$S$983,3,0)),"",(VLOOKUP(B43,'[5]60M.'!$N$8:$S$983,3,0)))</f>
        <v/>
      </c>
      <c r="D43" s="35" t="str">
        <f>IF(ISERROR(VLOOKUP(B43,'[5]60M.'!$N$8:$S$1000,6,0)),"",(VLOOKUP(B43,'[5]60M.'!$N$8:$S$1000,6,0)))</f>
        <v/>
      </c>
      <c r="E43" s="11" t="str">
        <f>IF(ISERROR(VLOOKUP(B43,'[5]400m.'!$O$8:$S$973,2,0)),"",(VLOOKUP(B43,'[5]400m.'!$O$8:$S$973,2,0)))</f>
        <v/>
      </c>
      <c r="F43" s="10" t="str">
        <f>IF(ISERROR(VLOOKUP(B43,'[5]400m.'!$O$8:$S$990,5,0)),"",(VLOOKUP(B43,'[5]400m.'!$O$8:$S$990,5,0)))</f>
        <v/>
      </c>
      <c r="G43" s="34" t="str">
        <f>IF(ISERROR(VLOOKUP(B43,'[5]1500m.'!$N$8:$Q$973,2,0)),"",(VLOOKUP(B43,'[5]1500m.'!$N$8:$Q$973,2,0)))</f>
        <v/>
      </c>
      <c r="H43" s="10" t="str">
        <f>IF(ISERROR(VLOOKUP(B43,'[5]1500m.'!$N$8:$Q$973,4,0)),"",(VLOOKUP(B43,'[5]1500m.'!$N$8:$Q$973,4,0)))</f>
        <v/>
      </c>
      <c r="I43" s="12" t="str">
        <f>IF(ISERROR(VLOOKUP(B43,[5]Sırık!$F$8:$BO$990,62,0)),"",(VLOOKUP(B43,[5]Sırık!$F$8:$BO$990,62,0)))</f>
        <v/>
      </c>
      <c r="J43" s="10" t="str">
        <f>IF(ISERROR(VLOOKUP(B43,[5]Sırık!$F$8:$BP$990,63,0)),"",(VLOOKUP(B43,[5]Sırık!$F$8:$BP$990,63,0)))</f>
        <v/>
      </c>
      <c r="K43" s="12">
        <f>IF(ISERROR(VLOOKUP(B43,[5]Disk!$E$8:$N$975,10,0)),"",(VLOOKUP(B43,[5]Disk!$E$8:$N$975,10,0)))</f>
        <v>1722</v>
      </c>
      <c r="L43" s="10">
        <f>IF(ISERROR(VLOOKUP(B43,[5]Disk!$E$8:$O$975,11,0)),"",(VLOOKUP(B43,[5]Disk!$E$8:$O$975,11,0)))</f>
        <v>53</v>
      </c>
      <c r="M43" s="11" t="str">
        <f>IF(ISERROR(VLOOKUP(B43,'[5]400m.Eng'!$O$8:$S$973,2,0)),"",(VLOOKUP(B43,'[5]400m.Eng'!$O$8:$S$973,2,0)))</f>
        <v/>
      </c>
      <c r="N43" s="10" t="str">
        <f>IF(ISERROR(VLOOKUP(B43,'[5]400m.Eng'!$O$8:$S$990,5,0)),"",(VLOOKUP(B43,'[5]400m.Eng'!$O$8:$S$990,5,0)))</f>
        <v/>
      </c>
      <c r="O43" s="12" t="str">
        <f>IF(ISERROR(VLOOKUP(B43,[5]Üçadım!$F$8:$N$975,9,0)),"",(VLOOKUP(B43,[5]Üçadım!$F$8:$N$975,9,0)))</f>
        <v/>
      </c>
      <c r="P43" s="10" t="str">
        <f>IF(ISERROR(VLOOKUP(B43,[5]Üçadım!$F$8:$O$975,10,0)),"",(VLOOKUP(B43,[5]Üçadım!$F$8:$O$975,10,0)))</f>
        <v/>
      </c>
      <c r="Q43" s="33">
        <f>SUM(D43,F43,H43,J43,L43,N43,P43)</f>
        <v>53</v>
      </c>
      <c r="R43" s="32"/>
      <c r="S43" s="31"/>
      <c r="T43" s="31"/>
      <c r="U43" s="31"/>
    </row>
    <row r="44" spans="1:21" ht="42" customHeight="1" x14ac:dyDescent="0.2">
      <c r="A44" s="14">
        <v>37</v>
      </c>
      <c r="B44" s="6" t="s">
        <v>136</v>
      </c>
      <c r="C44" s="36" t="str">
        <f>IF(ISERROR(VLOOKUP(B44,'[5]60M.'!$N$8:$S$983,3,0)),"",(VLOOKUP(B44,'[5]60M.'!$N$8:$S$983,3,0)))</f>
        <v/>
      </c>
      <c r="D44" s="35" t="str">
        <f>IF(ISERROR(VLOOKUP(B44,'[5]60M.'!$N$8:$S$1000,6,0)),"",(VLOOKUP(B44,'[5]60M.'!$N$8:$S$1000,6,0)))</f>
        <v/>
      </c>
      <c r="E44" s="11" t="str">
        <f>IF(ISERROR(VLOOKUP(B44,'[5]400m.'!$O$8:$S$973,2,0)),"",(VLOOKUP(B44,'[5]400m.'!$O$8:$S$973,2,0)))</f>
        <v/>
      </c>
      <c r="F44" s="10" t="str">
        <f>IF(ISERROR(VLOOKUP(B44,'[5]400m.'!$O$8:$S$990,5,0)),"",(VLOOKUP(B44,'[5]400m.'!$O$8:$S$990,5,0)))</f>
        <v/>
      </c>
      <c r="G44" s="34" t="str">
        <f>IF(ISERROR(VLOOKUP(B44,'[5]1500m.'!$N$8:$Q$973,2,0)),"",(VLOOKUP(B44,'[5]1500m.'!$N$8:$Q$973,2,0)))</f>
        <v/>
      </c>
      <c r="H44" s="10" t="str">
        <f>IF(ISERROR(VLOOKUP(B44,'[5]1500m.'!$N$8:$Q$973,4,0)),"",(VLOOKUP(B44,'[5]1500m.'!$N$8:$Q$973,4,0)))</f>
        <v/>
      </c>
      <c r="I44" s="12" t="str">
        <f>IF(ISERROR(VLOOKUP(B44,[5]Sırık!$F$8:$BO$990,62,0)),"",(VLOOKUP(B44,[5]Sırık!$F$8:$BO$990,62,0)))</f>
        <v/>
      </c>
      <c r="J44" s="10" t="str">
        <f>IF(ISERROR(VLOOKUP(B44,[5]Sırık!$F$8:$BP$990,63,0)),"",(VLOOKUP(B44,[5]Sırık!$F$8:$BP$990,63,0)))</f>
        <v/>
      </c>
      <c r="K44" s="12">
        <f>IF(ISERROR(VLOOKUP(B44,[5]Disk!$E$8:$N$975,10,0)),"",(VLOOKUP(B44,[5]Disk!$E$8:$N$975,10,0)))</f>
        <v>1462</v>
      </c>
      <c r="L44" s="10">
        <f>IF(ISERROR(VLOOKUP(B44,[5]Disk!$E$8:$O$975,11,0)),"",(VLOOKUP(B44,[5]Disk!$E$8:$O$975,11,0)))</f>
        <v>43</v>
      </c>
      <c r="M44" s="11" t="str">
        <f>IF(ISERROR(VLOOKUP(B44,'[5]400m.Eng'!$O$8:$S$973,2,0)),"",(VLOOKUP(B44,'[5]400m.Eng'!$O$8:$S$973,2,0)))</f>
        <v/>
      </c>
      <c r="N44" s="10" t="str">
        <f>IF(ISERROR(VLOOKUP(B44,'[5]400m.Eng'!$O$8:$S$990,5,0)),"",(VLOOKUP(B44,'[5]400m.Eng'!$O$8:$S$990,5,0)))</f>
        <v/>
      </c>
      <c r="O44" s="12" t="str">
        <f>IF(ISERROR(VLOOKUP(B44,[5]Üçadım!$F$8:$N$975,9,0)),"",(VLOOKUP(B44,[5]Üçadım!$F$8:$N$975,9,0)))</f>
        <v/>
      </c>
      <c r="P44" s="10" t="str">
        <f>IF(ISERROR(VLOOKUP(B44,[5]Üçadım!$F$8:$O$975,10,0)),"",(VLOOKUP(B44,[5]Üçadım!$F$8:$O$975,10,0)))</f>
        <v/>
      </c>
      <c r="Q44" s="33">
        <f>SUM(D44,F44,H44,J44,L44,N44,P44)</f>
        <v>43</v>
      </c>
      <c r="R44" s="32"/>
      <c r="S44" s="31"/>
      <c r="T44" s="31"/>
      <c r="U44" s="31"/>
    </row>
    <row r="45" spans="1:21" ht="42" customHeight="1" x14ac:dyDescent="0.2">
      <c r="A45" s="14">
        <v>38</v>
      </c>
      <c r="B45" s="6" t="s">
        <v>137</v>
      </c>
      <c r="C45" s="36" t="str">
        <f>IF(ISERROR(VLOOKUP(B45,'[5]60M.'!$N$8:$S$983,3,0)),"",(VLOOKUP(B45,'[5]60M.'!$N$8:$S$983,3,0)))</f>
        <v/>
      </c>
      <c r="D45" s="35" t="str">
        <f>IF(ISERROR(VLOOKUP(B45,'[5]60M.'!$N$8:$S$1000,6,0)),"",(VLOOKUP(B45,'[5]60M.'!$N$8:$S$1000,6,0)))</f>
        <v/>
      </c>
      <c r="E45" s="11" t="str">
        <f>IF(ISERROR(VLOOKUP(B45,'[5]400m.'!$O$8:$S$973,2,0)),"",(VLOOKUP(B45,'[5]400m.'!$O$8:$S$973,2,0)))</f>
        <v/>
      </c>
      <c r="F45" s="10" t="str">
        <f>IF(ISERROR(VLOOKUP(B45,'[5]400m.'!$O$8:$S$990,5,0)),"",(VLOOKUP(B45,'[5]400m.'!$O$8:$S$990,5,0)))</f>
        <v/>
      </c>
      <c r="G45" s="34" t="str">
        <f>IF(ISERROR(VLOOKUP(B45,'[5]1500m.'!$N$8:$Q$973,2,0)),"",(VLOOKUP(B45,'[5]1500m.'!$N$8:$Q$973,2,0)))</f>
        <v/>
      </c>
      <c r="H45" s="10" t="str">
        <f>IF(ISERROR(VLOOKUP(B45,'[5]1500m.'!$N$8:$Q$973,4,0)),"",(VLOOKUP(B45,'[5]1500m.'!$N$8:$Q$973,4,0)))</f>
        <v/>
      </c>
      <c r="I45" s="12" t="str">
        <f>IF(ISERROR(VLOOKUP(B45,[5]Sırık!$F$8:$BO$990,62,0)),"",(VLOOKUP(B45,[5]Sırık!$F$8:$BO$990,62,0)))</f>
        <v/>
      </c>
      <c r="J45" s="10" t="str">
        <f>IF(ISERROR(VLOOKUP(B45,[5]Sırık!$F$8:$BP$990,63,0)),"",(VLOOKUP(B45,[5]Sırık!$F$8:$BP$990,63,0)))</f>
        <v/>
      </c>
      <c r="K45" s="12" t="str">
        <f>IF(ISERROR(VLOOKUP(B45,[5]Disk!$E$8:$N$975,10,0)),"",(VLOOKUP(B45,[5]Disk!$E$8:$N$975,10,0)))</f>
        <v/>
      </c>
      <c r="L45" s="10" t="str">
        <f>IF(ISERROR(VLOOKUP(B45,[5]Disk!$E$8:$O$975,11,0)),"",(VLOOKUP(B45,[5]Disk!$E$8:$O$975,11,0)))</f>
        <v/>
      </c>
      <c r="M45" s="11" t="str">
        <f>IF(ISERROR(VLOOKUP(B45,'[5]400m.Eng'!$O$8:$S$973,2,0)),"",(VLOOKUP(B45,'[5]400m.Eng'!$O$8:$S$973,2,0)))</f>
        <v/>
      </c>
      <c r="N45" s="10" t="str">
        <f>IF(ISERROR(VLOOKUP(B45,'[5]400m.Eng'!$O$8:$S$990,5,0)),"",(VLOOKUP(B45,'[5]400m.Eng'!$O$8:$S$990,5,0)))</f>
        <v/>
      </c>
      <c r="O45" s="12" t="str">
        <f>IF(ISERROR(VLOOKUP(B45,[5]Üçadım!$F$8:$N$975,9,0)),"",(VLOOKUP(B45,[5]Üçadım!$F$8:$N$975,9,0)))</f>
        <v/>
      </c>
      <c r="P45" s="10" t="str">
        <f>IF(ISERROR(VLOOKUP(B45,[5]Üçadım!$F$8:$O$975,10,0)),"",(VLOOKUP(B45,[5]Üçadım!$F$8:$O$975,10,0)))</f>
        <v/>
      </c>
      <c r="Q45" s="33">
        <f>SUM(D45,F45,H45,J45,L45,N45,P45)</f>
        <v>0</v>
      </c>
      <c r="R45" s="32"/>
      <c r="S45" s="31"/>
      <c r="T45" s="31"/>
      <c r="U45" s="31"/>
    </row>
    <row r="46" spans="1:21" ht="42" customHeight="1" x14ac:dyDescent="0.2">
      <c r="A46" s="14">
        <v>39</v>
      </c>
      <c r="B46" s="6" t="s">
        <v>138</v>
      </c>
      <c r="C46" s="36" t="str">
        <f>IF(ISERROR(VLOOKUP(B46,'[5]60M.'!$N$8:$S$983,3,0)),"",(VLOOKUP(B46,'[5]60M.'!$N$8:$S$983,3,0)))</f>
        <v/>
      </c>
      <c r="D46" s="35" t="str">
        <f>IF(ISERROR(VLOOKUP(B46,'[5]60M.'!$N$8:$S$1000,6,0)),"",(VLOOKUP(B46,'[5]60M.'!$N$8:$S$1000,6,0)))</f>
        <v/>
      </c>
      <c r="E46" s="11" t="str">
        <f>IF(ISERROR(VLOOKUP(B46,'[5]400m.'!$O$8:$S$973,2,0)),"",(VLOOKUP(B46,'[5]400m.'!$O$8:$S$973,2,0)))</f>
        <v/>
      </c>
      <c r="F46" s="10" t="str">
        <f>IF(ISERROR(VLOOKUP(B46,'[5]400m.'!$O$8:$S$990,5,0)),"",(VLOOKUP(B46,'[5]400m.'!$O$8:$S$990,5,0)))</f>
        <v/>
      </c>
      <c r="G46" s="34" t="str">
        <f>IF(ISERROR(VLOOKUP(B46,'[5]1500m.'!$N$8:$Q$973,2,0)),"",(VLOOKUP(B46,'[5]1500m.'!$N$8:$Q$973,2,0)))</f>
        <v/>
      </c>
      <c r="H46" s="10" t="str">
        <f>IF(ISERROR(VLOOKUP(B46,'[5]1500m.'!$N$8:$Q$973,4,0)),"",(VLOOKUP(B46,'[5]1500m.'!$N$8:$Q$973,4,0)))</f>
        <v/>
      </c>
      <c r="I46" s="12" t="str">
        <f>IF(ISERROR(VLOOKUP(B46,[5]Sırık!$F$8:$BO$990,62,0)),"",(VLOOKUP(B46,[5]Sırık!$F$8:$BO$990,62,0)))</f>
        <v/>
      </c>
      <c r="J46" s="10" t="str">
        <f>IF(ISERROR(VLOOKUP(B46,[5]Sırık!$F$8:$BP$990,63,0)),"",(VLOOKUP(B46,[5]Sırık!$F$8:$BP$990,63,0)))</f>
        <v/>
      </c>
      <c r="K46" s="12">
        <f>IF(ISERROR(VLOOKUP(B46,[5]Disk!$E$8:$N$975,10,0)),"",(VLOOKUP(B46,[5]Disk!$E$8:$N$975,10,0)))</f>
        <v>2756</v>
      </c>
      <c r="L46" s="10">
        <f>IF(ISERROR(VLOOKUP(B46,[5]Disk!$E$8:$O$975,11,0)),"",(VLOOKUP(B46,[5]Disk!$E$8:$O$975,11,0)))</f>
        <v>83</v>
      </c>
      <c r="M46" s="11" t="str">
        <f>IF(ISERROR(VLOOKUP(B46,'[5]400m.Eng'!$O$8:$S$973,2,0)),"",(VLOOKUP(B46,'[5]400m.Eng'!$O$8:$S$973,2,0)))</f>
        <v/>
      </c>
      <c r="N46" s="10" t="str">
        <f>IF(ISERROR(VLOOKUP(B46,'[5]400m.Eng'!$O$8:$S$990,5,0)),"",(VLOOKUP(B46,'[5]400m.Eng'!$O$8:$S$990,5,0)))</f>
        <v/>
      </c>
      <c r="O46" s="12" t="str">
        <f>IF(ISERROR(VLOOKUP(B46,[5]Üçadım!$F$8:$N$975,9,0)),"",(VLOOKUP(B46,[5]Üçadım!$F$8:$N$975,9,0)))</f>
        <v/>
      </c>
      <c r="P46" s="10" t="str">
        <f>IF(ISERROR(VLOOKUP(B46,[5]Üçadım!$F$8:$O$975,10,0)),"",(VLOOKUP(B46,[5]Üçadım!$F$8:$O$975,10,0)))</f>
        <v/>
      </c>
      <c r="Q46" s="33">
        <f t="shared" ref="Q46:Q58" si="1">SUM(D46,F46,H46,J46,L46,N46,P46)</f>
        <v>83</v>
      </c>
      <c r="R46" s="32"/>
      <c r="S46" s="31"/>
      <c r="T46" s="31"/>
      <c r="U46" s="31"/>
    </row>
    <row r="47" spans="1:21" ht="42" customHeight="1" x14ac:dyDescent="0.2">
      <c r="A47" s="14">
        <v>40</v>
      </c>
      <c r="B47" s="6" t="s">
        <v>139</v>
      </c>
      <c r="C47" s="36" t="str">
        <f>IF(ISERROR(VLOOKUP(B47,'[5]60M.'!$N$8:$S$983,3,0)),"",(VLOOKUP(B47,'[5]60M.'!$N$8:$S$983,3,0)))</f>
        <v/>
      </c>
      <c r="D47" s="35" t="str">
        <f>IF(ISERROR(VLOOKUP(B47,'[5]60M.'!$N$8:$S$1000,6,0)),"",(VLOOKUP(B47,'[5]60M.'!$N$8:$S$1000,6,0)))</f>
        <v/>
      </c>
      <c r="E47" s="11" t="str">
        <f>IF(ISERROR(VLOOKUP(B47,'[5]400m.'!$O$8:$S$973,2,0)),"",(VLOOKUP(B47,'[5]400m.'!$O$8:$S$973,2,0)))</f>
        <v/>
      </c>
      <c r="F47" s="10" t="str">
        <f>IF(ISERROR(VLOOKUP(B47,'[5]400m.'!$O$8:$S$990,5,0)),"",(VLOOKUP(B47,'[5]400m.'!$O$8:$S$990,5,0)))</f>
        <v/>
      </c>
      <c r="G47" s="34" t="str">
        <f>IF(ISERROR(VLOOKUP(B47,'[5]1500m.'!$N$8:$Q$973,2,0)),"",(VLOOKUP(B47,'[5]1500m.'!$N$8:$Q$973,2,0)))</f>
        <v/>
      </c>
      <c r="H47" s="10" t="str">
        <f>IF(ISERROR(VLOOKUP(B47,'[5]1500m.'!$N$8:$Q$973,4,0)),"",(VLOOKUP(B47,'[5]1500m.'!$N$8:$Q$973,4,0)))</f>
        <v/>
      </c>
      <c r="I47" s="12" t="str">
        <f>IF(ISERROR(VLOOKUP(B47,[5]Sırık!$F$8:$BO$990,62,0)),"",(VLOOKUP(B47,[5]Sırık!$F$8:$BO$990,62,0)))</f>
        <v/>
      </c>
      <c r="J47" s="10" t="str">
        <f>IF(ISERROR(VLOOKUP(B47,[5]Sırık!$F$8:$BP$990,63,0)),"",(VLOOKUP(B47,[5]Sırık!$F$8:$BP$990,63,0)))</f>
        <v/>
      </c>
      <c r="K47" s="12" t="str">
        <f>IF(ISERROR(VLOOKUP(B47,[5]Disk!$E$8:$N$975,10,0)),"",(VLOOKUP(B47,[5]Disk!$E$8:$N$975,10,0)))</f>
        <v/>
      </c>
      <c r="L47" s="10" t="str">
        <f>IF(ISERROR(VLOOKUP(B47,[5]Disk!$E$8:$O$975,11,0)),"",(VLOOKUP(B47,[5]Disk!$E$8:$O$975,11,0)))</f>
        <v/>
      </c>
      <c r="M47" s="11" t="str">
        <f>IF(ISERROR(VLOOKUP(B47,'[5]400m.Eng'!$O$8:$S$973,2,0)),"",(VLOOKUP(B47,'[5]400m.Eng'!$O$8:$S$973,2,0)))</f>
        <v/>
      </c>
      <c r="N47" s="10" t="str">
        <f>IF(ISERROR(VLOOKUP(B47,'[5]400m.Eng'!$O$8:$S$990,5,0)),"",(VLOOKUP(B47,'[5]400m.Eng'!$O$8:$S$990,5,0)))</f>
        <v/>
      </c>
      <c r="O47" s="12" t="str">
        <f>IF(ISERROR(VLOOKUP(B47,[5]Üçadım!$F$8:$N$975,9,0)),"",(VLOOKUP(B47,[5]Üçadım!$F$8:$N$975,9,0)))</f>
        <v/>
      </c>
      <c r="P47" s="10" t="str">
        <f>IF(ISERROR(VLOOKUP(B47,[5]Üçadım!$F$8:$O$975,10,0)),"",(VLOOKUP(B47,[5]Üçadım!$F$8:$O$975,10,0)))</f>
        <v/>
      </c>
      <c r="Q47" s="33">
        <f t="shared" si="1"/>
        <v>0</v>
      </c>
      <c r="R47" s="32"/>
      <c r="S47" s="31"/>
      <c r="T47" s="31"/>
      <c r="U47" s="31"/>
    </row>
    <row r="48" spans="1:21" ht="42" customHeight="1" x14ac:dyDescent="0.2">
      <c r="A48" s="14">
        <v>41</v>
      </c>
      <c r="B48" s="6" t="s">
        <v>140</v>
      </c>
      <c r="C48" s="36" t="str">
        <f>IF(ISERROR(VLOOKUP(B48,'[5]60M.'!$N$8:$S$983,3,0)),"",(VLOOKUP(B48,'[5]60M.'!$N$8:$S$983,3,0)))</f>
        <v/>
      </c>
      <c r="D48" s="35" t="str">
        <f>IF(ISERROR(VLOOKUP(B48,'[5]60M.'!$N$8:$S$1000,6,0)),"",(VLOOKUP(B48,'[5]60M.'!$N$8:$S$1000,6,0)))</f>
        <v/>
      </c>
      <c r="E48" s="11" t="str">
        <f>IF(ISERROR(VLOOKUP(B48,'[5]400m.'!$O$8:$S$973,2,0)),"",(VLOOKUP(B48,'[5]400m.'!$O$8:$S$973,2,0)))</f>
        <v/>
      </c>
      <c r="F48" s="10" t="str">
        <f>IF(ISERROR(VLOOKUP(B48,'[5]400m.'!$O$8:$S$990,5,0)),"",(VLOOKUP(B48,'[5]400m.'!$O$8:$S$990,5,0)))</f>
        <v/>
      </c>
      <c r="G48" s="34" t="str">
        <f>IF(ISERROR(VLOOKUP(B48,'[5]1500m.'!$N$8:$Q$973,2,0)),"",(VLOOKUP(B48,'[5]1500m.'!$N$8:$Q$973,2,0)))</f>
        <v/>
      </c>
      <c r="H48" s="10" t="str">
        <f>IF(ISERROR(VLOOKUP(B48,'[5]1500m.'!$N$8:$Q$973,4,0)),"",(VLOOKUP(B48,'[5]1500m.'!$N$8:$Q$973,4,0)))</f>
        <v/>
      </c>
      <c r="I48" s="12" t="str">
        <f>IF(ISERROR(VLOOKUP(B48,[5]Sırık!$F$8:$BO$990,62,0)),"",(VLOOKUP(B48,[5]Sırık!$F$8:$BO$990,62,0)))</f>
        <v/>
      </c>
      <c r="J48" s="10" t="str">
        <f>IF(ISERROR(VLOOKUP(B48,[5]Sırık!$F$8:$BP$990,63,0)),"",(VLOOKUP(B48,[5]Sırık!$F$8:$BP$990,63,0)))</f>
        <v/>
      </c>
      <c r="K48" s="12" t="str">
        <f>IF(ISERROR(VLOOKUP(B48,[5]Disk!$E$8:$N$975,10,0)),"",(VLOOKUP(B48,[5]Disk!$E$8:$N$975,10,0)))</f>
        <v/>
      </c>
      <c r="L48" s="10" t="str">
        <f>IF(ISERROR(VLOOKUP(B48,[5]Disk!$E$8:$O$975,11,0)),"",(VLOOKUP(B48,[5]Disk!$E$8:$O$975,11,0)))</f>
        <v/>
      </c>
      <c r="M48" s="11" t="str">
        <f>IF(ISERROR(VLOOKUP(B48,'[5]400m.Eng'!$O$8:$S$973,2,0)),"",(VLOOKUP(B48,'[5]400m.Eng'!$O$8:$S$973,2,0)))</f>
        <v/>
      </c>
      <c r="N48" s="10" t="str">
        <f>IF(ISERROR(VLOOKUP(B48,'[5]400m.Eng'!$O$8:$S$990,5,0)),"",(VLOOKUP(B48,'[5]400m.Eng'!$O$8:$S$990,5,0)))</f>
        <v/>
      </c>
      <c r="O48" s="12" t="str">
        <f>IF(ISERROR(VLOOKUP(B48,[5]Üçadım!$F$8:$N$975,9,0)),"",(VLOOKUP(B48,[5]Üçadım!$F$8:$N$975,9,0)))</f>
        <v/>
      </c>
      <c r="P48" s="10" t="str">
        <f>IF(ISERROR(VLOOKUP(B48,[5]Üçadım!$F$8:$O$975,10,0)),"",(VLOOKUP(B48,[5]Üçadım!$F$8:$O$975,10,0)))</f>
        <v/>
      </c>
      <c r="Q48" s="33">
        <f t="shared" si="1"/>
        <v>0</v>
      </c>
      <c r="R48" s="32"/>
      <c r="S48" s="31"/>
      <c r="T48" s="31"/>
      <c r="U48" s="31"/>
    </row>
    <row r="49" spans="1:22" ht="42" customHeight="1" x14ac:dyDescent="0.2">
      <c r="A49" s="14">
        <v>42</v>
      </c>
      <c r="B49" s="6" t="s">
        <v>141</v>
      </c>
      <c r="C49" s="36" t="str">
        <f>IF(ISERROR(VLOOKUP(B49,'[5]60M.'!$N$8:$S$983,3,0)),"",(VLOOKUP(B49,'[5]60M.'!$N$8:$S$983,3,0)))</f>
        <v/>
      </c>
      <c r="D49" s="35" t="str">
        <f>IF(ISERROR(VLOOKUP(B49,'[5]60M.'!$N$8:$S$1000,6,0)),"",(VLOOKUP(B49,'[5]60M.'!$N$8:$S$1000,6,0)))</f>
        <v/>
      </c>
      <c r="E49" s="11" t="str">
        <f>IF(ISERROR(VLOOKUP(B49,'[5]400m.'!$O$8:$S$973,2,0)),"",(VLOOKUP(B49,'[5]400m.'!$O$8:$S$973,2,0)))</f>
        <v/>
      </c>
      <c r="F49" s="10" t="str">
        <f>IF(ISERROR(VLOOKUP(B49,'[5]400m.'!$O$8:$S$990,5,0)),"",(VLOOKUP(B49,'[5]400m.'!$O$8:$S$990,5,0)))</f>
        <v/>
      </c>
      <c r="G49" s="34" t="str">
        <f>IF(ISERROR(VLOOKUP(B49,'[5]1500m.'!$N$8:$Q$973,2,0)),"",(VLOOKUP(B49,'[5]1500m.'!$N$8:$Q$973,2,0)))</f>
        <v/>
      </c>
      <c r="H49" s="10" t="str">
        <f>IF(ISERROR(VLOOKUP(B49,'[5]1500m.'!$N$8:$Q$973,4,0)),"",(VLOOKUP(B49,'[5]1500m.'!$N$8:$Q$973,4,0)))</f>
        <v/>
      </c>
      <c r="I49" s="12" t="str">
        <f>IF(ISERROR(VLOOKUP(B49,[5]Sırık!$F$8:$BO$990,62,0)),"",(VLOOKUP(B49,[5]Sırık!$F$8:$BO$990,62,0)))</f>
        <v/>
      </c>
      <c r="J49" s="10" t="str">
        <f>IF(ISERROR(VLOOKUP(B49,[5]Sırık!$F$8:$BP$990,63,0)),"",(VLOOKUP(B49,[5]Sırık!$F$8:$BP$990,63,0)))</f>
        <v/>
      </c>
      <c r="K49" s="12" t="str">
        <f>IF(ISERROR(VLOOKUP(B49,[5]Disk!$E$8:$N$975,10,0)),"",(VLOOKUP(B49,[5]Disk!$E$8:$N$975,10,0)))</f>
        <v/>
      </c>
      <c r="L49" s="10" t="str">
        <f>IF(ISERROR(VLOOKUP(B49,[5]Disk!$E$8:$O$975,11,0)),"",(VLOOKUP(B49,[5]Disk!$E$8:$O$975,11,0)))</f>
        <v/>
      </c>
      <c r="M49" s="11" t="str">
        <f>IF(ISERROR(VLOOKUP(B49,'[5]400m.Eng'!$O$8:$S$973,2,0)),"",(VLOOKUP(B49,'[5]400m.Eng'!$O$8:$S$973,2,0)))</f>
        <v/>
      </c>
      <c r="N49" s="10" t="str">
        <f>IF(ISERROR(VLOOKUP(B49,'[5]400m.Eng'!$O$8:$S$990,5,0)),"",(VLOOKUP(B49,'[5]400m.Eng'!$O$8:$S$990,5,0)))</f>
        <v/>
      </c>
      <c r="O49" s="12" t="str">
        <f>IF(ISERROR(VLOOKUP(B49,[5]Üçadım!$F$8:$N$975,9,0)),"",(VLOOKUP(B49,[5]Üçadım!$F$8:$N$975,9,0)))</f>
        <v/>
      </c>
      <c r="P49" s="10" t="str">
        <f>IF(ISERROR(VLOOKUP(B49,[5]Üçadım!$F$8:$O$975,10,0)),"",(VLOOKUP(B49,[5]Üçadım!$F$8:$O$975,10,0)))</f>
        <v/>
      </c>
      <c r="Q49" s="33">
        <f t="shared" si="1"/>
        <v>0</v>
      </c>
      <c r="R49" s="32"/>
      <c r="S49" s="31"/>
      <c r="T49" s="31"/>
      <c r="U49" s="31"/>
    </row>
    <row r="50" spans="1:22" ht="42" customHeight="1" x14ac:dyDescent="0.2">
      <c r="A50" s="14">
        <v>43</v>
      </c>
      <c r="B50" s="6" t="s">
        <v>142</v>
      </c>
      <c r="C50" s="36" t="str">
        <f>IF(ISERROR(VLOOKUP(B50,'[5]60M.'!$N$8:$S$983,3,0)),"",(VLOOKUP(B50,'[5]60M.'!$N$8:$S$983,3,0)))</f>
        <v/>
      </c>
      <c r="D50" s="35" t="str">
        <f>IF(ISERROR(VLOOKUP(B50,'[5]60M.'!$N$8:$S$1000,6,0)),"",(VLOOKUP(B50,'[5]60M.'!$N$8:$S$1000,6,0)))</f>
        <v/>
      </c>
      <c r="E50" s="11" t="str">
        <f>IF(ISERROR(VLOOKUP(B50,'[5]400m.'!$O$8:$S$973,2,0)),"",(VLOOKUP(B50,'[5]400m.'!$O$8:$S$973,2,0)))</f>
        <v/>
      </c>
      <c r="F50" s="10" t="str">
        <f>IF(ISERROR(VLOOKUP(B50,'[5]400m.'!$O$8:$S$990,5,0)),"",(VLOOKUP(B50,'[5]400m.'!$O$8:$S$990,5,0)))</f>
        <v/>
      </c>
      <c r="G50" s="34" t="str">
        <f>IF(ISERROR(VLOOKUP(B50,'[5]1500m.'!$N$8:$Q$973,2,0)),"",(VLOOKUP(B50,'[5]1500m.'!$N$8:$Q$973,2,0)))</f>
        <v/>
      </c>
      <c r="H50" s="10" t="str">
        <f>IF(ISERROR(VLOOKUP(B50,'[5]1500m.'!$N$8:$Q$973,4,0)),"",(VLOOKUP(B50,'[5]1500m.'!$N$8:$Q$973,4,0)))</f>
        <v/>
      </c>
      <c r="I50" s="12" t="str">
        <f>IF(ISERROR(VLOOKUP(B50,[5]Sırık!$F$8:$BO$990,62,0)),"",(VLOOKUP(B50,[5]Sırık!$F$8:$BO$990,62,0)))</f>
        <v/>
      </c>
      <c r="J50" s="10" t="str">
        <f>IF(ISERROR(VLOOKUP(B50,[5]Sırık!$F$8:$BP$990,63,0)),"",(VLOOKUP(B50,[5]Sırık!$F$8:$BP$990,63,0)))</f>
        <v/>
      </c>
      <c r="K50" s="12" t="str">
        <f>IF(ISERROR(VLOOKUP(B50,[5]Disk!$E$8:$N$975,10,0)),"",(VLOOKUP(B50,[5]Disk!$E$8:$N$975,10,0)))</f>
        <v/>
      </c>
      <c r="L50" s="10" t="str">
        <f>IF(ISERROR(VLOOKUP(B50,[5]Disk!$E$8:$O$975,11,0)),"",(VLOOKUP(B50,[5]Disk!$E$8:$O$975,11,0)))</f>
        <v/>
      </c>
      <c r="M50" s="11" t="str">
        <f>IF(ISERROR(VLOOKUP(B50,'[5]400m.Eng'!$O$8:$S$973,2,0)),"",(VLOOKUP(B50,'[5]400m.Eng'!$O$8:$S$973,2,0)))</f>
        <v/>
      </c>
      <c r="N50" s="10" t="str">
        <f>IF(ISERROR(VLOOKUP(B50,'[5]400m.Eng'!$O$8:$S$990,5,0)),"",(VLOOKUP(B50,'[5]400m.Eng'!$O$8:$S$990,5,0)))</f>
        <v/>
      </c>
      <c r="O50" s="12" t="str">
        <f>IF(ISERROR(VLOOKUP(B50,[5]Üçadım!$F$8:$N$975,9,0)),"",(VLOOKUP(B50,[5]Üçadım!$F$8:$N$975,9,0)))</f>
        <v/>
      </c>
      <c r="P50" s="10" t="str">
        <f>IF(ISERROR(VLOOKUP(B50,[5]Üçadım!$F$8:$O$975,10,0)),"",(VLOOKUP(B50,[5]Üçadım!$F$8:$O$975,10,0)))</f>
        <v/>
      </c>
      <c r="Q50" s="33">
        <f t="shared" si="1"/>
        <v>0</v>
      </c>
      <c r="R50" s="32"/>
      <c r="S50" s="31"/>
      <c r="T50" s="31"/>
      <c r="U50" s="31"/>
    </row>
    <row r="51" spans="1:22" ht="42" hidden="1" customHeight="1" x14ac:dyDescent="0.2">
      <c r="A51" s="14">
        <v>44</v>
      </c>
      <c r="B51" s="6"/>
      <c r="C51" s="36" t="str">
        <f>IF(ISERROR(VLOOKUP(B51,'[5]60M.'!$O$8:$S$983,2,0)),"",(VLOOKUP(B51,'[5]60M.'!$O$8:$S$983,2,0)))</f>
        <v/>
      </c>
      <c r="D51" s="35" t="str">
        <f>IF(ISERROR(VLOOKUP(B51,'[5]60M.'!$O$8:$S$1000,5,0)),"",(VLOOKUP(B51,'[5]60M.'!$O$8:$S$1000,5,0)))</f>
        <v/>
      </c>
      <c r="E51" s="11" t="str">
        <f>IF(ISERROR(VLOOKUP(B51,'[5]400m.'!$O$8:$S$973,2,0)),"",(VLOOKUP(B51,'[5]400m.'!$O$8:$S$973,2,0)))</f>
        <v/>
      </c>
      <c r="F51" s="10" t="str">
        <f>IF(ISERROR(VLOOKUP(B51,'[5]400m.'!$O$8:$S$990,5,0)),"",(VLOOKUP(B51,'[5]400m.'!$O$8:$S$990,5,0)))</f>
        <v/>
      </c>
      <c r="G51" s="34" t="str">
        <f>IF(ISERROR(VLOOKUP(B51,'[5]1500m.'!$N$8:$Q$973,2,0)),"",(VLOOKUP(B51,'[5]1500m.'!$N$8:$Q$973,2,0)))</f>
        <v/>
      </c>
      <c r="H51" s="10" t="str">
        <f>IF(ISERROR(VLOOKUP(B51,'[5]1500m.'!$N$8:$Q$973,4,0)),"",(VLOOKUP(B51,'[5]1500m.'!$N$8:$Q$973,4,0)))</f>
        <v/>
      </c>
      <c r="I51" s="12" t="str">
        <f>IF(ISERROR(VLOOKUP(B51,[5]Sırık!$F$8:$BO$990,62,0)),"",(VLOOKUP(B51,[5]Sırık!$F$8:$BO$990,62,0)))</f>
        <v/>
      </c>
      <c r="J51" s="10" t="str">
        <f>IF(ISERROR(VLOOKUP(B51,[5]Sırık!$F$8:$BP$990,63,0)),"",(VLOOKUP(B51,[5]Sırık!$F$8:$BP$990,63,0)))</f>
        <v/>
      </c>
      <c r="K51" s="12" t="str">
        <f>IF(ISERROR(VLOOKUP(B51,[5]Disk!$E$8:$N$975,10,0)),"",(VLOOKUP(B51,[5]Disk!$E$8:$N$975,10,0)))</f>
        <v/>
      </c>
      <c r="L51" s="10" t="str">
        <f>IF(ISERROR(VLOOKUP(B51,[5]Disk!$F$8:$O$975,10,0)),"",(VLOOKUP(B51,[5]Disk!$F$8:$O$975,10,0)))</f>
        <v/>
      </c>
      <c r="M51" s="11" t="str">
        <f>IF(ISERROR(VLOOKUP(B51,'[5]400m.Eng'!$O$8:$S$973,2,0)),"",(VLOOKUP(B51,'[5]400m.Eng'!$O$8:$S$973,2,0)))</f>
        <v/>
      </c>
      <c r="N51" s="10" t="str">
        <f>IF(ISERROR(VLOOKUP(B51,'[5]400m.Eng'!$O$8:$S$990,5,0)),"",(VLOOKUP(B51,'[5]400m.Eng'!$O$8:$S$990,5,0)))</f>
        <v/>
      </c>
      <c r="O51" s="12" t="str">
        <f>IF(ISERROR(VLOOKUP(B51,[5]Üçadım!$F$8:$N$975,9,0)),"",(VLOOKUP(B51,[5]Üçadım!$F$8:$N$975,9,0)))</f>
        <v/>
      </c>
      <c r="P51" s="10" t="str">
        <f>IF(ISERROR(VLOOKUP(B51,[5]Üçadım!$F$8:$O$975,10,0)),"",(VLOOKUP(B51,[5]Üçadım!$F$8:$O$975,10,0)))</f>
        <v/>
      </c>
      <c r="Q51" s="33">
        <f t="shared" si="1"/>
        <v>0</v>
      </c>
      <c r="R51" s="32"/>
      <c r="S51" s="31"/>
      <c r="T51" s="31"/>
      <c r="U51" s="31"/>
    </row>
    <row r="52" spans="1:22" ht="42" hidden="1" customHeight="1" x14ac:dyDescent="0.2">
      <c r="A52" s="14">
        <v>45</v>
      </c>
      <c r="B52" s="6"/>
      <c r="C52" s="36" t="str">
        <f>IF(ISERROR(VLOOKUP(B52,'[5]60M.'!$O$8:$S$983,2,0)),"",(VLOOKUP(B52,'[5]60M.'!$O$8:$S$983,2,0)))</f>
        <v/>
      </c>
      <c r="D52" s="35" t="str">
        <f>IF(ISERROR(VLOOKUP(B52,'[5]60M.'!$O$8:$S$1000,5,0)),"",(VLOOKUP(B52,'[5]60M.'!$O$8:$S$1000,5,0)))</f>
        <v/>
      </c>
      <c r="E52" s="11" t="str">
        <f>IF(ISERROR(VLOOKUP(B52,'[5]400m.'!$O$8:$S$973,2,0)),"",(VLOOKUP(B52,'[5]400m.'!$O$8:$S$973,2,0)))</f>
        <v/>
      </c>
      <c r="F52" s="10" t="str">
        <f>IF(ISERROR(VLOOKUP(B52,'[5]400m.'!$O$8:$S$990,5,0)),"",(VLOOKUP(B52,'[5]400m.'!$O$8:$S$990,5,0)))</f>
        <v/>
      </c>
      <c r="G52" s="34" t="str">
        <f>IF(ISERROR(VLOOKUP(B52,'[5]1500m.'!$N$8:$Q$973,2,0)),"",(VLOOKUP(B52,'[5]1500m.'!$N$8:$Q$973,2,0)))</f>
        <v/>
      </c>
      <c r="H52" s="10" t="str">
        <f>IF(ISERROR(VLOOKUP(B52,'[5]1500m.'!$N$8:$Q$973,4,0)),"",(VLOOKUP(B52,'[5]1500m.'!$N$8:$Q$973,4,0)))</f>
        <v/>
      </c>
      <c r="I52" s="12" t="str">
        <f>IF(ISERROR(VLOOKUP(B52,[5]Sırık!$F$8:$BO$990,62,0)),"",(VLOOKUP(B52,[5]Sırık!$F$8:$BO$990,62,0)))</f>
        <v/>
      </c>
      <c r="J52" s="10" t="str">
        <f>IF(ISERROR(VLOOKUP(B52,[5]Sırık!$F$8:$BP$990,63,0)),"",(VLOOKUP(B52,[5]Sırık!$F$8:$BP$990,63,0)))</f>
        <v/>
      </c>
      <c r="K52" s="12" t="str">
        <f>IF(ISERROR(VLOOKUP(B52,[5]Disk!$E$8:$N$975,10,0)),"",(VLOOKUP(B52,[5]Disk!$E$8:$N$975,10,0)))</f>
        <v/>
      </c>
      <c r="L52" s="10" t="str">
        <f>IF(ISERROR(VLOOKUP(B52,[5]Disk!$F$8:$O$975,10,0)),"",(VLOOKUP(B52,[5]Disk!$F$8:$O$975,10,0)))</f>
        <v/>
      </c>
      <c r="M52" s="11" t="str">
        <f>IF(ISERROR(VLOOKUP(B52,'[5]400m.Eng'!$O$8:$S$973,2,0)),"",(VLOOKUP(B52,'[5]400m.Eng'!$O$8:$S$973,2,0)))</f>
        <v/>
      </c>
      <c r="N52" s="10" t="str">
        <f>IF(ISERROR(VLOOKUP(B52,'[5]400m.Eng'!$O$8:$S$990,5,0)),"",(VLOOKUP(B52,'[5]400m.Eng'!$O$8:$S$990,5,0)))</f>
        <v/>
      </c>
      <c r="O52" s="12" t="str">
        <f>IF(ISERROR(VLOOKUP(B52,[5]Üçadım!$F$8:$N$975,9,0)),"",(VLOOKUP(B52,[5]Üçadım!$F$8:$N$975,9,0)))</f>
        <v/>
      </c>
      <c r="P52" s="10" t="str">
        <f>IF(ISERROR(VLOOKUP(B52,[5]Üçadım!$F$8:$O$975,10,0)),"",(VLOOKUP(B52,[5]Üçadım!$F$8:$O$975,10,0)))</f>
        <v/>
      </c>
      <c r="Q52" s="33">
        <f t="shared" si="1"/>
        <v>0</v>
      </c>
      <c r="R52" s="32"/>
      <c r="S52" s="31"/>
      <c r="T52" s="31"/>
      <c r="U52" s="31"/>
    </row>
    <row r="53" spans="1:22" ht="42" hidden="1" customHeight="1" x14ac:dyDescent="0.2">
      <c r="A53" s="14">
        <v>46</v>
      </c>
      <c r="B53" s="6"/>
      <c r="C53" s="36" t="str">
        <f>IF(ISERROR(VLOOKUP(B53,'[5]60M.'!$O$8:$S$983,2,0)),"",(VLOOKUP(B53,'[5]60M.'!$O$8:$S$983,2,0)))</f>
        <v/>
      </c>
      <c r="D53" s="35" t="str">
        <f>IF(ISERROR(VLOOKUP(B53,'[5]60M.'!$O$8:$S$1000,5,0)),"",(VLOOKUP(B53,'[5]60M.'!$O$8:$S$1000,5,0)))</f>
        <v/>
      </c>
      <c r="E53" s="11" t="str">
        <f>IF(ISERROR(VLOOKUP(B53,'[5]400m.'!$O$8:$S$973,2,0)),"",(VLOOKUP(B53,'[5]400m.'!$O$8:$S$973,2,0)))</f>
        <v/>
      </c>
      <c r="F53" s="10" t="str">
        <f>IF(ISERROR(VLOOKUP(B53,'[5]400m.'!$O$8:$S$990,5,0)),"",(VLOOKUP(B53,'[5]400m.'!$O$8:$S$990,5,0)))</f>
        <v/>
      </c>
      <c r="G53" s="34" t="str">
        <f>IF(ISERROR(VLOOKUP(B53,'[5]1500m.'!$N$8:$Q$973,2,0)),"",(VLOOKUP(B53,'[5]1500m.'!$N$8:$Q$973,2,0)))</f>
        <v/>
      </c>
      <c r="H53" s="10" t="str">
        <f>IF(ISERROR(VLOOKUP(B53,'[5]1500m.'!$N$8:$Q$973,4,0)),"",(VLOOKUP(B53,'[5]1500m.'!$N$8:$Q$973,4,0)))</f>
        <v/>
      </c>
      <c r="I53" s="12" t="str">
        <f>IF(ISERROR(VLOOKUP(B53,[5]Sırık!$F$8:$BO$990,62,0)),"",(VLOOKUP(B53,[5]Sırık!$F$8:$BO$990,62,0)))</f>
        <v/>
      </c>
      <c r="J53" s="10" t="str">
        <f>IF(ISERROR(VLOOKUP(B53,[5]Sırık!$F$8:$BP$990,63,0)),"",(VLOOKUP(B53,[5]Sırık!$F$8:$BP$990,63,0)))</f>
        <v/>
      </c>
      <c r="K53" s="12" t="str">
        <f>IF(ISERROR(VLOOKUP(B53,[5]Disk!$E$8:$N$975,10,0)),"",(VLOOKUP(B53,[5]Disk!$E$8:$N$975,10,0)))</f>
        <v/>
      </c>
      <c r="L53" s="10" t="str">
        <f>IF(ISERROR(VLOOKUP(B53,[5]Disk!$F$8:$O$975,10,0)),"",(VLOOKUP(B53,[5]Disk!$F$8:$O$975,10,0)))</f>
        <v/>
      </c>
      <c r="M53" s="11" t="str">
        <f>IF(ISERROR(VLOOKUP(B53,'[5]400m.Eng'!$O$8:$S$973,2,0)),"",(VLOOKUP(B53,'[5]400m.Eng'!$O$8:$S$973,2,0)))</f>
        <v/>
      </c>
      <c r="N53" s="10" t="str">
        <f>IF(ISERROR(VLOOKUP(B53,'[5]400m.Eng'!$O$8:$S$990,5,0)),"",(VLOOKUP(B53,'[5]400m.Eng'!$O$8:$S$990,5,0)))</f>
        <v/>
      </c>
      <c r="O53" s="12" t="str">
        <f>IF(ISERROR(VLOOKUP(B53,[5]Üçadım!$F$8:$N$975,9,0)),"",(VLOOKUP(B53,[5]Üçadım!$F$8:$N$975,9,0)))</f>
        <v/>
      </c>
      <c r="P53" s="10" t="str">
        <f>IF(ISERROR(VLOOKUP(B53,[5]Üçadım!$F$8:$O$975,10,0)),"",(VLOOKUP(B53,[5]Üçadım!$F$8:$O$975,10,0)))</f>
        <v/>
      </c>
      <c r="Q53" s="33">
        <f t="shared" si="1"/>
        <v>0</v>
      </c>
      <c r="R53" s="32"/>
      <c r="S53" s="31"/>
      <c r="T53" s="31"/>
      <c r="U53" s="31"/>
    </row>
    <row r="54" spans="1:22" ht="42" hidden="1" customHeight="1" x14ac:dyDescent="0.2">
      <c r="A54" s="14">
        <v>47</v>
      </c>
      <c r="B54" s="6"/>
      <c r="C54" s="36" t="str">
        <f>IF(ISERROR(VLOOKUP(B54,'[5]60M.'!$O$8:$S$983,2,0)),"",(VLOOKUP(B54,'[5]60M.'!$O$8:$S$983,2,0)))</f>
        <v/>
      </c>
      <c r="D54" s="35" t="str">
        <f>IF(ISERROR(VLOOKUP(B54,'[5]60M.'!$O$8:$S$1000,5,0)),"",(VLOOKUP(B54,'[5]60M.'!$O$8:$S$1000,5,0)))</f>
        <v/>
      </c>
      <c r="E54" s="11" t="str">
        <f>IF(ISERROR(VLOOKUP(B54,'[5]400m.'!$O$8:$S$973,2,0)),"",(VLOOKUP(B54,'[5]400m.'!$O$8:$S$973,2,0)))</f>
        <v/>
      </c>
      <c r="F54" s="10" t="str">
        <f>IF(ISERROR(VLOOKUP(B54,'[5]400m.'!$O$8:$S$990,5,0)),"",(VLOOKUP(B54,'[5]400m.'!$O$8:$S$990,5,0)))</f>
        <v/>
      </c>
      <c r="G54" s="34" t="str">
        <f>IF(ISERROR(VLOOKUP(B54,'[5]1500m.'!$N$8:$Q$973,2,0)),"",(VLOOKUP(B54,'[5]1500m.'!$N$8:$Q$973,2,0)))</f>
        <v/>
      </c>
      <c r="H54" s="10" t="str">
        <f>IF(ISERROR(VLOOKUP(B54,'[5]1500m.'!$N$8:$Q$973,4,0)),"",(VLOOKUP(B54,'[5]1500m.'!$N$8:$Q$973,4,0)))</f>
        <v/>
      </c>
      <c r="I54" s="12" t="str">
        <f>IF(ISERROR(VLOOKUP(B54,[5]Sırık!$F$8:$BO$990,62,0)),"",(VLOOKUP(B54,[5]Sırık!$F$8:$BO$990,62,0)))</f>
        <v/>
      </c>
      <c r="J54" s="10" t="str">
        <f>IF(ISERROR(VLOOKUP(B54,[5]Sırık!$F$8:$BP$990,63,0)),"",(VLOOKUP(B54,[5]Sırık!$F$8:$BP$990,63,0)))</f>
        <v/>
      </c>
      <c r="K54" s="12" t="str">
        <f>IF(ISERROR(VLOOKUP(B54,[5]Disk!$E$8:$N$975,10,0)),"",(VLOOKUP(B54,[5]Disk!$E$8:$N$975,10,0)))</f>
        <v/>
      </c>
      <c r="L54" s="10" t="str">
        <f>IF(ISERROR(VLOOKUP(B54,[5]Disk!$F$8:$O$975,10,0)),"",(VLOOKUP(B54,[5]Disk!$F$8:$O$975,10,0)))</f>
        <v/>
      </c>
      <c r="M54" s="11" t="str">
        <f>IF(ISERROR(VLOOKUP(B54,'[5]400m.Eng'!$O$8:$S$973,2,0)),"",(VLOOKUP(B54,'[5]400m.Eng'!$O$8:$S$973,2,0)))</f>
        <v/>
      </c>
      <c r="N54" s="10" t="str">
        <f>IF(ISERROR(VLOOKUP(B54,'[5]400m.Eng'!$O$8:$S$990,5,0)),"",(VLOOKUP(B54,'[5]400m.Eng'!$O$8:$S$990,5,0)))</f>
        <v/>
      </c>
      <c r="O54" s="12" t="str">
        <f>IF(ISERROR(VLOOKUP(B54,[5]Üçadım!$F$8:$N$975,9,0)),"",(VLOOKUP(B54,[5]Üçadım!$F$8:$N$975,9,0)))</f>
        <v/>
      </c>
      <c r="P54" s="10" t="str">
        <f>IF(ISERROR(VLOOKUP(B54,[5]Üçadım!$F$8:$O$975,10,0)),"",(VLOOKUP(B54,[5]Üçadım!$F$8:$O$975,10,0)))</f>
        <v/>
      </c>
      <c r="Q54" s="33">
        <f t="shared" si="1"/>
        <v>0</v>
      </c>
      <c r="R54" s="32"/>
      <c r="S54" s="31"/>
      <c r="T54" s="31"/>
      <c r="U54" s="31"/>
    </row>
    <row r="55" spans="1:22" ht="42" hidden="1" customHeight="1" x14ac:dyDescent="0.2">
      <c r="A55" s="14">
        <v>48</v>
      </c>
      <c r="B55" s="6"/>
      <c r="C55" s="36" t="str">
        <f>IF(ISERROR(VLOOKUP(B55,'[5]60M.'!$O$8:$S$983,2,0)),"",(VLOOKUP(B55,'[5]60M.'!$O$8:$S$983,2,0)))</f>
        <v/>
      </c>
      <c r="D55" s="35" t="str">
        <f>IF(ISERROR(VLOOKUP(B55,'[5]60M.'!$O$8:$S$1000,5,0)),"",(VLOOKUP(B55,'[5]60M.'!$O$8:$S$1000,5,0)))</f>
        <v/>
      </c>
      <c r="E55" s="11" t="str">
        <f>IF(ISERROR(VLOOKUP(B55,'[5]400m.'!$O$8:$S$973,2,0)),"",(VLOOKUP(B55,'[5]400m.'!$O$8:$S$973,2,0)))</f>
        <v/>
      </c>
      <c r="F55" s="10" t="str">
        <f>IF(ISERROR(VLOOKUP(B55,'[5]400m.'!$O$8:$S$990,5,0)),"",(VLOOKUP(B55,'[5]400m.'!$O$8:$S$990,5,0)))</f>
        <v/>
      </c>
      <c r="G55" s="34" t="str">
        <f>IF(ISERROR(VLOOKUP(B55,'[5]1500m.'!$N$8:$Q$973,2,0)),"",(VLOOKUP(B55,'[5]1500m.'!$N$8:$Q$973,2,0)))</f>
        <v/>
      </c>
      <c r="H55" s="10" t="str">
        <f>IF(ISERROR(VLOOKUP(B55,'[5]1500m.'!$N$8:$Q$973,4,0)),"",(VLOOKUP(B55,'[5]1500m.'!$N$8:$Q$973,4,0)))</f>
        <v/>
      </c>
      <c r="I55" s="12" t="str">
        <f>IF(ISERROR(VLOOKUP(B55,[5]Sırık!$F$8:$BO$990,62,0)),"",(VLOOKUP(B55,[5]Sırık!$F$8:$BO$990,62,0)))</f>
        <v/>
      </c>
      <c r="J55" s="10" t="str">
        <f>IF(ISERROR(VLOOKUP(B55,[5]Sırık!$F$8:$BP$990,63,0)),"",(VLOOKUP(B55,[5]Sırık!$F$8:$BP$990,63,0)))</f>
        <v/>
      </c>
      <c r="K55" s="12" t="str">
        <f>IF(ISERROR(VLOOKUP(B55,[5]Disk!$E$8:$N$975,10,0)),"",(VLOOKUP(B55,[5]Disk!$E$8:$N$975,10,0)))</f>
        <v/>
      </c>
      <c r="L55" s="10" t="str">
        <f>IF(ISERROR(VLOOKUP(B55,[5]Disk!$F$8:$O$975,10,0)),"",(VLOOKUP(B55,[5]Disk!$F$8:$O$975,10,0)))</f>
        <v/>
      </c>
      <c r="M55" s="11" t="str">
        <f>IF(ISERROR(VLOOKUP(B55,'[5]400m.Eng'!$O$8:$S$973,2,0)),"",(VLOOKUP(B55,'[5]400m.Eng'!$O$8:$S$973,2,0)))</f>
        <v/>
      </c>
      <c r="N55" s="10" t="str">
        <f>IF(ISERROR(VLOOKUP(B55,'[5]400m.Eng'!$O$8:$S$990,5,0)),"",(VLOOKUP(B55,'[5]400m.Eng'!$O$8:$S$990,5,0)))</f>
        <v/>
      </c>
      <c r="O55" s="12" t="str">
        <f>IF(ISERROR(VLOOKUP(B55,[5]Üçadım!$F$8:$N$975,9,0)),"",(VLOOKUP(B55,[5]Üçadım!$F$8:$N$975,9,0)))</f>
        <v/>
      </c>
      <c r="P55" s="10" t="str">
        <f>IF(ISERROR(VLOOKUP(B55,[5]Üçadım!$F$8:$O$975,10,0)),"",(VLOOKUP(B55,[5]Üçadım!$F$8:$O$975,10,0)))</f>
        <v/>
      </c>
      <c r="Q55" s="33">
        <f t="shared" si="1"/>
        <v>0</v>
      </c>
      <c r="R55" s="32"/>
      <c r="S55" s="31"/>
      <c r="T55" s="31"/>
      <c r="U55" s="31"/>
    </row>
    <row r="56" spans="1:22" ht="42" hidden="1" customHeight="1" x14ac:dyDescent="0.2">
      <c r="A56" s="14">
        <v>49</v>
      </c>
      <c r="B56" s="6"/>
      <c r="C56" s="36" t="str">
        <f>IF(ISERROR(VLOOKUP(B56,'[5]60M.'!$O$8:$S$983,2,0)),"",(VLOOKUP(B56,'[5]60M.'!$O$8:$S$983,2,0)))</f>
        <v/>
      </c>
      <c r="D56" s="35" t="str">
        <f>IF(ISERROR(VLOOKUP(B56,'[5]60M.'!$O$8:$S$1000,5,0)),"",(VLOOKUP(B56,'[5]60M.'!$O$8:$S$1000,5,0)))</f>
        <v/>
      </c>
      <c r="E56" s="11" t="str">
        <f>IF(ISERROR(VLOOKUP(B56,'[5]400m.'!$O$8:$S$973,2,0)),"",(VLOOKUP(B56,'[5]400m.'!$O$8:$S$973,2,0)))</f>
        <v/>
      </c>
      <c r="F56" s="10" t="str">
        <f>IF(ISERROR(VLOOKUP(B56,'[5]400m.'!$O$8:$S$990,5,0)),"",(VLOOKUP(B56,'[5]400m.'!$O$8:$S$990,5,0)))</f>
        <v/>
      </c>
      <c r="G56" s="34" t="str">
        <f>IF(ISERROR(VLOOKUP(B56,'[5]1500m.'!$N$8:$Q$973,2,0)),"",(VLOOKUP(B56,'[5]1500m.'!$N$8:$Q$973,2,0)))</f>
        <v/>
      </c>
      <c r="H56" s="10" t="str">
        <f>IF(ISERROR(VLOOKUP(B56,'[5]1500m.'!$N$8:$Q$973,4,0)),"",(VLOOKUP(B56,'[5]1500m.'!$N$8:$Q$973,4,0)))</f>
        <v/>
      </c>
      <c r="I56" s="12" t="str">
        <f>IF(ISERROR(VLOOKUP(B56,[5]Sırık!$F$8:$BO$990,62,0)),"",(VLOOKUP(B56,[5]Sırık!$F$8:$BO$990,62,0)))</f>
        <v/>
      </c>
      <c r="J56" s="10" t="str">
        <f>IF(ISERROR(VLOOKUP(B56,[5]Sırık!$F$8:$BP$990,63,0)),"",(VLOOKUP(B56,[5]Sırık!$F$8:$BP$990,63,0)))</f>
        <v/>
      </c>
      <c r="K56" s="12" t="str">
        <f>IF(ISERROR(VLOOKUP(B56,[5]Disk!$E$8:$N$975,10,0)),"",(VLOOKUP(B56,[5]Disk!$E$8:$N$975,10,0)))</f>
        <v/>
      </c>
      <c r="L56" s="10" t="str">
        <f>IF(ISERROR(VLOOKUP(B56,[5]Disk!$F$8:$O$975,10,0)),"",(VLOOKUP(B56,[5]Disk!$F$8:$O$975,10,0)))</f>
        <v/>
      </c>
      <c r="M56" s="11" t="str">
        <f>IF(ISERROR(VLOOKUP(B56,'[5]400m.Eng'!$O$8:$S$973,2,0)),"",(VLOOKUP(B56,'[5]400m.Eng'!$O$8:$S$973,2,0)))</f>
        <v/>
      </c>
      <c r="N56" s="10" t="str">
        <f>IF(ISERROR(VLOOKUP(B56,'[5]400m.Eng'!$O$8:$S$990,5,0)),"",(VLOOKUP(B56,'[5]400m.Eng'!$O$8:$S$990,5,0)))</f>
        <v/>
      </c>
      <c r="O56" s="12" t="str">
        <f>IF(ISERROR(VLOOKUP(B56,[5]Üçadım!$F$8:$N$975,9,0)),"",(VLOOKUP(B56,[5]Üçadım!$F$8:$N$975,9,0)))</f>
        <v/>
      </c>
      <c r="P56" s="10" t="str">
        <f>IF(ISERROR(VLOOKUP(B56,[5]Üçadım!$F$8:$O$975,10,0)),"",(VLOOKUP(B56,[5]Üçadım!$F$8:$O$975,10,0)))</f>
        <v/>
      </c>
      <c r="Q56" s="33">
        <f t="shared" si="1"/>
        <v>0</v>
      </c>
      <c r="R56" s="32"/>
      <c r="S56" s="31"/>
      <c r="T56" s="31"/>
      <c r="U56" s="31"/>
    </row>
    <row r="57" spans="1:22" ht="42" hidden="1" customHeight="1" x14ac:dyDescent="0.2">
      <c r="A57" s="14">
        <v>50</v>
      </c>
      <c r="B57" s="6"/>
      <c r="C57" s="36" t="str">
        <f>IF(ISERROR(VLOOKUP(B57,'[5]60M.'!$O$8:$S$983,2,0)),"",(VLOOKUP(B57,'[5]60M.'!$O$8:$S$983,2,0)))</f>
        <v/>
      </c>
      <c r="D57" s="35" t="str">
        <f>IF(ISERROR(VLOOKUP(B57,'[5]60M.'!$O$8:$S$1000,5,0)),"",(VLOOKUP(B57,'[5]60M.'!$O$8:$S$1000,5,0)))</f>
        <v/>
      </c>
      <c r="E57" s="11" t="str">
        <f>IF(ISERROR(VLOOKUP(B57,'[5]400m.'!$O$8:$S$973,2,0)),"",(VLOOKUP(B57,'[5]400m.'!$O$8:$S$973,2,0)))</f>
        <v/>
      </c>
      <c r="F57" s="10" t="str">
        <f>IF(ISERROR(VLOOKUP(B57,'[5]400m.'!$O$8:$S$990,5,0)),"",(VLOOKUP(B57,'[5]400m.'!$O$8:$S$990,5,0)))</f>
        <v/>
      </c>
      <c r="G57" s="34" t="str">
        <f>IF(ISERROR(VLOOKUP(B57,'[5]1500m.'!$N$8:$Q$973,2,0)),"",(VLOOKUP(B57,'[5]1500m.'!$N$8:$Q$973,2,0)))</f>
        <v/>
      </c>
      <c r="H57" s="10" t="str">
        <f>IF(ISERROR(VLOOKUP(B57,'[5]1500m.'!$N$8:$Q$973,4,0)),"",(VLOOKUP(B57,'[5]1500m.'!$N$8:$Q$973,4,0)))</f>
        <v/>
      </c>
      <c r="I57" s="12" t="str">
        <f>IF(ISERROR(VLOOKUP(B57,[5]Sırık!$F$8:$BO$990,62,0)),"",(VLOOKUP(B57,[5]Sırık!$F$8:$BO$990,62,0)))</f>
        <v/>
      </c>
      <c r="J57" s="10" t="str">
        <f>IF(ISERROR(VLOOKUP(B57,[5]Sırık!$F$8:$BP$990,63,0)),"",(VLOOKUP(B57,[5]Sırık!$F$8:$BP$990,63,0)))</f>
        <v/>
      </c>
      <c r="K57" s="12" t="str">
        <f>IF(ISERROR(VLOOKUP(B57,[5]Disk!$E$8:$N$975,10,0)),"",(VLOOKUP(B57,[5]Disk!$E$8:$N$975,10,0)))</f>
        <v/>
      </c>
      <c r="L57" s="10" t="str">
        <f>IF(ISERROR(VLOOKUP(B57,[5]Disk!$F$8:$O$975,10,0)),"",(VLOOKUP(B57,[5]Disk!$F$8:$O$975,10,0)))</f>
        <v/>
      </c>
      <c r="M57" s="11" t="str">
        <f>IF(ISERROR(VLOOKUP(B57,'[5]400m.Eng'!$O$8:$S$973,2,0)),"",(VLOOKUP(B57,'[5]400m.Eng'!$O$8:$S$973,2,0)))</f>
        <v/>
      </c>
      <c r="N57" s="10" t="str">
        <f>IF(ISERROR(VLOOKUP(B57,'[5]400m.Eng'!$O$8:$S$990,5,0)),"",(VLOOKUP(B57,'[5]400m.Eng'!$O$8:$S$990,5,0)))</f>
        <v/>
      </c>
      <c r="O57" s="12" t="str">
        <f>IF(ISERROR(VLOOKUP(B57,[5]Üçadım!$F$8:$N$975,9,0)),"",(VLOOKUP(B57,[5]Üçadım!$F$8:$N$975,9,0)))</f>
        <v/>
      </c>
      <c r="P57" s="10" t="str">
        <f>IF(ISERROR(VLOOKUP(B57,[5]Üçadım!$F$8:$O$975,10,0)),"",(VLOOKUP(B57,[5]Üçadım!$F$8:$O$975,10,0)))</f>
        <v/>
      </c>
      <c r="Q57" s="33">
        <f t="shared" si="1"/>
        <v>0</v>
      </c>
      <c r="R57" s="32"/>
      <c r="S57" s="31"/>
      <c r="T57" s="31"/>
      <c r="U57" s="31"/>
    </row>
    <row r="58" spans="1:22" ht="42" hidden="1" customHeight="1" x14ac:dyDescent="0.2">
      <c r="A58" s="14">
        <v>51</v>
      </c>
      <c r="B58" s="6"/>
      <c r="C58" s="36" t="str">
        <f>IF(ISERROR(VLOOKUP(B58,'[5]60M.'!$O$8:$S$983,2,0)),"",(VLOOKUP(B58,'[5]60M.'!$O$8:$S$983,2,0)))</f>
        <v/>
      </c>
      <c r="D58" s="35" t="str">
        <f>IF(ISERROR(VLOOKUP(B58,'[5]60M.'!$O$8:$S$1000,5,0)),"",(VLOOKUP(B58,'[5]60M.'!$O$8:$S$1000,5,0)))</f>
        <v/>
      </c>
      <c r="E58" s="11" t="str">
        <f>IF(ISERROR(VLOOKUP(B58,'[5]400m.'!$O$8:$S$973,2,0)),"",(VLOOKUP(B58,'[5]400m.'!$O$8:$S$973,2,0)))</f>
        <v/>
      </c>
      <c r="F58" s="10" t="str">
        <f>IF(ISERROR(VLOOKUP(B58,'[5]400m.'!$O$8:$S$990,5,0)),"",(VLOOKUP(B58,'[5]400m.'!$O$8:$S$990,5,0)))</f>
        <v/>
      </c>
      <c r="G58" s="34" t="str">
        <f>IF(ISERROR(VLOOKUP(B58,'[5]1500m.'!$N$8:$Q$973,2,0)),"",(VLOOKUP(B58,'[5]1500m.'!$N$8:$Q$973,2,0)))</f>
        <v/>
      </c>
      <c r="H58" s="10" t="str">
        <f>IF(ISERROR(VLOOKUP(B58,'[5]1500m.'!$N$8:$Q$973,4,0)),"",(VLOOKUP(B58,'[5]1500m.'!$N$8:$Q$973,4,0)))</f>
        <v/>
      </c>
      <c r="I58" s="12" t="str">
        <f>IF(ISERROR(VLOOKUP(B58,[5]Sırık!$F$8:$BO$990,62,0)),"",(VLOOKUP(B58,[5]Sırık!$F$8:$BO$990,62,0)))</f>
        <v/>
      </c>
      <c r="J58" s="10" t="str">
        <f>IF(ISERROR(VLOOKUP(B58,[5]Sırık!$F$8:$BP$990,63,0)),"",(VLOOKUP(B58,[5]Sırık!$F$8:$BP$990,63,0)))</f>
        <v/>
      </c>
      <c r="K58" s="12" t="str">
        <f>IF(ISERROR(VLOOKUP(B58,[5]Disk!$E$8:$N$975,10,0)),"",(VLOOKUP(B58,[5]Disk!$E$8:$N$975,10,0)))</f>
        <v/>
      </c>
      <c r="L58" s="10" t="str">
        <f>IF(ISERROR(VLOOKUP(B58,[5]Disk!$F$8:$O$975,10,0)),"",(VLOOKUP(B58,[5]Disk!$F$8:$O$975,10,0)))</f>
        <v/>
      </c>
      <c r="M58" s="11" t="str">
        <f>IF(ISERROR(VLOOKUP(B58,'[5]400m.Eng'!$O$8:$S$973,2,0)),"",(VLOOKUP(B58,'[5]400m.Eng'!$O$8:$S$973,2,0)))</f>
        <v/>
      </c>
      <c r="N58" s="10" t="str">
        <f>IF(ISERROR(VLOOKUP(B58,'[5]400m.Eng'!$O$8:$S$990,5,0)),"",(VLOOKUP(B58,'[5]400m.Eng'!$O$8:$S$990,5,0)))</f>
        <v/>
      </c>
      <c r="O58" s="12" t="str">
        <f>IF(ISERROR(VLOOKUP(B58,[5]Üçadım!$F$8:$N$975,9,0)),"",(VLOOKUP(B58,[5]Üçadım!$F$8:$N$975,9,0)))</f>
        <v/>
      </c>
      <c r="P58" s="10" t="str">
        <f>IF(ISERROR(VLOOKUP(B58,[5]Üçadım!$F$8:$O$975,10,0)),"",(VLOOKUP(B58,[5]Üçadım!$F$8:$O$975,10,0)))</f>
        <v/>
      </c>
      <c r="Q58" s="33">
        <f t="shared" si="1"/>
        <v>0</v>
      </c>
      <c r="R58" s="32"/>
      <c r="S58" s="31"/>
      <c r="T58" s="31"/>
      <c r="U58" s="31"/>
    </row>
    <row r="59" spans="1:22" ht="82.5" customHeight="1" x14ac:dyDescent="0.2">
      <c r="A59" s="30" t="str">
        <f>('[5]YARIŞMA BİLGİLERİ'!A2)</f>
        <v>Gençlik ve Spor Bakanlığı
Türkiye Atletizm Federasyonu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</row>
    <row r="60" spans="1:22" ht="43.5" customHeight="1" x14ac:dyDescent="0.2">
      <c r="A60" s="29" t="str">
        <f>'[5]YARIŞMA BİLGİLERİ'!F19</f>
        <v>2021-2022 SPORCU EĞİTİM MERKEZİ GRUP BİRİNCİLİĞİ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</row>
    <row r="61" spans="1:22" ht="39" customHeight="1" x14ac:dyDescent="0.2">
      <c r="A61" s="28" t="s">
        <v>26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</row>
    <row r="62" spans="1:22" ht="50.25" customHeight="1" x14ac:dyDescent="0.2">
      <c r="A62" s="27" t="str">
        <f>'[5]YARIŞMA BİLGİLERİ'!F21</f>
        <v>2009 DOĞUMLU KIZLAR</v>
      </c>
      <c r="B62" s="27"/>
      <c r="C62" s="27"/>
      <c r="D62" s="27"/>
      <c r="E62" s="27"/>
      <c r="F62" s="27"/>
      <c r="G62" s="27"/>
      <c r="H62" s="27"/>
      <c r="I62" s="27"/>
      <c r="J62" s="27"/>
      <c r="K62" s="27" t="s">
        <v>52</v>
      </c>
      <c r="L62" s="27"/>
      <c r="M62" s="27"/>
      <c r="N62" s="27"/>
      <c r="O62" s="27"/>
      <c r="P62" s="27"/>
      <c r="Q62" s="27"/>
      <c r="R62" s="27"/>
      <c r="S62" s="27"/>
      <c r="T62" s="27"/>
      <c r="U62" s="27"/>
    </row>
    <row r="63" spans="1:22" ht="69" customHeight="1" x14ac:dyDescent="0.2">
      <c r="A63" s="20" t="s">
        <v>24</v>
      </c>
      <c r="B63" s="19" t="s">
        <v>23</v>
      </c>
      <c r="C63" s="26" t="s">
        <v>53</v>
      </c>
      <c r="D63" s="25"/>
      <c r="E63" s="26" t="s">
        <v>21</v>
      </c>
      <c r="F63" s="25"/>
      <c r="G63" s="23" t="s">
        <v>66</v>
      </c>
      <c r="H63" s="22"/>
      <c r="I63" s="23" t="s">
        <v>19</v>
      </c>
      <c r="J63" s="22"/>
      <c r="K63" s="23" t="s">
        <v>18</v>
      </c>
      <c r="L63" s="22"/>
      <c r="M63" s="23" t="s">
        <v>17</v>
      </c>
      <c r="N63" s="22"/>
      <c r="O63" s="24" t="s">
        <v>65</v>
      </c>
      <c r="P63" s="24"/>
      <c r="Q63" s="23" t="s">
        <v>15</v>
      </c>
      <c r="R63" s="22"/>
      <c r="S63" s="16" t="s">
        <v>14</v>
      </c>
      <c r="T63" s="16" t="s">
        <v>13</v>
      </c>
      <c r="U63" s="21" t="s">
        <v>12</v>
      </c>
      <c r="V63" s="21" t="s">
        <v>11</v>
      </c>
    </row>
    <row r="64" spans="1:22" ht="27" customHeight="1" x14ac:dyDescent="0.2">
      <c r="A64" s="20"/>
      <c r="B64" s="19"/>
      <c r="C64" s="18" t="s">
        <v>10</v>
      </c>
      <c r="D64" s="17" t="s">
        <v>9</v>
      </c>
      <c r="E64" s="18" t="s">
        <v>10</v>
      </c>
      <c r="F64" s="17" t="s">
        <v>9</v>
      </c>
      <c r="G64" s="18" t="s">
        <v>10</v>
      </c>
      <c r="H64" s="17" t="s">
        <v>9</v>
      </c>
      <c r="I64" s="18" t="s">
        <v>10</v>
      </c>
      <c r="J64" s="17" t="s">
        <v>9</v>
      </c>
      <c r="K64" s="18" t="s">
        <v>10</v>
      </c>
      <c r="L64" s="17" t="s">
        <v>9</v>
      </c>
      <c r="M64" s="18" t="s">
        <v>10</v>
      </c>
      <c r="N64" s="17" t="s">
        <v>9</v>
      </c>
      <c r="O64" s="18" t="s">
        <v>10</v>
      </c>
      <c r="P64" s="17" t="s">
        <v>9</v>
      </c>
      <c r="Q64" s="18" t="s">
        <v>10</v>
      </c>
      <c r="R64" s="17" t="s">
        <v>9</v>
      </c>
      <c r="S64" s="16"/>
      <c r="T64" s="16"/>
      <c r="U64" s="15"/>
      <c r="V64" s="15"/>
    </row>
    <row r="65" spans="1:22" ht="53.45" customHeight="1" x14ac:dyDescent="0.2">
      <c r="A65" s="14">
        <v>1</v>
      </c>
      <c r="B65" s="6" t="s">
        <v>100</v>
      </c>
      <c r="C65" s="34" t="str">
        <f>IF(ISERROR(VLOOKUP(B65,'[5]800m.'!$M$8:$O$973,3,0)),"",(VLOOKUP(B65,'[5]800m.'!$M$8:$O$973,3,0)))</f>
        <v/>
      </c>
      <c r="D65" s="10" t="str">
        <f>IF(ISERROR(VLOOKUP(B65,'[5]800m.'!$M$8:$Q$973,5,0)),"",(VLOOKUP(B65,'[5]800m.'!$M$8:$Q$973,5,0)))</f>
        <v/>
      </c>
      <c r="E65" s="36" t="str">
        <f>IF(ISERROR(VLOOKUP(B65,'[5]80m.'!$N$8:$S$962,3,0)),"",(VLOOKUP(B65,'[5]80m.'!$N$8:$S$962,3,0)))</f>
        <v/>
      </c>
      <c r="F65" s="10" t="str">
        <f>IF(ISERROR(VLOOKUP(B65,'[5]80m.'!$N$8:$S$979,6,0)),"",(VLOOKUP(B65,'[5]80m.'!$N$8:$S$979,6,0)))</f>
        <v/>
      </c>
      <c r="G65" s="11" t="str">
        <f>IF(ISERROR(VLOOKUP(B65,'[5]80m.Eng'!$N$8:$S$973,3,0)),"",(VLOOKUP(B65,'[5]80m.Eng'!$N$8:$S$973,3,0)))</f>
        <v/>
      </c>
      <c r="H65" s="10" t="str">
        <f>IF(ISERROR(VLOOKUP(B65,'[5]80m.Eng'!$N$8:$S$990,6,0)),"",(VLOOKUP(B65,'[5]80m.Eng'!$N$8:$S$990,6,0)))</f>
        <v/>
      </c>
      <c r="I65" s="12" t="str">
        <f>IF(ISERROR(VLOOKUP(B65,[5]Cirit!$E$8:$N$975,10,0)),"",(VLOOKUP(B65,[5]Cirit!$E$8:$N$975,10,0)))</f>
        <v/>
      </c>
      <c r="J65" s="10" t="str">
        <f>IF(ISERROR(VLOOKUP(B65,[5]Cirit!$E$8:$O$975,11,0)),"",(VLOOKUP(B65,[5]Cirit!$E$8:$O$975,11,0)))</f>
        <v/>
      </c>
      <c r="K65" s="12">
        <f>IF(ISERROR(VLOOKUP(B65,[5]Uzun!$E$8:$N$1003,10,0)),"",(VLOOKUP(B65,[5]Uzun!$E$8:$N$1003,10,0)))</f>
        <v>470</v>
      </c>
      <c r="L65" s="10">
        <f>IF(ISERROR(VLOOKUP(B65,[5]Uzun!$E$8:$O$1003,11,0)),"",(VLOOKUP(B65,[5]Uzun!$E$8:$O$1003,11,0)))</f>
        <v>72</v>
      </c>
      <c r="M65" s="12">
        <f>IF(ISERROR(VLOOKUP(B65,[5]Gülle!$E$8:$N$989,10,0)),"",(VLOOKUP(B65,[5]Gülle!$E$8:$N$989,10,0)))</f>
        <v>530</v>
      </c>
      <c r="N65" s="10">
        <f>IF(ISERROR(VLOOKUP(B65,[5]Gülle!$E$8:$O$989,11,0)),"",(VLOOKUP(B65,[5]Gülle!$E$8:$O$989,11,0)))</f>
        <v>42</v>
      </c>
      <c r="O65" s="12" t="str">
        <f>IF(ISERROR(VLOOKUP(B65,[5]Yüksek!$F$8:$BO$990,62,0)),"",(VLOOKUP(B65,[5]Yüksek!$F$8:$BO$990,62,0)))</f>
        <v/>
      </c>
      <c r="P65" s="10" t="str">
        <f>IF(ISERROR(VLOOKUP(B65,[5]Yüksek!$F$8:$BP$990,63,0)),"",(VLOOKUP(B65,[5]Yüksek!$F$8:$BP$990,63,0)))</f>
        <v/>
      </c>
      <c r="Q65" s="11" t="str">
        <f>IF(ISERROR(VLOOKUP(B65,[5]İsveç!$N$8:$O$973,2,0)),"",(VLOOKUP(B65,[5]İsveç!$N$8:$O$973,2,0)))</f>
        <v/>
      </c>
      <c r="R65" s="10" t="str">
        <f>IF(ISERROR(VLOOKUP(B65,[5]İsveç!$N$8:$Q$973,4,0)),"",(VLOOKUP(B65,[5]İsveç!$N$8:$Q$973,4,0)))</f>
        <v/>
      </c>
      <c r="S65" s="9">
        <v>94</v>
      </c>
      <c r="T65" s="8">
        <f t="shared" ref="T65:T94" si="2">SUM(D65,F65,H65,J65,L65,N65,P65,R65)</f>
        <v>114</v>
      </c>
      <c r="U65" s="7">
        <f t="shared" ref="U65:U84" si="3">S65+T65</f>
        <v>208</v>
      </c>
      <c r="V65" s="6" t="s">
        <v>1</v>
      </c>
    </row>
    <row r="66" spans="1:22" ht="53.45" customHeight="1" x14ac:dyDescent="0.2">
      <c r="A66" s="14">
        <v>2</v>
      </c>
      <c r="B66" s="6" t="s">
        <v>103</v>
      </c>
      <c r="C66" s="34" t="str">
        <f>IF(ISERROR(VLOOKUP(B66,'[5]800m.'!$M$8:$O$973,3,0)),"",(VLOOKUP(B66,'[5]800m.'!$M$8:$O$973,3,0)))</f>
        <v/>
      </c>
      <c r="D66" s="10" t="str">
        <f>IF(ISERROR(VLOOKUP(B66,'[5]800m.'!$M$8:$Q$973,5,0)),"",(VLOOKUP(B66,'[5]800m.'!$M$8:$Q$973,5,0)))</f>
        <v/>
      </c>
      <c r="E66" s="36" t="str">
        <f>IF(ISERROR(VLOOKUP(B66,'[5]80m.'!$N$8:$S$962,3,0)),"",(VLOOKUP(B66,'[5]80m.'!$N$8:$S$962,3,0)))</f>
        <v/>
      </c>
      <c r="F66" s="10" t="str">
        <f>IF(ISERROR(VLOOKUP(B66,'[5]80m.'!$N$8:$S$979,6,0)),"",(VLOOKUP(B66,'[5]80m.'!$N$8:$S$979,6,0)))</f>
        <v/>
      </c>
      <c r="G66" s="11" t="str">
        <f>IF(ISERROR(VLOOKUP(B66,'[5]80m.Eng'!$N$8:$S$973,3,0)),"",(VLOOKUP(B66,'[5]80m.Eng'!$N$8:$S$973,3,0)))</f>
        <v/>
      </c>
      <c r="H66" s="10" t="str">
        <f>IF(ISERROR(VLOOKUP(B66,'[5]80m.Eng'!$N$8:$S$990,6,0)),"",(VLOOKUP(B66,'[5]80m.Eng'!$N$8:$S$990,6,0)))</f>
        <v/>
      </c>
      <c r="I66" s="12" t="str">
        <f>IF(ISERROR(VLOOKUP(B66,[5]Cirit!$E$8:$N$975,10,0)),"",(VLOOKUP(B66,[5]Cirit!$E$8:$N$975,10,0)))</f>
        <v/>
      </c>
      <c r="J66" s="10" t="str">
        <f>IF(ISERROR(VLOOKUP(B66,[5]Cirit!$E$8:$O$975,11,0)),"",(VLOOKUP(B66,[5]Cirit!$E$8:$O$975,11,0)))</f>
        <v/>
      </c>
      <c r="K66" s="12">
        <f>IF(ISERROR(VLOOKUP(B66,[5]Uzun!$E$8:$N$1003,10,0)),"",(VLOOKUP(B66,[5]Uzun!$E$8:$N$1003,10,0)))</f>
        <v>453</v>
      </c>
      <c r="L66" s="10">
        <f>IF(ISERROR(VLOOKUP(B66,[5]Uzun!$E$8:$O$1003,11,0)),"",(VLOOKUP(B66,[5]Uzun!$E$8:$O$1003,11,0)))</f>
        <v>68</v>
      </c>
      <c r="M66" s="12">
        <f>IF(ISERROR(VLOOKUP(B66,[5]Gülle!$E$8:$N$989,10,0)),"",(VLOOKUP(B66,[5]Gülle!$E$8:$N$989,10,0)))</f>
        <v>658</v>
      </c>
      <c r="N66" s="10">
        <f>IF(ISERROR(VLOOKUP(B66,[5]Gülle!$E$8:$O$989,11,0)),"",(VLOOKUP(B66,[5]Gülle!$E$8:$O$989,11,0)))</f>
        <v>50</v>
      </c>
      <c r="O66" s="12" t="str">
        <f>IF(ISERROR(VLOOKUP(B66,[5]Yüksek!$F$8:$BO$990,62,0)),"",(VLOOKUP(B66,[5]Yüksek!$F$8:$BO$990,62,0)))</f>
        <v/>
      </c>
      <c r="P66" s="10" t="str">
        <f>IF(ISERROR(VLOOKUP(B66,[5]Yüksek!$F$8:$BP$990,63,0)),"",(VLOOKUP(B66,[5]Yüksek!$F$8:$BP$990,63,0)))</f>
        <v/>
      </c>
      <c r="Q66" s="11" t="str">
        <f>IF(ISERROR(VLOOKUP(B66,[5]İsveç!$N$8:$O$973,2,0)),"",(VLOOKUP(B66,[5]İsveç!$N$8:$O$973,2,0)))</f>
        <v/>
      </c>
      <c r="R66" s="10" t="str">
        <f>IF(ISERROR(VLOOKUP(B66,[5]İsveç!$N$8:$Q$973,4,0)),"",(VLOOKUP(B66,[5]İsveç!$N$8:$Q$973,4,0)))</f>
        <v/>
      </c>
      <c r="S66" s="9">
        <v>87</v>
      </c>
      <c r="T66" s="8">
        <f t="shared" si="2"/>
        <v>118</v>
      </c>
      <c r="U66" s="7">
        <f t="shared" si="3"/>
        <v>205</v>
      </c>
      <c r="V66" s="6" t="s">
        <v>1</v>
      </c>
    </row>
    <row r="67" spans="1:22" ht="53.45" customHeight="1" x14ac:dyDescent="0.2">
      <c r="A67" s="14">
        <v>3</v>
      </c>
      <c r="B67" s="6" t="s">
        <v>113</v>
      </c>
      <c r="C67" s="34" t="str">
        <f>IF(ISERROR(VLOOKUP(B67,'[5]800m.'!$M$8:$O$973,3,0)),"",(VLOOKUP(B67,'[5]800m.'!$M$8:$O$973,3,0)))</f>
        <v/>
      </c>
      <c r="D67" s="10" t="str">
        <f>IF(ISERROR(VLOOKUP(B67,'[5]800m.'!$M$8:$Q$973,5,0)),"",(VLOOKUP(B67,'[5]800m.'!$M$8:$Q$973,5,0)))</f>
        <v/>
      </c>
      <c r="E67" s="36" t="str">
        <f>IF(ISERROR(VLOOKUP(B67,'[5]80m.'!$N$8:$S$962,3,0)),"",(VLOOKUP(B67,'[5]80m.'!$N$8:$S$962,3,0)))</f>
        <v/>
      </c>
      <c r="F67" s="10" t="str">
        <f>IF(ISERROR(VLOOKUP(B67,'[5]80m.'!$N$8:$S$979,6,0)),"",(VLOOKUP(B67,'[5]80m.'!$N$8:$S$979,6,0)))</f>
        <v/>
      </c>
      <c r="G67" s="11" t="str">
        <f>IF(ISERROR(VLOOKUP(B67,'[5]80m.Eng'!$N$8:$S$973,3,0)),"",(VLOOKUP(B67,'[5]80m.Eng'!$N$8:$S$973,3,0)))</f>
        <v/>
      </c>
      <c r="H67" s="10" t="str">
        <f>IF(ISERROR(VLOOKUP(B67,'[5]80m.Eng'!$N$8:$S$990,6,0)),"",(VLOOKUP(B67,'[5]80m.Eng'!$N$8:$S$990,6,0)))</f>
        <v/>
      </c>
      <c r="I67" s="12" t="str">
        <f>IF(ISERROR(VLOOKUP(B67,[5]Cirit!$E$8:$N$975,10,0)),"",(VLOOKUP(B67,[5]Cirit!$E$8:$N$975,10,0)))</f>
        <v/>
      </c>
      <c r="J67" s="10" t="str">
        <f>IF(ISERROR(VLOOKUP(B67,[5]Cirit!$E$8:$O$975,11,0)),"",(VLOOKUP(B67,[5]Cirit!$E$8:$O$975,11,0)))</f>
        <v/>
      </c>
      <c r="K67" s="12">
        <f>IF(ISERROR(VLOOKUP(B67,[5]Uzun!$E$8:$N$1003,10,0)),"",(VLOOKUP(B67,[5]Uzun!$E$8:$N$1003,10,0)))</f>
        <v>449</v>
      </c>
      <c r="L67" s="10">
        <f>IF(ISERROR(VLOOKUP(B67,[5]Uzun!$E$8:$O$1003,11,0)),"",(VLOOKUP(B67,[5]Uzun!$E$8:$O$1003,11,0)))</f>
        <v>67</v>
      </c>
      <c r="M67" s="12">
        <f>IF(ISERROR(VLOOKUP(B67,[5]Gülle!$E$8:$N$989,10,0)),"",(VLOOKUP(B67,[5]Gülle!$E$8:$N$989,10,0)))</f>
        <v>758</v>
      </c>
      <c r="N67" s="10">
        <f>IF(ISERROR(VLOOKUP(B67,[5]Gülle!$E$8:$O$989,11,0)),"",(VLOOKUP(B67,[5]Gülle!$E$8:$O$989,11,0)))</f>
        <v>57</v>
      </c>
      <c r="O67" s="12"/>
      <c r="P67" s="10"/>
      <c r="Q67" s="11"/>
      <c r="R67" s="10"/>
      <c r="S67" s="9">
        <v>78</v>
      </c>
      <c r="T67" s="8">
        <f t="shared" si="2"/>
        <v>124</v>
      </c>
      <c r="U67" s="7">
        <f t="shared" si="3"/>
        <v>202</v>
      </c>
      <c r="V67" s="6" t="s">
        <v>1</v>
      </c>
    </row>
    <row r="68" spans="1:22" ht="53.45" customHeight="1" x14ac:dyDescent="0.2">
      <c r="A68" s="14">
        <v>4</v>
      </c>
      <c r="B68" s="6" t="s">
        <v>101</v>
      </c>
      <c r="C68" s="34" t="str">
        <f>IF(ISERROR(VLOOKUP(B68,'[5]800m.'!$M$8:$O$973,3,0)),"",(VLOOKUP(B68,'[5]800m.'!$M$8:$O$973,3,0)))</f>
        <v/>
      </c>
      <c r="D68" s="10" t="str">
        <f>IF(ISERROR(VLOOKUP(B68,'[5]800m.'!$M$8:$Q$973,5,0)),"",(VLOOKUP(B68,'[5]800m.'!$M$8:$Q$973,5,0)))</f>
        <v/>
      </c>
      <c r="E68" s="36" t="str">
        <f>IF(ISERROR(VLOOKUP(B68,'[5]80m.'!$N$8:$S$962,3,0)),"",(VLOOKUP(B68,'[5]80m.'!$N$8:$S$962,3,0)))</f>
        <v/>
      </c>
      <c r="F68" s="10" t="str">
        <f>IF(ISERROR(VLOOKUP(B68,'[5]80m.'!$N$8:$S$979,6,0)),"",(VLOOKUP(B68,'[5]80m.'!$N$8:$S$979,6,0)))</f>
        <v/>
      </c>
      <c r="G68" s="11" t="str">
        <f>IF(ISERROR(VLOOKUP(B68,'[5]80m.Eng'!$N$8:$S$973,3,0)),"",(VLOOKUP(B68,'[5]80m.Eng'!$N$8:$S$973,3,0)))</f>
        <v/>
      </c>
      <c r="H68" s="10" t="str">
        <f>IF(ISERROR(VLOOKUP(B68,'[5]80m.Eng'!$N$8:$S$990,6,0)),"",(VLOOKUP(B68,'[5]80m.Eng'!$N$8:$S$990,6,0)))</f>
        <v/>
      </c>
      <c r="I68" s="12" t="str">
        <f>IF(ISERROR(VLOOKUP(B68,[5]Cirit!$E$8:$N$975,10,0)),"",(VLOOKUP(B68,[5]Cirit!$E$8:$N$975,10,0)))</f>
        <v/>
      </c>
      <c r="J68" s="10" t="str">
        <f>IF(ISERROR(VLOOKUP(B68,[5]Cirit!$E$8:$O$975,11,0)),"",(VLOOKUP(B68,[5]Cirit!$E$8:$O$975,11,0)))</f>
        <v/>
      </c>
      <c r="K68" s="12">
        <f>IF(ISERROR(VLOOKUP(B68,[5]Uzun!$E$8:$N$1003,10,0)),"",(VLOOKUP(B68,[5]Uzun!$E$8:$N$1003,10,0)))</f>
        <v>446</v>
      </c>
      <c r="L68" s="10">
        <f>IF(ISERROR(VLOOKUP(B68,[5]Uzun!$E$8:$O$1003,11,0)),"",(VLOOKUP(B68,[5]Uzun!$E$8:$O$1003,11,0)))</f>
        <v>66</v>
      </c>
      <c r="M68" s="12">
        <f>IF(ISERROR(VLOOKUP(B68,[5]Gülle!$E$8:$N$989,10,0)),"",(VLOOKUP(B68,[5]Gülle!$E$8:$N$989,10,0)))</f>
        <v>626</v>
      </c>
      <c r="N68" s="10">
        <f>IF(ISERROR(VLOOKUP(B68,[5]Gülle!$E$8:$O$989,11,0)),"",(VLOOKUP(B68,[5]Gülle!$E$8:$O$989,11,0)))</f>
        <v>48</v>
      </c>
      <c r="O68" s="12" t="str">
        <f>IF(ISERROR(VLOOKUP(B68,[5]Yüksek!$F$8:$BO$990,62,0)),"",(VLOOKUP(B68,[5]Yüksek!$F$8:$BO$990,62,0)))</f>
        <v/>
      </c>
      <c r="P68" s="10" t="str">
        <f>IF(ISERROR(VLOOKUP(B68,[5]Yüksek!$F$8:$BP$990,63,0)),"",(VLOOKUP(B68,[5]Yüksek!$F$8:$BP$990,63,0)))</f>
        <v/>
      </c>
      <c r="Q68" s="11" t="str">
        <f>IF(ISERROR(VLOOKUP(B68,[5]İsveç!$N$8:$O$973,2,0)),"",(VLOOKUP(B68,[5]İsveç!$N$8:$O$973,2,0)))</f>
        <v/>
      </c>
      <c r="R68" s="10" t="str">
        <f>IF(ISERROR(VLOOKUP(B68,[5]İsveç!$N$8:$Q$973,4,0)),"",(VLOOKUP(B68,[5]İsveç!$N$8:$Q$973,4,0)))</f>
        <v/>
      </c>
      <c r="S68" s="9">
        <v>87</v>
      </c>
      <c r="T68" s="8">
        <f t="shared" si="2"/>
        <v>114</v>
      </c>
      <c r="U68" s="7">
        <f t="shared" si="3"/>
        <v>201</v>
      </c>
      <c r="V68" s="6" t="s">
        <v>1</v>
      </c>
    </row>
    <row r="69" spans="1:22" ht="53.45" customHeight="1" x14ac:dyDescent="0.2">
      <c r="A69" s="14">
        <v>5</v>
      </c>
      <c r="B69" s="6" t="s">
        <v>112</v>
      </c>
      <c r="C69" s="34" t="str">
        <f>IF(ISERROR(VLOOKUP(B69,'[5]800m.'!$M$8:$O$973,3,0)),"",(VLOOKUP(B69,'[5]800m.'!$M$8:$O$973,3,0)))</f>
        <v/>
      </c>
      <c r="D69" s="10" t="str">
        <f>IF(ISERROR(VLOOKUP(B69,'[5]800m.'!$M$8:$Q$973,5,0)),"",(VLOOKUP(B69,'[5]800m.'!$M$8:$Q$973,5,0)))</f>
        <v/>
      </c>
      <c r="E69" s="36" t="str">
        <f>IF(ISERROR(VLOOKUP(B69,'[5]80m.'!$N$8:$S$962,3,0)),"",(VLOOKUP(B69,'[5]80m.'!$N$8:$S$962,3,0)))</f>
        <v/>
      </c>
      <c r="F69" s="10" t="str">
        <f>IF(ISERROR(VLOOKUP(B69,'[5]80m.'!$N$8:$S$979,6,0)),"",(VLOOKUP(B69,'[5]80m.'!$N$8:$S$979,6,0)))</f>
        <v/>
      </c>
      <c r="G69" s="11" t="str">
        <f>IF(ISERROR(VLOOKUP(B69,'[5]80m.Eng'!$N$8:$S$973,3,0)),"",(VLOOKUP(B69,'[5]80m.Eng'!$N$8:$S$973,3,0)))</f>
        <v/>
      </c>
      <c r="H69" s="10" t="str">
        <f>IF(ISERROR(VLOOKUP(B69,'[5]80m.Eng'!$N$8:$S$990,6,0)),"",(VLOOKUP(B69,'[5]80m.Eng'!$N$8:$S$990,6,0)))</f>
        <v/>
      </c>
      <c r="I69" s="12" t="str">
        <f>IF(ISERROR(VLOOKUP(B69,[5]Cirit!$E$8:$N$975,10,0)),"",(VLOOKUP(B69,[5]Cirit!$E$8:$N$975,10,0)))</f>
        <v/>
      </c>
      <c r="J69" s="10" t="str">
        <f>IF(ISERROR(VLOOKUP(B69,[5]Cirit!$E$8:$O$975,11,0)),"",(VLOOKUP(B69,[5]Cirit!$E$8:$O$975,11,0)))</f>
        <v/>
      </c>
      <c r="K69" s="12">
        <f>IF(ISERROR(VLOOKUP(B69,[5]Uzun!$E$8:$N$1003,10,0)),"",(VLOOKUP(B69,[5]Uzun!$E$8:$N$1003,10,0)))</f>
        <v>445</v>
      </c>
      <c r="L69" s="10">
        <f>IF(ISERROR(VLOOKUP(B69,[5]Uzun!$E$8:$O$1003,11,0)),"",(VLOOKUP(B69,[5]Uzun!$E$8:$O$1003,11,0)))</f>
        <v>66</v>
      </c>
      <c r="M69" s="12">
        <f>IF(ISERROR(VLOOKUP(B69,[5]Gülle!$E$8:$N$989,10,0)),"",(VLOOKUP(B69,[5]Gülle!$E$8:$N$989,10,0)))</f>
        <v>705</v>
      </c>
      <c r="N69" s="10">
        <f>IF(ISERROR(VLOOKUP(B69,[5]Gülle!$E$8:$O$989,11,0)),"",(VLOOKUP(B69,[5]Gülle!$E$8:$O$989,11,0)))</f>
        <v>53</v>
      </c>
      <c r="O69" s="12"/>
      <c r="P69" s="10"/>
      <c r="Q69" s="11"/>
      <c r="R69" s="10"/>
      <c r="S69" s="9">
        <v>79</v>
      </c>
      <c r="T69" s="8">
        <f t="shared" si="2"/>
        <v>119</v>
      </c>
      <c r="U69" s="7">
        <f t="shared" si="3"/>
        <v>198</v>
      </c>
      <c r="V69" s="6" t="s">
        <v>1</v>
      </c>
    </row>
    <row r="70" spans="1:22" ht="53.45" customHeight="1" x14ac:dyDescent="0.2">
      <c r="A70" s="14">
        <v>6</v>
      </c>
      <c r="B70" s="6" t="s">
        <v>122</v>
      </c>
      <c r="C70" s="34" t="str">
        <f>IF(ISERROR(VLOOKUP(B70,'[5]800m.'!$M$8:$O$973,3,0)),"",(VLOOKUP(B70,'[5]800m.'!$M$8:$O$973,3,0)))</f>
        <v/>
      </c>
      <c r="D70" s="10" t="str">
        <f>IF(ISERROR(VLOOKUP(B70,'[5]800m.'!$M$8:$Q$973,5,0)),"",(VLOOKUP(B70,'[5]800m.'!$M$8:$Q$973,5,0)))</f>
        <v/>
      </c>
      <c r="E70" s="36" t="str">
        <f>IF(ISERROR(VLOOKUP(B70,'[5]80m.'!$N$8:$S$962,3,0)),"",(VLOOKUP(B70,'[5]80m.'!$N$8:$S$962,3,0)))</f>
        <v/>
      </c>
      <c r="F70" s="10" t="str">
        <f>IF(ISERROR(VLOOKUP(B70,'[5]80m.'!$N$8:$S$979,6,0)),"",(VLOOKUP(B70,'[5]80m.'!$N$8:$S$979,6,0)))</f>
        <v/>
      </c>
      <c r="G70" s="11" t="str">
        <f>IF(ISERROR(VLOOKUP(B70,'[5]80m.Eng'!$N$8:$S$973,3,0)),"",(VLOOKUP(B70,'[5]80m.Eng'!$N$8:$S$973,3,0)))</f>
        <v/>
      </c>
      <c r="H70" s="10" t="str">
        <f>IF(ISERROR(VLOOKUP(B70,'[5]80m.Eng'!$N$8:$S$990,6,0)),"",(VLOOKUP(B70,'[5]80m.Eng'!$N$8:$S$990,6,0)))</f>
        <v/>
      </c>
      <c r="I70" s="12" t="str">
        <f>IF(ISERROR(VLOOKUP(B70,[5]Cirit!$E$8:$N$975,10,0)),"",(VLOOKUP(B70,[5]Cirit!$E$8:$N$975,10,0)))</f>
        <v/>
      </c>
      <c r="J70" s="10" t="str">
        <f>IF(ISERROR(VLOOKUP(B70,[5]Cirit!$E$8:$O$975,11,0)),"",(VLOOKUP(B70,[5]Cirit!$E$8:$O$975,11,0)))</f>
        <v/>
      </c>
      <c r="K70" s="12">
        <f>IF(ISERROR(VLOOKUP(B70,[5]Uzun!$E$8:$N$1003,10,0)),"",(VLOOKUP(B70,[5]Uzun!$E$8:$N$1003,10,0)))</f>
        <v>380</v>
      </c>
      <c r="L70" s="10">
        <f>IF(ISERROR(VLOOKUP(B70,[5]Uzun!$E$8:$O$1003,11,0)),"",(VLOOKUP(B70,[5]Uzun!$E$8:$O$1003,11,0)))</f>
        <v>48</v>
      </c>
      <c r="M70" s="12" t="str">
        <f>IF(ISERROR(VLOOKUP(B70,[5]Gülle!$E$8:$N$989,10,0)),"",(VLOOKUP(B70,[5]Gülle!$E$8:$N$989,10,0)))</f>
        <v/>
      </c>
      <c r="N70" s="10" t="str">
        <f>IF(ISERROR(VLOOKUP(B70,[5]Gülle!$E$8:$O$989,11,0)),"",(VLOOKUP(B70,[5]Gülle!$E$8:$O$989,11,0)))</f>
        <v/>
      </c>
      <c r="O70" s="12"/>
      <c r="P70" s="10"/>
      <c r="Q70" s="11"/>
      <c r="R70" s="10"/>
      <c r="S70" s="9">
        <v>148</v>
      </c>
      <c r="T70" s="8">
        <f t="shared" si="2"/>
        <v>48</v>
      </c>
      <c r="U70" s="7">
        <f t="shared" si="3"/>
        <v>196</v>
      </c>
      <c r="V70" s="6" t="s">
        <v>1</v>
      </c>
    </row>
    <row r="71" spans="1:22" ht="53.45" customHeight="1" x14ac:dyDescent="0.2">
      <c r="A71" s="14">
        <v>7</v>
      </c>
      <c r="B71" s="6" t="s">
        <v>114</v>
      </c>
      <c r="C71" s="34" t="str">
        <f>IF(ISERROR(VLOOKUP(B71,'[5]800m.'!$M$8:$O$973,3,0)),"",(VLOOKUP(B71,'[5]800m.'!$M$8:$O$973,3,0)))</f>
        <v/>
      </c>
      <c r="D71" s="10" t="str">
        <f>IF(ISERROR(VLOOKUP(B71,'[5]800m.'!$M$8:$Q$973,5,0)),"",(VLOOKUP(B71,'[5]800m.'!$M$8:$Q$973,5,0)))</f>
        <v/>
      </c>
      <c r="E71" s="36" t="str">
        <f>IF(ISERROR(VLOOKUP(B71,'[5]80m.'!$N$8:$S$962,3,0)),"",(VLOOKUP(B71,'[5]80m.'!$N$8:$S$962,3,0)))</f>
        <v/>
      </c>
      <c r="F71" s="10" t="str">
        <f>IF(ISERROR(VLOOKUP(B71,'[5]80m.'!$N$8:$S$979,6,0)),"",(VLOOKUP(B71,'[5]80m.'!$N$8:$S$979,6,0)))</f>
        <v/>
      </c>
      <c r="G71" s="11" t="str">
        <f>IF(ISERROR(VLOOKUP(B71,'[5]80m.Eng'!$N$8:$S$973,3,0)),"",(VLOOKUP(B71,'[5]80m.Eng'!$N$8:$S$973,3,0)))</f>
        <v/>
      </c>
      <c r="H71" s="10" t="str">
        <f>IF(ISERROR(VLOOKUP(B71,'[5]80m.Eng'!$N$8:$S$990,6,0)),"",(VLOOKUP(B71,'[5]80m.Eng'!$N$8:$S$990,6,0)))</f>
        <v/>
      </c>
      <c r="I71" s="12" t="str">
        <f>IF(ISERROR(VLOOKUP(B71,[5]Cirit!$E$8:$N$975,10,0)),"",(VLOOKUP(B71,[5]Cirit!$E$8:$N$975,10,0)))</f>
        <v/>
      </c>
      <c r="J71" s="10" t="str">
        <f>IF(ISERROR(VLOOKUP(B71,[5]Cirit!$E$8:$O$975,11,0)),"",(VLOOKUP(B71,[5]Cirit!$E$8:$O$975,11,0)))</f>
        <v/>
      </c>
      <c r="K71" s="12">
        <f>IF(ISERROR(VLOOKUP(B71,[5]Uzun!$E$8:$N$1003,10,0)),"",(VLOOKUP(B71,[5]Uzun!$E$8:$N$1003,10,0)))</f>
        <v>421</v>
      </c>
      <c r="L71" s="10">
        <f>IF(ISERROR(VLOOKUP(B71,[5]Uzun!$E$8:$O$1003,11,0)),"",(VLOOKUP(B71,[5]Uzun!$E$8:$O$1003,11,0)))</f>
        <v>60</v>
      </c>
      <c r="M71" s="12">
        <f>IF(ISERROR(VLOOKUP(B71,[5]Gülle!$E$8:$N$989,10,0)),"",(VLOOKUP(B71,[5]Gülle!$E$8:$N$989,10,0)))</f>
        <v>708</v>
      </c>
      <c r="N71" s="10">
        <f>IF(ISERROR(VLOOKUP(B71,[5]Gülle!$E$8:$O$989,11,0)),"",(VLOOKUP(B71,[5]Gülle!$E$8:$O$989,11,0)))</f>
        <v>53</v>
      </c>
      <c r="O71" s="12"/>
      <c r="P71" s="10"/>
      <c r="Q71" s="11"/>
      <c r="R71" s="10"/>
      <c r="S71" s="9">
        <v>78</v>
      </c>
      <c r="T71" s="8">
        <f t="shared" si="2"/>
        <v>113</v>
      </c>
      <c r="U71" s="7">
        <f t="shared" si="3"/>
        <v>191</v>
      </c>
      <c r="V71" s="6" t="s">
        <v>1</v>
      </c>
    </row>
    <row r="72" spans="1:22" ht="53.45" customHeight="1" x14ac:dyDescent="0.2">
      <c r="A72" s="14">
        <v>8</v>
      </c>
      <c r="B72" s="6" t="s">
        <v>102</v>
      </c>
      <c r="C72" s="34" t="str">
        <f>IF(ISERROR(VLOOKUP(B72,'[5]800m.'!$M$8:$O$973,3,0)),"",(VLOOKUP(B72,'[5]800m.'!$M$8:$O$973,3,0)))</f>
        <v/>
      </c>
      <c r="D72" s="10" t="str">
        <f>IF(ISERROR(VLOOKUP(B72,'[5]800m.'!$M$8:$Q$973,5,0)),"",(VLOOKUP(B72,'[5]800m.'!$M$8:$Q$973,5,0)))</f>
        <v/>
      </c>
      <c r="E72" s="36" t="str">
        <f>IF(ISERROR(VLOOKUP(B72,'[5]80m.'!$N$8:$S$962,3,0)),"",(VLOOKUP(B72,'[5]80m.'!$N$8:$S$962,3,0)))</f>
        <v/>
      </c>
      <c r="F72" s="10" t="str">
        <f>IF(ISERROR(VLOOKUP(B72,'[5]80m.'!$N$8:$S$979,6,0)),"",(VLOOKUP(B72,'[5]80m.'!$N$8:$S$979,6,0)))</f>
        <v/>
      </c>
      <c r="G72" s="11" t="str">
        <f>IF(ISERROR(VLOOKUP(B72,'[5]80m.Eng'!$N$8:$S$973,3,0)),"",(VLOOKUP(B72,'[5]80m.Eng'!$N$8:$S$973,3,0)))</f>
        <v/>
      </c>
      <c r="H72" s="10" t="str">
        <f>IF(ISERROR(VLOOKUP(B72,'[5]80m.Eng'!$N$8:$S$990,6,0)),"",(VLOOKUP(B72,'[5]80m.Eng'!$N$8:$S$990,6,0)))</f>
        <v/>
      </c>
      <c r="I72" s="12" t="str">
        <f>IF(ISERROR(VLOOKUP(B72,[5]Cirit!$E$8:$N$975,10,0)),"",(VLOOKUP(B72,[5]Cirit!$E$8:$N$975,10,0)))</f>
        <v/>
      </c>
      <c r="J72" s="10" t="str">
        <f>IF(ISERROR(VLOOKUP(B72,[5]Cirit!$E$8:$O$975,11,0)),"",(VLOOKUP(B72,[5]Cirit!$E$8:$O$975,11,0)))</f>
        <v/>
      </c>
      <c r="K72" s="12">
        <f>IF(ISERROR(VLOOKUP(B72,[5]Uzun!$E$8:$N$1003,10,0)),"",(VLOOKUP(B72,[5]Uzun!$E$8:$N$1003,10,0)))</f>
        <v>447</v>
      </c>
      <c r="L72" s="10">
        <f>IF(ISERROR(VLOOKUP(B72,[5]Uzun!$E$8:$O$1003,11,0)),"",(VLOOKUP(B72,[5]Uzun!$E$8:$O$1003,11,0)))</f>
        <v>66</v>
      </c>
      <c r="M72" s="12">
        <f>IF(ISERROR(VLOOKUP(B72,[5]Gülle!$E$8:$N$989,10,0)),"",(VLOOKUP(B72,[5]Gülle!$E$8:$N$989,10,0)))</f>
        <v>464</v>
      </c>
      <c r="N72" s="10">
        <f>IF(ISERROR(VLOOKUP(B72,[5]Gülle!$E$8:$O$989,11,0)),"",(VLOOKUP(B72,[5]Gülle!$E$8:$O$989,11,0)))</f>
        <v>37</v>
      </c>
      <c r="O72" s="12" t="str">
        <f>IF(ISERROR(VLOOKUP(B72,[5]Yüksek!$F$8:$BO$990,62,0)),"",(VLOOKUP(B72,[5]Yüksek!$F$8:$BO$990,62,0)))</f>
        <v/>
      </c>
      <c r="P72" s="10" t="str">
        <f>IF(ISERROR(VLOOKUP(B72,[5]Yüksek!$F$8:$BP$990,63,0)),"",(VLOOKUP(B72,[5]Yüksek!$F$8:$BP$990,63,0)))</f>
        <v/>
      </c>
      <c r="Q72" s="11" t="str">
        <f>IF(ISERROR(VLOOKUP(B72,[5]İsveç!$N$8:$O$973,2,0)),"",(VLOOKUP(B72,[5]İsveç!$N$8:$O$973,2,0)))</f>
        <v/>
      </c>
      <c r="R72" s="10" t="str">
        <f>IF(ISERROR(VLOOKUP(B72,[5]İsveç!$N$8:$Q$973,4,0)),"",(VLOOKUP(B72,[5]İsveç!$N$8:$Q$973,4,0)))</f>
        <v/>
      </c>
      <c r="S72" s="9">
        <v>87</v>
      </c>
      <c r="T72" s="8">
        <f t="shared" si="2"/>
        <v>103</v>
      </c>
      <c r="U72" s="7">
        <f t="shared" si="3"/>
        <v>190</v>
      </c>
      <c r="V72" s="6" t="s">
        <v>1</v>
      </c>
    </row>
    <row r="73" spans="1:22" ht="53.45" customHeight="1" x14ac:dyDescent="0.2">
      <c r="A73" s="14">
        <v>9</v>
      </c>
      <c r="B73" s="6" t="s">
        <v>133</v>
      </c>
      <c r="C73" s="34" t="str">
        <f>IF(ISERROR(VLOOKUP(B73,'[5]800m.'!$M$8:$O$973,3,0)),"",(VLOOKUP(B73,'[5]800m.'!$M$8:$O$973,3,0)))</f>
        <v/>
      </c>
      <c r="D73" s="10" t="str">
        <f>IF(ISERROR(VLOOKUP(B73,'[5]800m.'!$M$8:$Q$973,5,0)),"",(VLOOKUP(B73,'[5]800m.'!$M$8:$Q$973,5,0)))</f>
        <v/>
      </c>
      <c r="E73" s="36">
        <f>IF(ISERROR(VLOOKUP(B73,'[5]80m.'!$N$8:$S$962,3,0)),"",(VLOOKUP(B73,'[5]80m.'!$N$8:$S$962,3,0)))</f>
        <v>1172</v>
      </c>
      <c r="F73" s="10">
        <f>IF(ISERROR(VLOOKUP(B73,'[5]80m.'!$N$8:$S$979,6,0)),"",(VLOOKUP(B73,'[5]80m.'!$N$8:$S$979,6,0)))</f>
        <v>73</v>
      </c>
      <c r="G73" s="11" t="str">
        <f>IF(ISERROR(VLOOKUP(B73,'[5]80m.Eng'!$N$8:$S$973,3,0)),"",(VLOOKUP(B73,'[5]80m.Eng'!$N$8:$S$973,3,0)))</f>
        <v/>
      </c>
      <c r="H73" s="10" t="str">
        <f>IF(ISERROR(VLOOKUP(B73,'[5]80m.Eng'!$N$8:$S$990,6,0)),"",(VLOOKUP(B73,'[5]80m.Eng'!$N$8:$S$990,6,0)))</f>
        <v/>
      </c>
      <c r="I73" s="12" t="str">
        <f>IF(ISERROR(VLOOKUP(B73,[5]Cirit!$E$8:$N$975,10,0)),"",(VLOOKUP(B73,[5]Cirit!$E$8:$N$975,10,0)))</f>
        <v/>
      </c>
      <c r="J73" s="10" t="str">
        <f>IF(ISERROR(VLOOKUP(B73,[5]Cirit!$E$8:$O$975,11,0)),"",(VLOOKUP(B73,[5]Cirit!$E$8:$O$975,11,0)))</f>
        <v/>
      </c>
      <c r="K73" s="12">
        <f>IF(ISERROR(VLOOKUP(B73,[5]Uzun!$E$8:$N$1003,10,0)),"",(VLOOKUP(B73,[5]Uzun!$E$8:$N$1003,10,0)))</f>
        <v>430</v>
      </c>
      <c r="L73" s="10">
        <f>IF(ISERROR(VLOOKUP(B73,[5]Uzun!$E$8:$O$1003,11,0)),"",(VLOOKUP(B73,[5]Uzun!$E$8:$O$1003,11,0)))</f>
        <v>62</v>
      </c>
      <c r="M73" s="12">
        <f>IF(ISERROR(VLOOKUP(B73,[5]Gülle!$E$8:$N$989,10,0)),"",(VLOOKUP(B73,[5]Gülle!$E$8:$N$989,10,0)))</f>
        <v>726</v>
      </c>
      <c r="N73" s="10">
        <f>IF(ISERROR(VLOOKUP(B73,[5]Gülle!$E$8:$O$989,11,0)),"",(VLOOKUP(B73,[5]Gülle!$E$8:$O$989,11,0)))</f>
        <v>55</v>
      </c>
      <c r="O73" s="12"/>
      <c r="P73" s="10"/>
      <c r="Q73" s="11"/>
      <c r="R73" s="10"/>
      <c r="S73" s="9">
        <v>0</v>
      </c>
      <c r="T73" s="8">
        <f t="shared" si="2"/>
        <v>190</v>
      </c>
      <c r="U73" s="7">
        <f t="shared" si="3"/>
        <v>190</v>
      </c>
      <c r="V73" s="6" t="s">
        <v>1</v>
      </c>
    </row>
    <row r="74" spans="1:22" ht="53.25" customHeight="1" x14ac:dyDescent="0.2">
      <c r="A74" s="14">
        <v>10</v>
      </c>
      <c r="B74" s="6" t="s">
        <v>115</v>
      </c>
      <c r="C74" s="34" t="str">
        <f>IF(ISERROR(VLOOKUP(B74,'[5]800m.'!$M$8:$O$973,3,0)),"",(VLOOKUP(B74,'[5]800m.'!$M$8:$O$973,3,0)))</f>
        <v/>
      </c>
      <c r="D74" s="10" t="str">
        <f>IF(ISERROR(VLOOKUP(B74,'[5]800m.'!$M$8:$Q$973,5,0)),"",(VLOOKUP(B74,'[5]800m.'!$M$8:$Q$973,5,0)))</f>
        <v/>
      </c>
      <c r="E74" s="36" t="str">
        <f>IF(ISERROR(VLOOKUP(B74,'[5]80m.'!$N$8:$S$962,3,0)),"",(VLOOKUP(B74,'[5]80m.'!$N$8:$S$962,3,0)))</f>
        <v/>
      </c>
      <c r="F74" s="10" t="str">
        <f>IF(ISERROR(VLOOKUP(B74,'[5]80m.'!$N$8:$S$979,6,0)),"",(VLOOKUP(B74,'[5]80m.'!$N$8:$S$979,6,0)))</f>
        <v/>
      </c>
      <c r="G74" s="11" t="str">
        <f>IF(ISERROR(VLOOKUP(B74,'[5]80m.Eng'!$N$8:$S$973,3,0)),"",(VLOOKUP(B74,'[5]80m.Eng'!$N$8:$S$973,3,0)))</f>
        <v/>
      </c>
      <c r="H74" s="10" t="str">
        <f>IF(ISERROR(VLOOKUP(B74,'[5]80m.Eng'!$N$8:$S$990,6,0)),"",(VLOOKUP(B74,'[5]80m.Eng'!$N$8:$S$990,6,0)))</f>
        <v/>
      </c>
      <c r="I74" s="12" t="str">
        <f>IF(ISERROR(VLOOKUP(B74,[5]Cirit!$E$8:$N$975,10,0)),"",(VLOOKUP(B74,[5]Cirit!$E$8:$N$975,10,0)))</f>
        <v/>
      </c>
      <c r="J74" s="10" t="str">
        <f>IF(ISERROR(VLOOKUP(B74,[5]Cirit!$E$8:$O$975,11,0)),"",(VLOOKUP(B74,[5]Cirit!$E$8:$O$975,11,0)))</f>
        <v/>
      </c>
      <c r="K74" s="12">
        <f>IF(ISERROR(VLOOKUP(B74,[5]Uzun!$E$8:$N$1003,10,0)),"",(VLOOKUP(B74,[5]Uzun!$E$8:$N$1003,10,0)))</f>
        <v>466</v>
      </c>
      <c r="L74" s="10">
        <f>IF(ISERROR(VLOOKUP(B74,[5]Uzun!$E$8:$O$1003,11,0)),"",(VLOOKUP(B74,[5]Uzun!$E$8:$O$1003,11,0)))</f>
        <v>71</v>
      </c>
      <c r="M74" s="12">
        <f>IF(ISERROR(VLOOKUP(B74,[5]Gülle!$E$8:$N$989,10,0)),"",(VLOOKUP(B74,[5]Gülle!$E$8:$N$989,10,0)))</f>
        <v>517</v>
      </c>
      <c r="N74" s="10">
        <f>IF(ISERROR(VLOOKUP(B74,[5]Gülle!$E$8:$O$989,11,0)),"",(VLOOKUP(B74,[5]Gülle!$E$8:$O$989,11,0)))</f>
        <v>41</v>
      </c>
      <c r="O74" s="12"/>
      <c r="P74" s="10"/>
      <c r="Q74" s="11"/>
      <c r="R74" s="10"/>
      <c r="S74" s="9">
        <v>76</v>
      </c>
      <c r="T74" s="8">
        <f t="shared" si="2"/>
        <v>112</v>
      </c>
      <c r="U74" s="7">
        <f t="shared" si="3"/>
        <v>188</v>
      </c>
      <c r="V74" s="6" t="s">
        <v>1</v>
      </c>
    </row>
    <row r="75" spans="1:22" ht="53.45" customHeight="1" x14ac:dyDescent="0.2">
      <c r="A75" s="14">
        <v>11</v>
      </c>
      <c r="B75" s="6" t="s">
        <v>116</v>
      </c>
      <c r="C75" s="34" t="str">
        <f>IF(ISERROR(VLOOKUP(B75,'[5]800m.'!$M$8:$O$973,3,0)),"",(VLOOKUP(B75,'[5]800m.'!$M$8:$O$973,3,0)))</f>
        <v/>
      </c>
      <c r="D75" s="10" t="str">
        <f>IF(ISERROR(VLOOKUP(B75,'[5]800m.'!$M$8:$Q$973,5,0)),"",(VLOOKUP(B75,'[5]800m.'!$M$8:$Q$973,5,0)))</f>
        <v/>
      </c>
      <c r="E75" s="36" t="str">
        <f>IF(ISERROR(VLOOKUP(B75,'[5]80m.'!$N$8:$S$962,3,0)),"",(VLOOKUP(B75,'[5]80m.'!$N$8:$S$962,3,0)))</f>
        <v/>
      </c>
      <c r="F75" s="10" t="str">
        <f>IF(ISERROR(VLOOKUP(B75,'[5]80m.'!$N$8:$S$979,6,0)),"",(VLOOKUP(B75,'[5]80m.'!$N$8:$S$979,6,0)))</f>
        <v/>
      </c>
      <c r="G75" s="11" t="str">
        <f>IF(ISERROR(VLOOKUP(B75,'[5]80m.Eng'!$N$8:$S$973,3,0)),"",(VLOOKUP(B75,'[5]80m.Eng'!$N$8:$S$973,3,0)))</f>
        <v/>
      </c>
      <c r="H75" s="10" t="str">
        <f>IF(ISERROR(VLOOKUP(B75,'[5]80m.Eng'!$N$8:$S$990,6,0)),"",(VLOOKUP(B75,'[5]80m.Eng'!$N$8:$S$990,6,0)))</f>
        <v/>
      </c>
      <c r="I75" s="12" t="str">
        <f>IF(ISERROR(VLOOKUP(B75,[5]Cirit!$E$8:$N$975,10,0)),"",(VLOOKUP(B75,[5]Cirit!$E$8:$N$975,10,0)))</f>
        <v/>
      </c>
      <c r="J75" s="10" t="str">
        <f>IF(ISERROR(VLOOKUP(B75,[5]Cirit!$E$8:$O$975,11,0)),"",(VLOOKUP(B75,[5]Cirit!$E$8:$O$975,11,0)))</f>
        <v/>
      </c>
      <c r="K75" s="12">
        <f>IF(ISERROR(VLOOKUP(B75,[5]Uzun!$E$8:$N$1003,10,0)),"",(VLOOKUP(B75,[5]Uzun!$E$8:$N$1003,10,0)))</f>
        <v>404</v>
      </c>
      <c r="L75" s="10">
        <f>IF(ISERROR(VLOOKUP(B75,[5]Uzun!$E$8:$O$1003,11,0)),"",(VLOOKUP(B75,[5]Uzun!$E$8:$O$1003,11,0)))</f>
        <v>56</v>
      </c>
      <c r="M75" s="12" t="str">
        <f>IF(ISERROR(VLOOKUP(B75,[5]Gülle!$E$8:$N$989,10,0)),"",(VLOOKUP(B75,[5]Gülle!$E$8:$N$989,10,0)))</f>
        <v/>
      </c>
      <c r="N75" s="10" t="str">
        <f>IF(ISERROR(VLOOKUP(B75,[5]Gülle!$E$8:$O$989,11,0)),"",(VLOOKUP(B75,[5]Gülle!$E$8:$O$989,11,0)))</f>
        <v/>
      </c>
      <c r="O75" s="12"/>
      <c r="P75" s="10"/>
      <c r="Q75" s="11"/>
      <c r="R75" s="10"/>
      <c r="S75" s="9">
        <v>128</v>
      </c>
      <c r="T75" s="8">
        <f t="shared" si="2"/>
        <v>56</v>
      </c>
      <c r="U75" s="7">
        <f t="shared" si="3"/>
        <v>184</v>
      </c>
      <c r="V75" s="6" t="s">
        <v>1</v>
      </c>
    </row>
    <row r="76" spans="1:22" ht="53.45" customHeight="1" x14ac:dyDescent="0.2">
      <c r="A76" s="14">
        <v>12</v>
      </c>
      <c r="B76" s="6" t="s">
        <v>135</v>
      </c>
      <c r="C76" s="34" t="str">
        <f>IF(ISERROR(VLOOKUP(B76,'[5]800m.'!$M$8:$O$973,3,0)),"",(VLOOKUP(B76,'[5]800m.'!$M$8:$O$973,3,0)))</f>
        <v/>
      </c>
      <c r="D76" s="10" t="str">
        <f>IF(ISERROR(VLOOKUP(B76,'[5]800m.'!$M$8:$Q$973,5,0)),"",(VLOOKUP(B76,'[5]800m.'!$M$8:$Q$973,5,0)))</f>
        <v/>
      </c>
      <c r="E76" s="36">
        <f>IF(ISERROR(VLOOKUP(B76,'[5]80m.'!$N$8:$S$962,3,0)),"",(VLOOKUP(B76,'[5]80m.'!$N$8:$S$962,3,0)))</f>
        <v>1229</v>
      </c>
      <c r="F76" s="10">
        <f>IF(ISERROR(VLOOKUP(B76,'[5]80m.'!$N$8:$S$979,6,0)),"",(VLOOKUP(B76,'[5]80m.'!$N$8:$S$979,6,0)))</f>
        <v>62</v>
      </c>
      <c r="G76" s="11" t="str">
        <f>IF(ISERROR(VLOOKUP(B76,'[5]80m.Eng'!$N$8:$S$973,3,0)),"",(VLOOKUP(B76,'[5]80m.Eng'!$N$8:$S$973,3,0)))</f>
        <v/>
      </c>
      <c r="H76" s="10" t="str">
        <f>IF(ISERROR(VLOOKUP(B76,'[5]80m.Eng'!$N$8:$S$990,6,0)),"",(VLOOKUP(B76,'[5]80m.Eng'!$N$8:$S$990,6,0)))</f>
        <v/>
      </c>
      <c r="I76" s="12" t="str">
        <f>IF(ISERROR(VLOOKUP(B76,[5]Cirit!$E$8:$N$975,10,0)),"",(VLOOKUP(B76,[5]Cirit!$E$8:$N$975,10,0)))</f>
        <v/>
      </c>
      <c r="J76" s="10" t="str">
        <f>IF(ISERROR(VLOOKUP(B76,[5]Cirit!$E$8:$O$975,11,0)),"",(VLOOKUP(B76,[5]Cirit!$E$8:$O$975,11,0)))</f>
        <v/>
      </c>
      <c r="K76" s="12">
        <f>IF(ISERROR(VLOOKUP(B76,[5]Uzun!$E$8:$N$1003,10,0)),"",(VLOOKUP(B76,[5]Uzun!$E$8:$N$1003,10,0)))</f>
        <v>411</v>
      </c>
      <c r="L76" s="10">
        <f>IF(ISERROR(VLOOKUP(B76,[5]Uzun!$E$8:$O$1003,11,0)),"",(VLOOKUP(B76,[5]Uzun!$E$8:$O$1003,11,0)))</f>
        <v>57</v>
      </c>
      <c r="M76" s="12" t="str">
        <f>IF(ISERROR(VLOOKUP(B76,[5]Gülle!$E$8:$N$989,10,0)),"",(VLOOKUP(B76,[5]Gülle!$E$8:$N$989,10,0)))</f>
        <v/>
      </c>
      <c r="N76" s="10" t="str">
        <f>IF(ISERROR(VLOOKUP(B76,[5]Gülle!$E$8:$O$989,11,0)),"",(VLOOKUP(B76,[5]Gülle!$E$8:$O$989,11,0)))</f>
        <v/>
      </c>
      <c r="O76" s="12"/>
      <c r="P76" s="10"/>
      <c r="Q76" s="11"/>
      <c r="R76" s="10"/>
      <c r="S76" s="9">
        <v>53</v>
      </c>
      <c r="T76" s="8">
        <f t="shared" si="2"/>
        <v>119</v>
      </c>
      <c r="U76" s="7">
        <f t="shared" si="3"/>
        <v>172</v>
      </c>
      <c r="V76" s="6" t="s">
        <v>1</v>
      </c>
    </row>
    <row r="77" spans="1:22" ht="53.45" customHeight="1" x14ac:dyDescent="0.2">
      <c r="A77" s="14">
        <v>13</v>
      </c>
      <c r="B77" s="6" t="s">
        <v>121</v>
      </c>
      <c r="C77" s="34" t="str">
        <f>IF(ISERROR(VLOOKUP(B77,'[5]800m.'!$M$8:$O$973,3,0)),"",(VLOOKUP(B77,'[5]800m.'!$M$8:$O$973,3,0)))</f>
        <v/>
      </c>
      <c r="D77" s="10" t="str">
        <f>IF(ISERROR(VLOOKUP(B77,'[5]800m.'!$M$8:$Q$973,5,0)),"",(VLOOKUP(B77,'[5]800m.'!$M$8:$Q$973,5,0)))</f>
        <v/>
      </c>
      <c r="E77" s="36" t="str">
        <f>IF(ISERROR(VLOOKUP(B77,'[5]80m.'!$N$8:$S$962,3,0)),"",(VLOOKUP(B77,'[5]80m.'!$N$8:$S$962,3,0)))</f>
        <v/>
      </c>
      <c r="F77" s="10" t="str">
        <f>IF(ISERROR(VLOOKUP(B77,'[5]80m.'!$N$8:$S$979,6,0)),"",(VLOOKUP(B77,'[5]80m.'!$N$8:$S$979,6,0)))</f>
        <v/>
      </c>
      <c r="G77" s="11" t="str">
        <f>IF(ISERROR(VLOOKUP(B77,'[5]80m.Eng'!$N$8:$S$973,3,0)),"",(VLOOKUP(B77,'[5]80m.Eng'!$N$8:$S$973,3,0)))</f>
        <v/>
      </c>
      <c r="H77" s="10" t="str">
        <f>IF(ISERROR(VLOOKUP(B77,'[5]80m.Eng'!$N$8:$S$990,6,0)),"",(VLOOKUP(B77,'[5]80m.Eng'!$N$8:$S$990,6,0)))</f>
        <v/>
      </c>
      <c r="I77" s="12" t="str">
        <f>IF(ISERROR(VLOOKUP(B77,[5]Cirit!$E$8:$N$975,10,0)),"",(VLOOKUP(B77,[5]Cirit!$E$8:$N$975,10,0)))</f>
        <v/>
      </c>
      <c r="J77" s="10" t="str">
        <f>IF(ISERROR(VLOOKUP(B77,[5]Cirit!$E$8:$O$975,11,0)),"",(VLOOKUP(B77,[5]Cirit!$E$8:$O$975,11,0)))</f>
        <v/>
      </c>
      <c r="K77" s="12">
        <f>IF(ISERROR(VLOOKUP(B77,[5]Uzun!$E$8:$N$1003,10,0)),"",(VLOOKUP(B77,[5]Uzun!$E$8:$N$1003,10,0)))</f>
        <v>398</v>
      </c>
      <c r="L77" s="10">
        <f>IF(ISERROR(VLOOKUP(B77,[5]Uzun!$E$8:$O$1003,11,0)),"",(VLOOKUP(B77,[5]Uzun!$E$8:$O$1003,11,0)))</f>
        <v>54</v>
      </c>
      <c r="M77" s="12">
        <f>IF(ISERROR(VLOOKUP(B77,[5]Gülle!$E$8:$N$989,10,0)),"",(VLOOKUP(B77,[5]Gülle!$E$8:$N$989,10,0)))</f>
        <v>606</v>
      </c>
      <c r="N77" s="10">
        <f>IF(ISERROR(VLOOKUP(B77,[5]Gülle!$E$8:$O$989,11,0)),"",(VLOOKUP(B77,[5]Gülle!$E$8:$O$989,11,0)))</f>
        <v>47</v>
      </c>
      <c r="O77" s="12"/>
      <c r="P77" s="10"/>
      <c r="Q77" s="11"/>
      <c r="R77" s="10"/>
      <c r="S77" s="9">
        <v>70</v>
      </c>
      <c r="T77" s="8">
        <f t="shared" si="2"/>
        <v>101</v>
      </c>
      <c r="U77" s="7">
        <f t="shared" si="3"/>
        <v>171</v>
      </c>
      <c r="V77" s="6" t="s">
        <v>1</v>
      </c>
    </row>
    <row r="78" spans="1:22" ht="53.45" customHeight="1" x14ac:dyDescent="0.2">
      <c r="A78" s="14">
        <v>14</v>
      </c>
      <c r="B78" s="6" t="s">
        <v>120</v>
      </c>
      <c r="C78" s="34" t="str">
        <f>IF(ISERROR(VLOOKUP(B78,'[5]800m.'!$M$8:$O$973,3,0)),"",(VLOOKUP(B78,'[5]800m.'!$M$8:$O$973,3,0)))</f>
        <v/>
      </c>
      <c r="D78" s="10" t="str">
        <f>IF(ISERROR(VLOOKUP(B78,'[5]800m.'!$M$8:$Q$973,5,0)),"",(VLOOKUP(B78,'[5]800m.'!$M$8:$Q$973,5,0)))</f>
        <v/>
      </c>
      <c r="E78" s="36" t="str">
        <f>IF(ISERROR(VLOOKUP(B78,'[5]80m.'!$N$8:$S$962,3,0)),"",(VLOOKUP(B78,'[5]80m.'!$N$8:$S$962,3,0)))</f>
        <v/>
      </c>
      <c r="F78" s="10" t="str">
        <f>IF(ISERROR(VLOOKUP(B78,'[5]80m.'!$N$8:$S$979,6,0)),"",(VLOOKUP(B78,'[5]80m.'!$N$8:$S$979,6,0)))</f>
        <v/>
      </c>
      <c r="G78" s="11" t="str">
        <f>IF(ISERROR(VLOOKUP(B78,'[5]80m.Eng'!$N$8:$S$973,3,0)),"",(VLOOKUP(B78,'[5]80m.Eng'!$N$8:$S$973,3,0)))</f>
        <v/>
      </c>
      <c r="H78" s="10" t="str">
        <f>IF(ISERROR(VLOOKUP(B78,'[5]80m.Eng'!$N$8:$S$990,6,0)),"",(VLOOKUP(B78,'[5]80m.Eng'!$N$8:$S$990,6,0)))</f>
        <v/>
      </c>
      <c r="I78" s="12" t="str">
        <f>IF(ISERROR(VLOOKUP(B78,[5]Cirit!$E$8:$N$975,10,0)),"",(VLOOKUP(B78,[5]Cirit!$E$8:$N$975,10,0)))</f>
        <v/>
      </c>
      <c r="J78" s="10" t="str">
        <f>IF(ISERROR(VLOOKUP(B78,[5]Cirit!$E$8:$O$975,11,0)),"",(VLOOKUP(B78,[5]Cirit!$E$8:$O$975,11,0)))</f>
        <v/>
      </c>
      <c r="K78" s="12">
        <f>IF(ISERROR(VLOOKUP(B78,[5]Uzun!$E$8:$N$1003,10,0)),"",(VLOOKUP(B78,[5]Uzun!$E$8:$N$1003,10,0)))</f>
        <v>393</v>
      </c>
      <c r="L78" s="10">
        <f>IF(ISERROR(VLOOKUP(B78,[5]Uzun!$E$8:$O$1003,11,0)),"",(VLOOKUP(B78,[5]Uzun!$E$8:$O$1003,11,0)))</f>
        <v>52</v>
      </c>
      <c r="M78" s="12">
        <f>IF(ISERROR(VLOOKUP(B78,[5]Gülle!$E$8:$N$989,10,0)),"",(VLOOKUP(B78,[5]Gülle!$E$8:$N$989,10,0)))</f>
        <v>589</v>
      </c>
      <c r="N78" s="10">
        <f>IF(ISERROR(VLOOKUP(B78,[5]Gülle!$E$8:$O$989,11,0)),"",(VLOOKUP(B78,[5]Gülle!$E$8:$O$989,11,0)))</f>
        <v>45</v>
      </c>
      <c r="O78" s="12"/>
      <c r="P78" s="10"/>
      <c r="Q78" s="11"/>
      <c r="R78" s="10"/>
      <c r="S78" s="9">
        <v>71</v>
      </c>
      <c r="T78" s="8">
        <f t="shared" si="2"/>
        <v>97</v>
      </c>
      <c r="U78" s="7">
        <f t="shared" si="3"/>
        <v>168</v>
      </c>
      <c r="V78" s="6" t="s">
        <v>1</v>
      </c>
    </row>
    <row r="79" spans="1:22" ht="53.45" customHeight="1" x14ac:dyDescent="0.2">
      <c r="A79" s="14">
        <v>15</v>
      </c>
      <c r="B79" s="6" t="s">
        <v>110</v>
      </c>
      <c r="C79" s="34" t="str">
        <f>IF(ISERROR(VLOOKUP(B79,'[5]800m.'!$M$8:$O$973,3,0)),"",(VLOOKUP(B79,'[5]800m.'!$M$8:$O$973,3,0)))</f>
        <v/>
      </c>
      <c r="D79" s="10" t="str">
        <f>IF(ISERROR(VLOOKUP(B79,'[5]800m.'!$M$8:$Q$973,5,0)),"",(VLOOKUP(B79,'[5]800m.'!$M$8:$Q$973,5,0)))</f>
        <v/>
      </c>
      <c r="E79" s="36" t="str">
        <f>IF(ISERROR(VLOOKUP(B79,'[5]80m.'!$N$8:$S$962,3,0)),"",(VLOOKUP(B79,'[5]80m.'!$N$8:$S$962,3,0)))</f>
        <v/>
      </c>
      <c r="F79" s="10" t="str">
        <f>IF(ISERROR(VLOOKUP(B79,'[5]80m.'!$N$8:$S$979,6,0)),"",(VLOOKUP(B79,'[5]80m.'!$N$8:$S$979,6,0)))</f>
        <v/>
      </c>
      <c r="G79" s="11" t="str">
        <f>IF(ISERROR(VLOOKUP(B79,'[5]80m.Eng'!$N$8:$S$973,3,0)),"",(VLOOKUP(B79,'[5]80m.Eng'!$N$8:$S$973,3,0)))</f>
        <v/>
      </c>
      <c r="H79" s="10" t="str">
        <f>IF(ISERROR(VLOOKUP(B79,'[5]80m.Eng'!$N$8:$S$990,6,0)),"",(VLOOKUP(B79,'[5]80m.Eng'!$N$8:$S$990,6,0)))</f>
        <v/>
      </c>
      <c r="I79" s="12" t="str">
        <f>IF(ISERROR(VLOOKUP(B79,[5]Cirit!$E$8:$N$975,10,0)),"",(VLOOKUP(B79,[5]Cirit!$E$8:$N$975,10,0)))</f>
        <v/>
      </c>
      <c r="J79" s="10" t="str">
        <f>IF(ISERROR(VLOOKUP(B79,[5]Cirit!$E$8:$O$975,11,0)),"",(VLOOKUP(B79,[5]Cirit!$E$8:$O$975,11,0)))</f>
        <v/>
      </c>
      <c r="K79" s="12">
        <f>IF(ISERROR(VLOOKUP(B79,[5]Uzun!$E$8:$N$1003,10,0)),"",(VLOOKUP(B79,[5]Uzun!$E$8:$N$1003,10,0)))</f>
        <v>317</v>
      </c>
      <c r="L79" s="10">
        <f>IF(ISERROR(VLOOKUP(B79,[5]Uzun!$E$8:$O$1003,11,0)),"",(VLOOKUP(B79,[5]Uzun!$E$8:$O$1003,11,0)))</f>
        <v>27</v>
      </c>
      <c r="M79" s="12" t="str">
        <f>IF(ISERROR(VLOOKUP(B79,[5]Gülle!$E$8:$N$989,10,0)),"",(VLOOKUP(B79,[5]Gülle!$E$8:$N$989,10,0)))</f>
        <v/>
      </c>
      <c r="N79" s="10" t="str">
        <f>IF(ISERROR(VLOOKUP(B79,[5]Gülle!$E$8:$O$989,11,0)),"",(VLOOKUP(B79,[5]Gülle!$E$8:$O$989,11,0)))</f>
        <v/>
      </c>
      <c r="O79" s="12"/>
      <c r="P79" s="10"/>
      <c r="Q79" s="11"/>
      <c r="R79" s="10"/>
      <c r="S79" s="9">
        <v>125</v>
      </c>
      <c r="T79" s="8">
        <f t="shared" si="2"/>
        <v>27</v>
      </c>
      <c r="U79" s="7">
        <f t="shared" si="3"/>
        <v>152</v>
      </c>
      <c r="V79" s="6" t="s">
        <v>1</v>
      </c>
    </row>
    <row r="80" spans="1:22" ht="53.45" customHeight="1" x14ac:dyDescent="0.2">
      <c r="A80" s="14">
        <v>16</v>
      </c>
      <c r="B80" s="6" t="s">
        <v>117</v>
      </c>
      <c r="C80" s="34" t="str">
        <f>IF(ISERROR(VLOOKUP(B80,'[5]800m.'!$M$8:$O$973,3,0)),"",(VLOOKUP(B80,'[5]800m.'!$M$8:$O$973,3,0)))</f>
        <v/>
      </c>
      <c r="D80" s="10" t="str">
        <f>IF(ISERROR(VLOOKUP(B80,'[5]800m.'!$M$8:$Q$973,5,0)),"",(VLOOKUP(B80,'[5]800m.'!$M$8:$Q$973,5,0)))</f>
        <v/>
      </c>
      <c r="E80" s="36" t="str">
        <f>IF(ISERROR(VLOOKUP(B80,'[5]80m.'!$N$8:$S$962,3,0)),"",(VLOOKUP(B80,'[5]80m.'!$N$8:$S$962,3,0)))</f>
        <v/>
      </c>
      <c r="F80" s="10" t="str">
        <f>IF(ISERROR(VLOOKUP(B80,'[5]80m.'!$N$8:$S$979,6,0)),"",(VLOOKUP(B80,'[5]80m.'!$N$8:$S$979,6,0)))</f>
        <v/>
      </c>
      <c r="G80" s="11" t="str">
        <f>IF(ISERROR(VLOOKUP(B80,'[5]80m.Eng'!$N$8:$S$973,3,0)),"",(VLOOKUP(B80,'[5]80m.Eng'!$N$8:$S$973,3,0)))</f>
        <v/>
      </c>
      <c r="H80" s="10" t="str">
        <f>IF(ISERROR(VLOOKUP(B80,'[5]80m.Eng'!$N$8:$S$990,6,0)),"",(VLOOKUP(B80,'[5]80m.Eng'!$N$8:$S$990,6,0)))</f>
        <v/>
      </c>
      <c r="I80" s="12">
        <f>IF(ISERROR(VLOOKUP(B80,[5]Cirit!$E$8:$N$975,10,0)),"",(VLOOKUP(B80,[5]Cirit!$E$8:$N$975,10,0)))</f>
        <v>1060</v>
      </c>
      <c r="J80" s="10">
        <f>IF(ISERROR(VLOOKUP(B80,[5]Cirit!$E$8:$O$975,11,0)),"",(VLOOKUP(B80,[5]Cirit!$E$8:$O$975,11,0)))</f>
        <v>22</v>
      </c>
      <c r="K80" s="12">
        <f>IF(ISERROR(VLOOKUP(B80,[5]Uzun!$E$8:$N$1003,10,0)),"",(VLOOKUP(B80,[5]Uzun!$E$8:$N$1003,10,0)))</f>
        <v>411</v>
      </c>
      <c r="L80" s="10">
        <f>IF(ISERROR(VLOOKUP(B80,[5]Uzun!$E$8:$O$1003,11,0)),"",(VLOOKUP(B80,[5]Uzun!$E$8:$O$1003,11,0)))</f>
        <v>57</v>
      </c>
      <c r="M80" s="12" t="str">
        <f>IF(ISERROR(VLOOKUP(B80,[5]Gülle!$E$8:$N$989,10,0)),"",(VLOOKUP(B80,[5]Gülle!$E$8:$N$989,10,0)))</f>
        <v/>
      </c>
      <c r="N80" s="10" t="str">
        <f>IF(ISERROR(VLOOKUP(B80,[5]Gülle!$E$8:$O$989,11,0)),"",(VLOOKUP(B80,[5]Gülle!$E$8:$O$989,11,0)))</f>
        <v/>
      </c>
      <c r="O80" s="12"/>
      <c r="P80" s="10"/>
      <c r="Q80" s="11"/>
      <c r="R80" s="10"/>
      <c r="S80" s="9">
        <v>73</v>
      </c>
      <c r="T80" s="8">
        <f t="shared" si="2"/>
        <v>79</v>
      </c>
      <c r="U80" s="7">
        <f t="shared" si="3"/>
        <v>152</v>
      </c>
      <c r="V80" s="6" t="s">
        <v>1</v>
      </c>
    </row>
    <row r="81" spans="1:22" ht="53.45" customHeight="1" x14ac:dyDescent="0.2">
      <c r="A81" s="14">
        <v>17</v>
      </c>
      <c r="B81" s="6" t="s">
        <v>136</v>
      </c>
      <c r="C81" s="34" t="str">
        <f>IF(ISERROR(VLOOKUP(B81,'[5]800m.'!$M$8:$O$973,3,0)),"",(VLOOKUP(B81,'[5]800m.'!$M$8:$O$973,3,0)))</f>
        <v/>
      </c>
      <c r="D81" s="10" t="str">
        <f>IF(ISERROR(VLOOKUP(B81,'[5]800m.'!$M$8:$Q$973,5,0)),"",(VLOOKUP(B81,'[5]800m.'!$M$8:$Q$973,5,0)))</f>
        <v/>
      </c>
      <c r="E81" s="36">
        <f>IF(ISERROR(VLOOKUP(B81,'[5]80m.'!$N$8:$S$962,3,0)),"",(VLOOKUP(B81,'[5]80m.'!$N$8:$S$962,3,0)))</f>
        <v>1249</v>
      </c>
      <c r="F81" s="10">
        <f>IF(ISERROR(VLOOKUP(B81,'[5]80m.'!$N$8:$S$979,6,0)),"",(VLOOKUP(B81,'[5]80m.'!$N$8:$S$979,6,0)))</f>
        <v>58</v>
      </c>
      <c r="G81" s="11" t="str">
        <f>IF(ISERROR(VLOOKUP(B81,'[5]80m.Eng'!$N$8:$S$973,3,0)),"",(VLOOKUP(B81,'[5]80m.Eng'!$N$8:$S$973,3,0)))</f>
        <v/>
      </c>
      <c r="H81" s="10" t="str">
        <f>IF(ISERROR(VLOOKUP(B81,'[5]80m.Eng'!$N$8:$S$990,6,0)),"",(VLOOKUP(B81,'[5]80m.Eng'!$N$8:$S$990,6,0)))</f>
        <v/>
      </c>
      <c r="I81" s="12" t="str">
        <f>IF(ISERROR(VLOOKUP(B81,[5]Cirit!$E$8:$N$975,10,0)),"",(VLOOKUP(B81,[5]Cirit!$E$8:$N$975,10,0)))</f>
        <v/>
      </c>
      <c r="J81" s="10" t="str">
        <f>IF(ISERROR(VLOOKUP(B81,[5]Cirit!$E$8:$O$975,11,0)),"",(VLOOKUP(B81,[5]Cirit!$E$8:$O$975,11,0)))</f>
        <v/>
      </c>
      <c r="K81" s="12">
        <f>IF(ISERROR(VLOOKUP(B81,[5]Uzun!$E$8:$N$1003,10,0)),"",(VLOOKUP(B81,[5]Uzun!$E$8:$N$1003,10,0)))</f>
        <v>380</v>
      </c>
      <c r="L81" s="10">
        <f>IF(ISERROR(VLOOKUP(B81,[5]Uzun!$E$8:$O$1003,11,0)),"",(VLOOKUP(B81,[5]Uzun!$E$8:$O$1003,11,0)))</f>
        <v>48</v>
      </c>
      <c r="M81" s="12" t="str">
        <f>IF(ISERROR(VLOOKUP(B81,[5]Gülle!$E$8:$N$989,10,0)),"",(VLOOKUP(B81,[5]Gülle!$E$8:$N$989,10,0)))</f>
        <v/>
      </c>
      <c r="N81" s="10" t="str">
        <f>IF(ISERROR(VLOOKUP(B81,[5]Gülle!$E$8:$O$989,11,0)),"",(VLOOKUP(B81,[5]Gülle!$E$8:$O$989,11,0)))</f>
        <v/>
      </c>
      <c r="O81" s="12"/>
      <c r="P81" s="10"/>
      <c r="Q81" s="11"/>
      <c r="R81" s="10"/>
      <c r="S81" s="9">
        <v>43</v>
      </c>
      <c r="T81" s="8">
        <f t="shared" si="2"/>
        <v>106</v>
      </c>
      <c r="U81" s="7">
        <f t="shared" si="3"/>
        <v>149</v>
      </c>
      <c r="V81" s="6" t="s">
        <v>1</v>
      </c>
    </row>
    <row r="82" spans="1:22" ht="53.45" customHeight="1" x14ac:dyDescent="0.2">
      <c r="A82" s="14">
        <v>18</v>
      </c>
      <c r="B82" s="6" t="s">
        <v>138</v>
      </c>
      <c r="C82" s="34" t="str">
        <f>IF(ISERROR(VLOOKUP(B82,'[5]800m.'!$M$8:$O$973,3,0)),"",(VLOOKUP(B82,'[5]800m.'!$M$8:$O$973,3,0)))</f>
        <v/>
      </c>
      <c r="D82" s="10" t="str">
        <f>IF(ISERROR(VLOOKUP(B82,'[5]800m.'!$M$8:$Q$973,5,0)),"",(VLOOKUP(B82,'[5]800m.'!$M$8:$Q$973,5,0)))</f>
        <v/>
      </c>
      <c r="E82" s="36">
        <f>IF(ISERROR(VLOOKUP(B82,'[5]80m.'!$N$8:$S$962,3,0)),"",(VLOOKUP(B82,'[5]80m.'!$N$8:$S$962,3,0)))</f>
        <v>1396</v>
      </c>
      <c r="F82" s="10">
        <f>IF(ISERROR(VLOOKUP(B82,'[5]80m.'!$N$8:$S$979,6,0)),"",(VLOOKUP(B82,'[5]80m.'!$N$8:$S$979,6,0)))</f>
        <v>28</v>
      </c>
      <c r="G82" s="11" t="str">
        <f>IF(ISERROR(VLOOKUP(B82,'[5]80m.Eng'!$N$8:$S$973,3,0)),"",(VLOOKUP(B82,'[5]80m.Eng'!$N$8:$S$973,3,0)))</f>
        <v/>
      </c>
      <c r="H82" s="10" t="str">
        <f>IF(ISERROR(VLOOKUP(B82,'[5]80m.Eng'!$N$8:$S$990,6,0)),"",(VLOOKUP(B82,'[5]80m.Eng'!$N$8:$S$990,6,0)))</f>
        <v/>
      </c>
      <c r="I82" s="12" t="str">
        <f>IF(ISERROR(VLOOKUP(B82,[5]Cirit!$E$8:$N$975,10,0)),"",(VLOOKUP(B82,[5]Cirit!$E$8:$N$975,10,0)))</f>
        <v/>
      </c>
      <c r="J82" s="10" t="str">
        <f>IF(ISERROR(VLOOKUP(B82,[5]Cirit!$E$8:$O$975,11,0)),"",(VLOOKUP(B82,[5]Cirit!$E$8:$O$975,11,0)))</f>
        <v/>
      </c>
      <c r="K82" s="12">
        <f>IF(ISERROR(VLOOKUP(B82,[5]Uzun!$E$8:$N$1003,10,0)),"",(VLOOKUP(B82,[5]Uzun!$E$8:$N$1003,10,0)))</f>
        <v>328</v>
      </c>
      <c r="L82" s="10">
        <f>IF(ISERROR(VLOOKUP(B82,[5]Uzun!$E$8:$O$1003,11,0)),"",(VLOOKUP(B82,[5]Uzun!$E$8:$O$1003,11,0)))</f>
        <v>31</v>
      </c>
      <c r="M82" s="12" t="str">
        <f>IF(ISERROR(VLOOKUP(B82,[5]Gülle!$E$8:$N$989,10,0)),"",(VLOOKUP(B82,[5]Gülle!$E$8:$N$989,10,0)))</f>
        <v/>
      </c>
      <c r="N82" s="10" t="str">
        <f>IF(ISERROR(VLOOKUP(B82,[5]Gülle!$E$8:$O$989,11,0)),"",(VLOOKUP(B82,[5]Gülle!$E$8:$O$989,11,0)))</f>
        <v/>
      </c>
      <c r="O82" s="12"/>
      <c r="P82" s="10"/>
      <c r="Q82" s="11"/>
      <c r="R82" s="10"/>
      <c r="S82" s="9">
        <v>83</v>
      </c>
      <c r="T82" s="8">
        <f t="shared" si="2"/>
        <v>59</v>
      </c>
      <c r="U82" s="7">
        <f t="shared" si="3"/>
        <v>142</v>
      </c>
      <c r="V82" s="6" t="s">
        <v>1</v>
      </c>
    </row>
    <row r="83" spans="1:22" ht="53.45" customHeight="1" x14ac:dyDescent="0.2">
      <c r="A83" s="14">
        <v>19</v>
      </c>
      <c r="B83" s="6" t="s">
        <v>111</v>
      </c>
      <c r="C83" s="34" t="str">
        <f>IF(ISERROR(VLOOKUP(B83,'[5]800m.'!$M$8:$O$973,3,0)),"",(VLOOKUP(B83,'[5]800m.'!$M$8:$O$973,3,0)))</f>
        <v/>
      </c>
      <c r="D83" s="10" t="str">
        <f>IF(ISERROR(VLOOKUP(B83,'[5]800m.'!$M$8:$Q$973,5,0)),"",(VLOOKUP(B83,'[5]800m.'!$M$8:$Q$973,5,0)))</f>
        <v/>
      </c>
      <c r="E83" s="36" t="str">
        <f>IF(ISERROR(VLOOKUP(B83,'[5]80m.'!$N$8:$S$962,3,0)),"",(VLOOKUP(B83,'[5]80m.'!$N$8:$S$962,3,0)))</f>
        <v/>
      </c>
      <c r="F83" s="10" t="str">
        <f>IF(ISERROR(VLOOKUP(B83,'[5]80m.'!$N$8:$S$979,6,0)),"",(VLOOKUP(B83,'[5]80m.'!$N$8:$S$979,6,0)))</f>
        <v/>
      </c>
      <c r="G83" s="11" t="str">
        <f>IF(ISERROR(VLOOKUP(B83,'[5]80m.Eng'!$N$8:$S$973,3,0)),"",(VLOOKUP(B83,'[5]80m.Eng'!$N$8:$S$973,3,0)))</f>
        <v/>
      </c>
      <c r="H83" s="10" t="str">
        <f>IF(ISERROR(VLOOKUP(B83,'[5]80m.Eng'!$N$8:$S$990,6,0)),"",(VLOOKUP(B83,'[5]80m.Eng'!$N$8:$S$990,6,0)))</f>
        <v/>
      </c>
      <c r="I83" s="12" t="str">
        <f>IF(ISERROR(VLOOKUP(B83,[5]Cirit!$E$8:$N$975,10,0)),"",(VLOOKUP(B83,[5]Cirit!$E$8:$N$975,10,0)))</f>
        <v/>
      </c>
      <c r="J83" s="10" t="str">
        <f>IF(ISERROR(VLOOKUP(B83,[5]Cirit!$E$8:$O$975,11,0)),"",(VLOOKUP(B83,[5]Cirit!$E$8:$O$975,11,0)))</f>
        <v/>
      </c>
      <c r="K83" s="12">
        <f>IF(ISERROR(VLOOKUP(B83,[5]Uzun!$E$8:$N$1003,10,0)),"",(VLOOKUP(B83,[5]Uzun!$E$8:$N$1003,10,0)))</f>
        <v>394</v>
      </c>
      <c r="L83" s="10">
        <f>IF(ISERROR(VLOOKUP(B83,[5]Uzun!$E$8:$O$1003,11,0)),"",(VLOOKUP(B83,[5]Uzun!$E$8:$O$1003,11,0)))</f>
        <v>53</v>
      </c>
      <c r="M83" s="12" t="str">
        <f>IF(ISERROR(VLOOKUP(B83,[5]Gülle!$E$8:$N$989,10,0)),"",(VLOOKUP(B83,[5]Gülle!$E$8:$N$989,10,0)))</f>
        <v/>
      </c>
      <c r="N83" s="10" t="str">
        <f>IF(ISERROR(VLOOKUP(B83,[5]Gülle!$E$8:$O$989,11,0)),"",(VLOOKUP(B83,[5]Gülle!$E$8:$O$989,11,0)))</f>
        <v/>
      </c>
      <c r="O83" s="12"/>
      <c r="P83" s="10"/>
      <c r="Q83" s="11"/>
      <c r="R83" s="10"/>
      <c r="S83" s="9">
        <v>79</v>
      </c>
      <c r="T83" s="8">
        <f t="shared" si="2"/>
        <v>53</v>
      </c>
      <c r="U83" s="7">
        <f t="shared" si="3"/>
        <v>132</v>
      </c>
      <c r="V83" s="6" t="s">
        <v>1</v>
      </c>
    </row>
    <row r="84" spans="1:22" ht="53.45" customHeight="1" x14ac:dyDescent="0.2">
      <c r="A84" s="14">
        <v>20</v>
      </c>
      <c r="B84" s="6" t="s">
        <v>126</v>
      </c>
      <c r="C84" s="34" t="str">
        <f>IF(ISERROR(VLOOKUP(B84,'[5]800m.'!$M$8:$O$973,3,0)),"",(VLOOKUP(B84,'[5]800m.'!$M$8:$O$973,3,0)))</f>
        <v/>
      </c>
      <c r="D84" s="10" t="str">
        <f>IF(ISERROR(VLOOKUP(B84,'[5]800m.'!$M$8:$Q$973,5,0)),"",(VLOOKUP(B84,'[5]800m.'!$M$8:$Q$973,5,0)))</f>
        <v/>
      </c>
      <c r="E84" s="36" t="str">
        <f>IF(ISERROR(VLOOKUP(B84,'[5]80m.'!$N$8:$S$962,3,0)),"",(VLOOKUP(B84,'[5]80m.'!$N$8:$S$962,3,0)))</f>
        <v/>
      </c>
      <c r="F84" s="10" t="str">
        <f>IF(ISERROR(VLOOKUP(B84,'[5]80m.'!$N$8:$S$979,6,0)),"",(VLOOKUP(B84,'[5]80m.'!$N$8:$S$979,6,0)))</f>
        <v/>
      </c>
      <c r="G84" s="11" t="str">
        <f>IF(ISERROR(VLOOKUP(B84,'[5]80m.Eng'!$N$8:$S$973,3,0)),"",(VLOOKUP(B84,'[5]80m.Eng'!$N$8:$S$973,3,0)))</f>
        <v/>
      </c>
      <c r="H84" s="10" t="str">
        <f>IF(ISERROR(VLOOKUP(B84,'[5]80m.Eng'!$N$8:$S$990,6,0)),"",(VLOOKUP(B84,'[5]80m.Eng'!$N$8:$S$990,6,0)))</f>
        <v/>
      </c>
      <c r="I84" s="12" t="str">
        <f>IF(ISERROR(VLOOKUP(B84,[5]Cirit!$E$8:$N$975,10,0)),"",(VLOOKUP(B84,[5]Cirit!$E$8:$N$975,10,0)))</f>
        <v/>
      </c>
      <c r="J84" s="10" t="str">
        <f>IF(ISERROR(VLOOKUP(B84,[5]Cirit!$E$8:$O$975,11,0)),"",(VLOOKUP(B84,[5]Cirit!$E$8:$O$975,11,0)))</f>
        <v/>
      </c>
      <c r="K84" s="12">
        <f>IF(ISERROR(VLOOKUP(B84,[5]Uzun!$E$8:$N$1003,10,0)),"",(VLOOKUP(B84,[5]Uzun!$E$8:$N$1003,10,0)))</f>
        <v>394</v>
      </c>
      <c r="L84" s="10">
        <f>IF(ISERROR(VLOOKUP(B84,[5]Uzun!$E$8:$O$1003,11,0)),"",(VLOOKUP(B84,[5]Uzun!$E$8:$O$1003,11,0)))</f>
        <v>53</v>
      </c>
      <c r="M84" s="12" t="str">
        <f>IF(ISERROR(VLOOKUP(B84,[5]Gülle!$E$8:$N$989,10,0)),"",(VLOOKUP(B84,[5]Gülle!$E$8:$N$989,10,0)))</f>
        <v/>
      </c>
      <c r="N84" s="10" t="str">
        <f>IF(ISERROR(VLOOKUP(B84,[5]Gülle!$E$8:$O$989,11,0)),"",(VLOOKUP(B84,[5]Gülle!$E$8:$O$989,11,0)))</f>
        <v/>
      </c>
      <c r="O84" s="12"/>
      <c r="P84" s="10"/>
      <c r="Q84" s="11"/>
      <c r="R84" s="10"/>
      <c r="S84" s="9">
        <v>64</v>
      </c>
      <c r="T84" s="8">
        <f t="shared" si="2"/>
        <v>53</v>
      </c>
      <c r="U84" s="7">
        <f t="shared" si="3"/>
        <v>117</v>
      </c>
      <c r="V84" s="6" t="s">
        <v>1</v>
      </c>
    </row>
    <row r="85" spans="1:22" ht="66" hidden="1" customHeight="1" x14ac:dyDescent="0.2">
      <c r="A85" s="14">
        <v>-2.8</v>
      </c>
      <c r="B85" s="6"/>
      <c r="C85" s="34" t="str">
        <f>IF(ISERROR(VLOOKUP(B85,'[5]800m.'!$N$8:$O$973,2,0)),"",(VLOOKUP(B85,'[5]800m.'!$N$8:$O$973,2,0)))</f>
        <v/>
      </c>
      <c r="D85" s="10" t="str">
        <f>IF(ISERROR(VLOOKUP(B85,'[5]800m.'!$N$8:$Q$973,4,0)),"",(VLOOKUP(B85,'[5]800m.'!$N$8:$Q$973,4,0)))</f>
        <v/>
      </c>
      <c r="E85" s="36" t="str">
        <f>IF(ISERROR(VLOOKUP(B85,'[5]80m.'!$N$8:$S$962,3,0)),"",(VLOOKUP(B85,'[5]80m.'!$N$8:$S$962,3,0)))</f>
        <v/>
      </c>
      <c r="F85" s="10" t="str">
        <f>IF(ISERROR(VLOOKUP(B85,'[5]80m.'!$N$8:$S$979,6,0)),"",(VLOOKUP(B85,'[5]80m.'!$N$8:$S$979,6,0)))</f>
        <v/>
      </c>
      <c r="G85" s="11" t="str">
        <f>IF(ISERROR(VLOOKUP(B85,'[5]80m.Eng'!$O$8:$S$973,2,0)),"",(VLOOKUP(B85,'[5]80m.Eng'!$O$8:$S$973,2,0)))</f>
        <v/>
      </c>
      <c r="H85" s="10" t="str">
        <f>IF(ISERROR(VLOOKUP(B85,'[5]80m.Eng'!$O$8:$S$990,5,0)),"",(VLOOKUP(B85,'[5]80m.Eng'!$O$8:$S$990,5,0)))</f>
        <v/>
      </c>
      <c r="I85" s="12" t="str">
        <f>IF(ISERROR(VLOOKUP(B85,[5]Cirit!$F$8:$N$975,9,0)),"",(VLOOKUP(B85,[5]Cirit!$F$8:$N$975,9,0)))</f>
        <v/>
      </c>
      <c r="J85" s="10" t="str">
        <f>IF(ISERROR(VLOOKUP(B85,[5]Cirit!$F$8:$O$975,10,0)),"",(VLOOKUP(B85,[5]Cirit!$F$8:$O$975,10,0)))</f>
        <v/>
      </c>
      <c r="K85" s="12" t="str">
        <f>IF(ISERROR(VLOOKUP(B85,[5]Uzun!$E$8:$N$1003,10,0)),"",(VLOOKUP(B85,[5]Uzun!$E$8:$N$1003,10,0)))</f>
        <v/>
      </c>
      <c r="L85" s="10" t="str">
        <f>IF(ISERROR(VLOOKUP(B85,[5]Uzun!$E$8:$O$1003,11,0)),"",(VLOOKUP(B85,[5]Uzun!$E$8:$O$1003,11,0)))</f>
        <v/>
      </c>
      <c r="M85" s="12" t="str">
        <f>IF(ISERROR(VLOOKUP(B85,[5]Gülle!$E$8:$N$989,10,0)),"",(VLOOKUP(B85,[5]Gülle!$E$8:$N$989,10,0)))</f>
        <v/>
      </c>
      <c r="N85" s="10" t="str">
        <f>IF(ISERROR(VLOOKUP(B85,[5]Gülle!$E$8:$O$989,11,0)),"",(VLOOKUP(B85,[5]Gülle!$E$8:$O$989,11,0)))</f>
        <v/>
      </c>
      <c r="O85" s="12" t="str">
        <f>IF(ISERROR(VLOOKUP(B85,[5]Yüksek!$F$8:$BO$990,62,0)),"",(VLOOKUP(B85,[5]Yüksek!$F$8:$BO$990,62,0)))</f>
        <v/>
      </c>
      <c r="P85" s="10" t="str">
        <f>IF(ISERROR(VLOOKUP(B85,[5]Yüksek!$F$8:$BP$990,63,0)),"",(VLOOKUP(B85,[5]Yüksek!$F$8:$BP$990,63,0)))</f>
        <v/>
      </c>
      <c r="Q85" s="11" t="str">
        <f>IF(ISERROR(VLOOKUP(B85,[5]İsveç!$N$8:$O$973,2,0)),"",(VLOOKUP(B85,[5]İsveç!$N$8:$O$973,2,0)))</f>
        <v/>
      </c>
      <c r="R85" s="10" t="str">
        <f>IF(ISERROR(VLOOKUP(B85,[5]İsveç!$N$8:$Q$973,4,0)),"",(VLOOKUP(B85,[5]İsveç!$N$8:$Q$973,4,0)))</f>
        <v/>
      </c>
      <c r="S85" s="9" t="str">
        <f>IF(ISERROR(VLOOKUP(B85,'2009 (13YAŞ) KIZ'!$B$42:$Q$58,16,0)),"",(VLOOKUP(B85,'2009 (13YAŞ) KIZ'!$B$42:$Q$58,16,0)))</f>
        <v/>
      </c>
      <c r="T85" s="8">
        <f t="shared" si="2"/>
        <v>0</v>
      </c>
      <c r="U85" s="7">
        <f>IF(ISERROR(VLOOKUP(B85,'2009 (13YAŞ) KIZ'!$B$99:$R$1046,17,0)),"",(VLOOKUP(B85,'2009 (13YAŞ) KIZ'!$B$99:$R$1046,17,0)))</f>
        <v>0</v>
      </c>
    </row>
    <row r="86" spans="1:22" ht="66" hidden="1" customHeight="1" x14ac:dyDescent="0.2">
      <c r="A86" s="14">
        <v>-12.6</v>
      </c>
      <c r="B86" s="6"/>
      <c r="C86" s="34" t="str">
        <f>IF(ISERROR(VLOOKUP(B86,'[5]800m.'!$N$8:$O$973,2,0)),"",(VLOOKUP(B86,'[5]800m.'!$N$8:$O$973,2,0)))</f>
        <v/>
      </c>
      <c r="D86" s="10" t="str">
        <f>IF(ISERROR(VLOOKUP(B86,'[5]800m.'!$N$8:$Q$973,4,0)),"",(VLOOKUP(B86,'[5]800m.'!$N$8:$Q$973,4,0)))</f>
        <v/>
      </c>
      <c r="E86" s="36" t="str">
        <f>IF(ISERROR(VLOOKUP(B86,'[5]80m.'!$N$8:$S$962,3,0)),"",(VLOOKUP(B86,'[5]80m.'!$N$8:$S$962,3,0)))</f>
        <v/>
      </c>
      <c r="F86" s="10" t="str">
        <f>IF(ISERROR(VLOOKUP(B86,'[5]80m.'!$N$8:$S$979,6,0)),"",(VLOOKUP(B86,'[5]80m.'!$N$8:$S$979,6,0)))</f>
        <v/>
      </c>
      <c r="G86" s="11" t="str">
        <f>IF(ISERROR(VLOOKUP(B86,'[5]80m.Eng'!$O$8:$S$973,2,0)),"",(VLOOKUP(B86,'[5]80m.Eng'!$O$8:$S$973,2,0)))</f>
        <v/>
      </c>
      <c r="H86" s="10" t="str">
        <f>IF(ISERROR(VLOOKUP(B86,'[5]80m.Eng'!$O$8:$S$990,5,0)),"",(VLOOKUP(B86,'[5]80m.Eng'!$O$8:$S$990,5,0)))</f>
        <v/>
      </c>
      <c r="I86" s="12" t="str">
        <f>IF(ISERROR(VLOOKUP(B86,[5]Cirit!$F$8:$N$975,9,0)),"",(VLOOKUP(B86,[5]Cirit!$F$8:$N$975,9,0)))</f>
        <v/>
      </c>
      <c r="J86" s="10" t="str">
        <f>IF(ISERROR(VLOOKUP(B86,[5]Cirit!$F$8:$O$975,10,0)),"",(VLOOKUP(B86,[5]Cirit!$F$8:$O$975,10,0)))</f>
        <v/>
      </c>
      <c r="K86" s="12" t="str">
        <f>IF(ISERROR(VLOOKUP(B86,[5]Uzun!$E$8:$N$1003,10,0)),"",(VLOOKUP(B86,[5]Uzun!$E$8:$N$1003,10,0)))</f>
        <v/>
      </c>
      <c r="L86" s="10" t="str">
        <f>IF(ISERROR(VLOOKUP(B86,[5]Uzun!$E$8:$O$1003,11,0)),"",(VLOOKUP(B86,[5]Uzun!$E$8:$O$1003,11,0)))</f>
        <v/>
      </c>
      <c r="M86" s="12" t="str">
        <f>IF(ISERROR(VLOOKUP(B86,[5]Gülle!$E$8:$N$989,10,0)),"",(VLOOKUP(B86,[5]Gülle!$E$8:$N$989,10,0)))</f>
        <v/>
      </c>
      <c r="N86" s="10" t="str">
        <f>IF(ISERROR(VLOOKUP(B86,[5]Gülle!$E$8:$O$989,11,0)),"",(VLOOKUP(B86,[5]Gülle!$E$8:$O$989,11,0)))</f>
        <v/>
      </c>
      <c r="O86" s="12" t="str">
        <f>IF(ISERROR(VLOOKUP(B86,[5]Yüksek!$F$8:$BO$990,62,0)),"",(VLOOKUP(B86,[5]Yüksek!$F$8:$BO$990,62,0)))</f>
        <v/>
      </c>
      <c r="P86" s="10" t="str">
        <f>IF(ISERROR(VLOOKUP(B86,[5]Yüksek!$F$8:$BP$990,63,0)),"",(VLOOKUP(B86,[5]Yüksek!$F$8:$BP$990,63,0)))</f>
        <v/>
      </c>
      <c r="Q86" s="11" t="str">
        <f>IF(ISERROR(VLOOKUP(B86,[5]İsveç!$N$8:$O$973,2,0)),"",(VLOOKUP(B86,[5]İsveç!$N$8:$O$973,2,0)))</f>
        <v/>
      </c>
      <c r="R86" s="10" t="str">
        <f>IF(ISERROR(VLOOKUP(B86,[5]İsveç!$N$8:$Q$973,4,0)),"",(VLOOKUP(B86,[5]İsveç!$N$8:$Q$973,4,0)))</f>
        <v/>
      </c>
      <c r="S86" s="9" t="str">
        <f>IF(ISERROR(VLOOKUP(B86,'2009 (13YAŞ) KIZ'!$B$42:$Q$58,16,0)),"",(VLOOKUP(B86,'2009 (13YAŞ) KIZ'!$B$42:$Q$58,16,0)))</f>
        <v/>
      </c>
      <c r="T86" s="8">
        <f t="shared" si="2"/>
        <v>0</v>
      </c>
      <c r="U86" s="7">
        <f>IF(ISERROR(VLOOKUP(B86,'2009 (13YAŞ) KIZ'!$B$99:$R$1046,17,0)),"",(VLOOKUP(B86,'2009 (13YAŞ) KIZ'!$B$99:$R$1046,17,0)))</f>
        <v>0</v>
      </c>
    </row>
    <row r="87" spans="1:22" ht="66" hidden="1" customHeight="1" x14ac:dyDescent="0.2">
      <c r="A87" s="14">
        <v>-22.4</v>
      </c>
      <c r="B87" s="6"/>
      <c r="C87" s="34" t="str">
        <f>IF(ISERROR(VLOOKUP(B87,'[5]800m.'!$N$8:$O$973,2,0)),"",(VLOOKUP(B87,'[5]800m.'!$N$8:$O$973,2,0)))</f>
        <v/>
      </c>
      <c r="D87" s="10" t="str">
        <f>IF(ISERROR(VLOOKUP(B87,'[5]800m.'!$N$8:$Q$973,4,0)),"",(VLOOKUP(B87,'[5]800m.'!$N$8:$Q$973,4,0)))</f>
        <v/>
      </c>
      <c r="E87" s="36" t="str">
        <f>IF(ISERROR(VLOOKUP(B87,'[5]80m.'!$N$8:$S$962,3,0)),"",(VLOOKUP(B87,'[5]80m.'!$N$8:$S$962,3,0)))</f>
        <v/>
      </c>
      <c r="F87" s="10" t="str">
        <f>IF(ISERROR(VLOOKUP(B87,'[5]80m.'!$N$8:$S$979,6,0)),"",(VLOOKUP(B87,'[5]80m.'!$N$8:$S$979,6,0)))</f>
        <v/>
      </c>
      <c r="G87" s="11" t="str">
        <f>IF(ISERROR(VLOOKUP(B87,'[5]80m.Eng'!$O$8:$S$973,2,0)),"",(VLOOKUP(B87,'[5]80m.Eng'!$O$8:$S$973,2,0)))</f>
        <v/>
      </c>
      <c r="H87" s="10" t="str">
        <f>IF(ISERROR(VLOOKUP(B87,'[5]80m.Eng'!$O$8:$S$990,5,0)),"",(VLOOKUP(B87,'[5]80m.Eng'!$O$8:$S$990,5,0)))</f>
        <v/>
      </c>
      <c r="I87" s="12" t="str">
        <f>IF(ISERROR(VLOOKUP(B87,[5]Cirit!$F$8:$N$975,9,0)),"",(VLOOKUP(B87,[5]Cirit!$F$8:$N$975,9,0)))</f>
        <v/>
      </c>
      <c r="J87" s="10" t="str">
        <f>IF(ISERROR(VLOOKUP(B87,[5]Cirit!$F$8:$O$975,10,0)),"",(VLOOKUP(B87,[5]Cirit!$F$8:$O$975,10,0)))</f>
        <v/>
      </c>
      <c r="K87" s="12" t="str">
        <f>IF(ISERROR(VLOOKUP(B87,[5]Uzun!$E$8:$N$1003,10,0)),"",(VLOOKUP(B87,[5]Uzun!$E$8:$N$1003,10,0)))</f>
        <v/>
      </c>
      <c r="L87" s="10" t="str">
        <f>IF(ISERROR(VLOOKUP(B87,[5]Uzun!$E$8:$O$1003,11,0)),"",(VLOOKUP(B87,[5]Uzun!$E$8:$O$1003,11,0)))</f>
        <v/>
      </c>
      <c r="M87" s="12" t="str">
        <f>IF(ISERROR(VLOOKUP(B87,[5]Gülle!$E$8:$N$989,10,0)),"",(VLOOKUP(B87,[5]Gülle!$E$8:$N$989,10,0)))</f>
        <v/>
      </c>
      <c r="N87" s="10" t="str">
        <f>IF(ISERROR(VLOOKUP(B87,[5]Gülle!$E$8:$O$989,11,0)),"",(VLOOKUP(B87,[5]Gülle!$E$8:$O$989,11,0)))</f>
        <v/>
      </c>
      <c r="O87" s="12" t="str">
        <f>IF(ISERROR(VLOOKUP(B87,[5]Yüksek!$F$8:$BO$990,62,0)),"",(VLOOKUP(B87,[5]Yüksek!$F$8:$BO$990,62,0)))</f>
        <v/>
      </c>
      <c r="P87" s="10" t="str">
        <f>IF(ISERROR(VLOOKUP(B87,[5]Yüksek!$F$8:$BP$990,63,0)),"",(VLOOKUP(B87,[5]Yüksek!$F$8:$BP$990,63,0)))</f>
        <v/>
      </c>
      <c r="Q87" s="11" t="str">
        <f>IF(ISERROR(VLOOKUP(B87,[5]İsveç!$N$8:$O$973,2,0)),"",(VLOOKUP(B87,[5]İsveç!$N$8:$O$973,2,0)))</f>
        <v/>
      </c>
      <c r="R87" s="10" t="str">
        <f>IF(ISERROR(VLOOKUP(B87,[5]İsveç!$N$8:$Q$973,4,0)),"",(VLOOKUP(B87,[5]İsveç!$N$8:$Q$973,4,0)))</f>
        <v/>
      </c>
      <c r="S87" s="9" t="str">
        <f>IF(ISERROR(VLOOKUP(B87,'2009 (13YAŞ) KIZ'!$B$42:$Q$58,16,0)),"",(VLOOKUP(B87,'2009 (13YAŞ) KIZ'!$B$42:$Q$58,16,0)))</f>
        <v/>
      </c>
      <c r="T87" s="8">
        <f t="shared" si="2"/>
        <v>0</v>
      </c>
      <c r="U87" s="7">
        <f>IF(ISERROR(VLOOKUP(B87,'2009 (13YAŞ) KIZ'!$B$99:$R$1046,17,0)),"",(VLOOKUP(B87,'2009 (13YAŞ) KIZ'!$B$99:$R$1046,17,0)))</f>
        <v>0</v>
      </c>
    </row>
    <row r="88" spans="1:22" ht="66" hidden="1" customHeight="1" x14ac:dyDescent="0.2">
      <c r="A88" s="14">
        <v>-32.200000000000003</v>
      </c>
      <c r="B88" s="6"/>
      <c r="C88" s="34" t="str">
        <f>IF(ISERROR(VLOOKUP(B88,'[5]800m.'!$N$8:$O$973,2,0)),"",(VLOOKUP(B88,'[5]800m.'!$N$8:$O$973,2,0)))</f>
        <v/>
      </c>
      <c r="D88" s="10" t="str">
        <f>IF(ISERROR(VLOOKUP(B88,'[5]800m.'!$N$8:$Q$973,4,0)),"",(VLOOKUP(B88,'[5]800m.'!$N$8:$Q$973,4,0)))</f>
        <v/>
      </c>
      <c r="E88" s="36" t="str">
        <f>IF(ISERROR(VLOOKUP(B88,'[5]80m.'!$N$8:$S$962,3,0)),"",(VLOOKUP(B88,'[5]80m.'!$N$8:$S$962,3,0)))</f>
        <v/>
      </c>
      <c r="F88" s="10" t="str">
        <f>IF(ISERROR(VLOOKUP(B88,'[5]80m.'!$N$8:$S$979,6,0)),"",(VLOOKUP(B88,'[5]80m.'!$N$8:$S$979,6,0)))</f>
        <v/>
      </c>
      <c r="G88" s="11" t="str">
        <f>IF(ISERROR(VLOOKUP(B88,'[5]80m.Eng'!$O$8:$S$973,2,0)),"",(VLOOKUP(B88,'[5]80m.Eng'!$O$8:$S$973,2,0)))</f>
        <v/>
      </c>
      <c r="H88" s="10" t="str">
        <f>IF(ISERROR(VLOOKUP(B88,'[5]80m.Eng'!$O$8:$S$990,5,0)),"",(VLOOKUP(B88,'[5]80m.Eng'!$O$8:$S$990,5,0)))</f>
        <v/>
      </c>
      <c r="I88" s="12" t="str">
        <f>IF(ISERROR(VLOOKUP(B88,[5]Cirit!$F$8:$N$975,9,0)),"",(VLOOKUP(B88,[5]Cirit!$F$8:$N$975,9,0)))</f>
        <v/>
      </c>
      <c r="J88" s="10" t="str">
        <f>IF(ISERROR(VLOOKUP(B88,[5]Cirit!$F$8:$O$975,10,0)),"",(VLOOKUP(B88,[5]Cirit!$F$8:$O$975,10,0)))</f>
        <v/>
      </c>
      <c r="K88" s="12" t="str">
        <f>IF(ISERROR(VLOOKUP(B88,[5]Uzun!$E$8:$N$1003,10,0)),"",(VLOOKUP(B88,[5]Uzun!$E$8:$N$1003,10,0)))</f>
        <v/>
      </c>
      <c r="L88" s="10" t="str">
        <f>IF(ISERROR(VLOOKUP(B88,[5]Uzun!$E$8:$O$1003,11,0)),"",(VLOOKUP(B88,[5]Uzun!$E$8:$O$1003,11,0)))</f>
        <v/>
      </c>
      <c r="M88" s="12" t="str">
        <f>IF(ISERROR(VLOOKUP(B88,[5]Gülle!$E$8:$N$989,10,0)),"",(VLOOKUP(B88,[5]Gülle!$E$8:$N$989,10,0)))</f>
        <v/>
      </c>
      <c r="N88" s="10" t="str">
        <f>IF(ISERROR(VLOOKUP(B88,[5]Gülle!$E$8:$O$989,11,0)),"",(VLOOKUP(B88,[5]Gülle!$E$8:$O$989,11,0)))</f>
        <v/>
      </c>
      <c r="O88" s="12" t="str">
        <f>IF(ISERROR(VLOOKUP(B88,[5]Yüksek!$F$8:$BO$990,62,0)),"",(VLOOKUP(B88,[5]Yüksek!$F$8:$BO$990,62,0)))</f>
        <v/>
      </c>
      <c r="P88" s="10" t="str">
        <f>IF(ISERROR(VLOOKUP(B88,[5]Yüksek!$F$8:$BP$990,63,0)),"",(VLOOKUP(B88,[5]Yüksek!$F$8:$BP$990,63,0)))</f>
        <v/>
      </c>
      <c r="Q88" s="11" t="str">
        <f>IF(ISERROR(VLOOKUP(B88,[5]İsveç!$N$8:$O$973,2,0)),"",(VLOOKUP(B88,[5]İsveç!$N$8:$O$973,2,0)))</f>
        <v/>
      </c>
      <c r="R88" s="10" t="str">
        <f>IF(ISERROR(VLOOKUP(B88,[5]İsveç!$N$8:$Q$973,4,0)),"",(VLOOKUP(B88,[5]İsveç!$N$8:$Q$973,4,0)))</f>
        <v/>
      </c>
      <c r="S88" s="9" t="str">
        <f>IF(ISERROR(VLOOKUP(B88,'2009 (13YAŞ) KIZ'!$B$42:$Q$58,16,0)),"",(VLOOKUP(B88,'2009 (13YAŞ) KIZ'!$B$42:$Q$58,16,0)))</f>
        <v/>
      </c>
      <c r="T88" s="8">
        <f t="shared" si="2"/>
        <v>0</v>
      </c>
      <c r="U88" s="7">
        <f>IF(ISERROR(VLOOKUP(B88,'2009 (13YAŞ) KIZ'!$B$99:$R$1046,17,0)),"",(VLOOKUP(B88,'2009 (13YAŞ) KIZ'!$B$99:$R$1046,17,0)))</f>
        <v>0</v>
      </c>
    </row>
    <row r="89" spans="1:22" ht="66" hidden="1" customHeight="1" x14ac:dyDescent="0.2">
      <c r="A89" s="14">
        <v>-42</v>
      </c>
      <c r="B89" s="6"/>
      <c r="C89" s="34" t="str">
        <f>IF(ISERROR(VLOOKUP(B89,'[5]800m.'!$N$8:$O$973,2,0)),"",(VLOOKUP(B89,'[5]800m.'!$N$8:$O$973,2,0)))</f>
        <v/>
      </c>
      <c r="D89" s="10" t="str">
        <f>IF(ISERROR(VLOOKUP(B89,'[5]800m.'!$N$8:$Q$973,4,0)),"",(VLOOKUP(B89,'[5]800m.'!$N$8:$Q$973,4,0)))</f>
        <v/>
      </c>
      <c r="E89" s="36" t="str">
        <f>IF(ISERROR(VLOOKUP(B89,'[5]80m.'!$N$8:$S$962,3,0)),"",(VLOOKUP(B89,'[5]80m.'!$N$8:$S$962,3,0)))</f>
        <v/>
      </c>
      <c r="F89" s="10" t="str">
        <f>IF(ISERROR(VLOOKUP(B89,'[5]80m.'!$N$8:$S$979,6,0)),"",(VLOOKUP(B89,'[5]80m.'!$N$8:$S$979,6,0)))</f>
        <v/>
      </c>
      <c r="G89" s="11" t="str">
        <f>IF(ISERROR(VLOOKUP(B89,'[5]80m.Eng'!$O$8:$S$973,2,0)),"",(VLOOKUP(B89,'[5]80m.Eng'!$O$8:$S$973,2,0)))</f>
        <v/>
      </c>
      <c r="H89" s="10" t="str">
        <f>IF(ISERROR(VLOOKUP(B89,'[5]80m.Eng'!$O$8:$S$990,5,0)),"",(VLOOKUP(B89,'[5]80m.Eng'!$O$8:$S$990,5,0)))</f>
        <v/>
      </c>
      <c r="I89" s="12" t="str">
        <f>IF(ISERROR(VLOOKUP(B89,[5]Cirit!$F$8:$N$975,9,0)),"",(VLOOKUP(B89,[5]Cirit!$F$8:$N$975,9,0)))</f>
        <v/>
      </c>
      <c r="J89" s="10" t="str">
        <f>IF(ISERROR(VLOOKUP(B89,[5]Cirit!$F$8:$O$975,10,0)),"",(VLOOKUP(B89,[5]Cirit!$F$8:$O$975,10,0)))</f>
        <v/>
      </c>
      <c r="K89" s="12" t="str">
        <f>IF(ISERROR(VLOOKUP(B89,[5]Uzun!$E$8:$N$1003,10,0)),"",(VLOOKUP(B89,[5]Uzun!$E$8:$N$1003,10,0)))</f>
        <v/>
      </c>
      <c r="L89" s="10" t="str">
        <f>IF(ISERROR(VLOOKUP(B89,[5]Uzun!$E$8:$O$1003,11,0)),"",(VLOOKUP(B89,[5]Uzun!$E$8:$O$1003,11,0)))</f>
        <v/>
      </c>
      <c r="M89" s="12" t="str">
        <f>IF(ISERROR(VLOOKUP(B89,[5]Gülle!$E$8:$N$989,10,0)),"",(VLOOKUP(B89,[5]Gülle!$E$8:$N$989,10,0)))</f>
        <v/>
      </c>
      <c r="N89" s="10" t="str">
        <f>IF(ISERROR(VLOOKUP(B89,[5]Gülle!$E$8:$O$989,11,0)),"",(VLOOKUP(B89,[5]Gülle!$E$8:$O$989,11,0)))</f>
        <v/>
      </c>
      <c r="O89" s="12" t="str">
        <f>IF(ISERROR(VLOOKUP(B89,[5]Yüksek!$F$8:$BO$990,62,0)),"",(VLOOKUP(B89,[5]Yüksek!$F$8:$BO$990,62,0)))</f>
        <v/>
      </c>
      <c r="P89" s="10" t="str">
        <f>IF(ISERROR(VLOOKUP(B89,[5]Yüksek!$F$8:$BP$990,63,0)),"",(VLOOKUP(B89,[5]Yüksek!$F$8:$BP$990,63,0)))</f>
        <v/>
      </c>
      <c r="Q89" s="11" t="str">
        <f>IF(ISERROR(VLOOKUP(B89,[5]İsveç!$N$8:$O$973,2,0)),"",(VLOOKUP(B89,[5]İsveç!$N$8:$O$973,2,0)))</f>
        <v/>
      </c>
      <c r="R89" s="10" t="str">
        <f>IF(ISERROR(VLOOKUP(B89,[5]İsveç!$N$8:$Q$973,4,0)),"",(VLOOKUP(B89,[5]İsveç!$N$8:$Q$973,4,0)))</f>
        <v/>
      </c>
      <c r="S89" s="9" t="str">
        <f>IF(ISERROR(VLOOKUP(B89,'2009 (13YAŞ) KIZ'!$B$42:$Q$58,16,0)),"",(VLOOKUP(B89,'2009 (13YAŞ) KIZ'!$B$42:$Q$58,16,0)))</f>
        <v/>
      </c>
      <c r="T89" s="8">
        <f t="shared" si="2"/>
        <v>0</v>
      </c>
      <c r="U89" s="7">
        <f>IF(ISERROR(VLOOKUP(B89,'2009 (13YAŞ) KIZ'!$B$99:$R$1046,17,0)),"",(VLOOKUP(B89,'2009 (13YAŞ) KIZ'!$B$99:$R$1046,17,0)))</f>
        <v>0</v>
      </c>
    </row>
    <row r="90" spans="1:22" ht="66" hidden="1" customHeight="1" x14ac:dyDescent="0.2">
      <c r="A90" s="14">
        <v>-51.8</v>
      </c>
      <c r="B90" s="6"/>
      <c r="C90" s="34" t="str">
        <f>IF(ISERROR(VLOOKUP(B90,'[5]800m.'!$N$8:$O$973,2,0)),"",(VLOOKUP(B90,'[5]800m.'!$N$8:$O$973,2,0)))</f>
        <v/>
      </c>
      <c r="D90" s="10" t="str">
        <f>IF(ISERROR(VLOOKUP(B90,'[5]800m.'!$N$8:$Q$973,4,0)),"",(VLOOKUP(B90,'[5]800m.'!$N$8:$Q$973,4,0)))</f>
        <v/>
      </c>
      <c r="E90" s="36" t="str">
        <f>IF(ISERROR(VLOOKUP(B90,'[5]80m.'!$N$8:$S$962,3,0)),"",(VLOOKUP(B90,'[5]80m.'!$N$8:$S$962,3,0)))</f>
        <v/>
      </c>
      <c r="F90" s="10" t="str">
        <f>IF(ISERROR(VLOOKUP(B90,'[5]80m.'!$N$8:$S$979,6,0)),"",(VLOOKUP(B90,'[5]80m.'!$N$8:$S$979,6,0)))</f>
        <v/>
      </c>
      <c r="G90" s="11" t="str">
        <f>IF(ISERROR(VLOOKUP(B90,'[5]80m.Eng'!$O$8:$S$973,2,0)),"",(VLOOKUP(B90,'[5]80m.Eng'!$O$8:$S$973,2,0)))</f>
        <v/>
      </c>
      <c r="H90" s="10" t="str">
        <f>IF(ISERROR(VLOOKUP(B90,'[5]80m.Eng'!$O$8:$S$990,5,0)),"",(VLOOKUP(B90,'[5]80m.Eng'!$O$8:$S$990,5,0)))</f>
        <v/>
      </c>
      <c r="I90" s="12" t="str">
        <f>IF(ISERROR(VLOOKUP(B90,[5]Cirit!$F$8:$N$975,9,0)),"",(VLOOKUP(B90,[5]Cirit!$F$8:$N$975,9,0)))</f>
        <v/>
      </c>
      <c r="J90" s="10" t="str">
        <f>IF(ISERROR(VLOOKUP(B90,[5]Cirit!$F$8:$O$975,10,0)),"",(VLOOKUP(B90,[5]Cirit!$F$8:$O$975,10,0)))</f>
        <v/>
      </c>
      <c r="K90" s="12" t="str">
        <f>IF(ISERROR(VLOOKUP(B90,[5]Uzun!$E$8:$N$1003,10,0)),"",(VLOOKUP(B90,[5]Uzun!$E$8:$N$1003,10,0)))</f>
        <v/>
      </c>
      <c r="L90" s="10" t="str">
        <f>IF(ISERROR(VLOOKUP(B90,[5]Uzun!$E$8:$O$1003,11,0)),"",(VLOOKUP(B90,[5]Uzun!$E$8:$O$1003,11,0)))</f>
        <v/>
      </c>
      <c r="M90" s="12" t="str">
        <f>IF(ISERROR(VLOOKUP(B90,[5]Gülle!$E$8:$N$989,10,0)),"",(VLOOKUP(B90,[5]Gülle!$E$8:$N$989,10,0)))</f>
        <v/>
      </c>
      <c r="N90" s="10" t="str">
        <f>IF(ISERROR(VLOOKUP(B90,[5]Gülle!$E$8:$O$989,11,0)),"",(VLOOKUP(B90,[5]Gülle!$E$8:$O$989,11,0)))</f>
        <v/>
      </c>
      <c r="O90" s="12" t="str">
        <f>IF(ISERROR(VLOOKUP(B90,[5]Yüksek!$F$8:$BO$990,62,0)),"",(VLOOKUP(B90,[5]Yüksek!$F$8:$BO$990,62,0)))</f>
        <v/>
      </c>
      <c r="P90" s="10" t="str">
        <f>IF(ISERROR(VLOOKUP(B90,[5]Yüksek!$F$8:$BP$990,63,0)),"",(VLOOKUP(B90,[5]Yüksek!$F$8:$BP$990,63,0)))</f>
        <v/>
      </c>
      <c r="Q90" s="11" t="str">
        <f>IF(ISERROR(VLOOKUP(B90,[5]İsveç!$N$8:$O$973,2,0)),"",(VLOOKUP(B90,[5]İsveç!$N$8:$O$973,2,0)))</f>
        <v/>
      </c>
      <c r="R90" s="10" t="str">
        <f>IF(ISERROR(VLOOKUP(B90,[5]İsveç!$N$8:$Q$973,4,0)),"",(VLOOKUP(B90,[5]İsveç!$N$8:$Q$973,4,0)))</f>
        <v/>
      </c>
      <c r="S90" s="9" t="str">
        <f>IF(ISERROR(VLOOKUP(B90,'2009 (13YAŞ) KIZ'!$B$42:$Q$58,16,0)),"",(VLOOKUP(B90,'2009 (13YAŞ) KIZ'!$B$42:$Q$58,16,0)))</f>
        <v/>
      </c>
      <c r="T90" s="8">
        <f t="shared" si="2"/>
        <v>0</v>
      </c>
      <c r="U90" s="7">
        <f>IF(ISERROR(VLOOKUP(B90,'2009 (13YAŞ) KIZ'!$B$99:$R$1046,17,0)),"",(VLOOKUP(B90,'2009 (13YAŞ) KIZ'!$B$99:$R$1046,17,0)))</f>
        <v>0</v>
      </c>
    </row>
    <row r="91" spans="1:22" ht="66" hidden="1" customHeight="1" x14ac:dyDescent="0.2">
      <c r="A91" s="14">
        <v>-61.6</v>
      </c>
      <c r="B91" s="6"/>
      <c r="C91" s="34" t="str">
        <f>IF(ISERROR(VLOOKUP(B91,'[5]800m.'!$N$8:$O$973,2,0)),"",(VLOOKUP(B91,'[5]800m.'!$N$8:$O$973,2,0)))</f>
        <v/>
      </c>
      <c r="D91" s="10" t="str">
        <f>IF(ISERROR(VLOOKUP(B91,'[5]800m.'!$N$8:$Q$973,4,0)),"",(VLOOKUP(B91,'[5]800m.'!$N$8:$Q$973,4,0)))</f>
        <v/>
      </c>
      <c r="E91" s="36" t="str">
        <f>IF(ISERROR(VLOOKUP(B91,'[5]80m.'!$N$8:$S$962,3,0)),"",(VLOOKUP(B91,'[5]80m.'!$N$8:$S$962,3,0)))</f>
        <v/>
      </c>
      <c r="F91" s="10" t="str">
        <f>IF(ISERROR(VLOOKUP(B91,'[5]80m.'!$N$8:$S$979,6,0)),"",(VLOOKUP(B91,'[5]80m.'!$N$8:$S$979,6,0)))</f>
        <v/>
      </c>
      <c r="G91" s="11" t="str">
        <f>IF(ISERROR(VLOOKUP(B91,'[5]80m.Eng'!$O$8:$S$973,2,0)),"",(VLOOKUP(B91,'[5]80m.Eng'!$O$8:$S$973,2,0)))</f>
        <v/>
      </c>
      <c r="H91" s="10" t="str">
        <f>IF(ISERROR(VLOOKUP(B91,'[5]80m.Eng'!$O$8:$S$990,5,0)),"",(VLOOKUP(B91,'[5]80m.Eng'!$O$8:$S$990,5,0)))</f>
        <v/>
      </c>
      <c r="I91" s="12" t="str">
        <f>IF(ISERROR(VLOOKUP(B91,[5]Cirit!$F$8:$N$975,9,0)),"",(VLOOKUP(B91,[5]Cirit!$F$8:$N$975,9,0)))</f>
        <v/>
      </c>
      <c r="J91" s="10" t="str">
        <f>IF(ISERROR(VLOOKUP(B91,[5]Cirit!$F$8:$O$975,10,0)),"",(VLOOKUP(B91,[5]Cirit!$F$8:$O$975,10,0)))</f>
        <v/>
      </c>
      <c r="K91" s="12" t="str">
        <f>IF(ISERROR(VLOOKUP(B91,[5]Uzun!$E$8:$N$1003,10,0)),"",(VLOOKUP(B91,[5]Uzun!$E$8:$N$1003,10,0)))</f>
        <v/>
      </c>
      <c r="L91" s="10" t="str">
        <f>IF(ISERROR(VLOOKUP(B91,[5]Uzun!$E$8:$O$1003,11,0)),"",(VLOOKUP(B91,[5]Uzun!$E$8:$O$1003,11,0)))</f>
        <v/>
      </c>
      <c r="M91" s="12" t="str">
        <f>IF(ISERROR(VLOOKUP(B91,[5]Gülle!$E$8:$N$989,10,0)),"",(VLOOKUP(B91,[5]Gülle!$E$8:$N$989,10,0)))</f>
        <v/>
      </c>
      <c r="N91" s="10" t="str">
        <f>IF(ISERROR(VLOOKUP(B91,[5]Gülle!$E$8:$O$989,11,0)),"",(VLOOKUP(B91,[5]Gülle!$E$8:$O$989,11,0)))</f>
        <v/>
      </c>
      <c r="O91" s="12" t="str">
        <f>IF(ISERROR(VLOOKUP(B91,[5]Yüksek!$F$8:$BO$990,62,0)),"",(VLOOKUP(B91,[5]Yüksek!$F$8:$BO$990,62,0)))</f>
        <v/>
      </c>
      <c r="P91" s="10" t="str">
        <f>IF(ISERROR(VLOOKUP(B91,[5]Yüksek!$F$8:$BP$990,63,0)),"",(VLOOKUP(B91,[5]Yüksek!$F$8:$BP$990,63,0)))</f>
        <v/>
      </c>
      <c r="Q91" s="11" t="str">
        <f>IF(ISERROR(VLOOKUP(B91,[5]İsveç!$N$8:$O$973,2,0)),"",(VLOOKUP(B91,[5]İsveç!$N$8:$O$973,2,0)))</f>
        <v/>
      </c>
      <c r="R91" s="10" t="str">
        <f>IF(ISERROR(VLOOKUP(B91,[5]İsveç!$N$8:$Q$973,4,0)),"",(VLOOKUP(B91,[5]İsveç!$N$8:$Q$973,4,0)))</f>
        <v/>
      </c>
      <c r="S91" s="9" t="str">
        <f>IF(ISERROR(VLOOKUP(B91,'2009 (13YAŞ) KIZ'!$B$42:$Q$58,16,0)),"",(VLOOKUP(B91,'2009 (13YAŞ) KIZ'!$B$42:$Q$58,16,0)))</f>
        <v/>
      </c>
      <c r="T91" s="8">
        <f t="shared" si="2"/>
        <v>0</v>
      </c>
      <c r="U91" s="7">
        <f>IF(ISERROR(VLOOKUP(B91,'2009 (13YAŞ) KIZ'!$B$99:$R$1046,17,0)),"",(VLOOKUP(B91,'2009 (13YAŞ) KIZ'!$B$99:$R$1046,17,0)))</f>
        <v>0</v>
      </c>
    </row>
    <row r="92" spans="1:22" ht="66" hidden="1" customHeight="1" x14ac:dyDescent="0.2">
      <c r="A92" s="14">
        <v>-71.400000000000006</v>
      </c>
      <c r="B92" s="6"/>
      <c r="C92" s="34" t="str">
        <f>IF(ISERROR(VLOOKUP(B92,'[5]800m.'!$N$8:$O$973,2,0)),"",(VLOOKUP(B92,'[5]800m.'!$N$8:$O$973,2,0)))</f>
        <v/>
      </c>
      <c r="D92" s="10" t="str">
        <f>IF(ISERROR(VLOOKUP(B92,'[5]800m.'!$N$8:$Q$973,4,0)),"",(VLOOKUP(B92,'[5]800m.'!$N$8:$Q$973,4,0)))</f>
        <v/>
      </c>
      <c r="E92" s="36" t="str">
        <f>IF(ISERROR(VLOOKUP(B92,'[5]80m.'!$N$8:$S$962,3,0)),"",(VLOOKUP(B92,'[5]80m.'!$N$8:$S$962,3,0)))</f>
        <v/>
      </c>
      <c r="F92" s="10" t="str">
        <f>IF(ISERROR(VLOOKUP(B92,'[5]80m.'!$N$8:$S$979,6,0)),"",(VLOOKUP(B92,'[5]80m.'!$N$8:$S$979,6,0)))</f>
        <v/>
      </c>
      <c r="G92" s="11" t="str">
        <f>IF(ISERROR(VLOOKUP(B92,'[5]80m.Eng'!$O$8:$S$973,2,0)),"",(VLOOKUP(B92,'[5]80m.Eng'!$O$8:$S$973,2,0)))</f>
        <v/>
      </c>
      <c r="H92" s="10" t="str">
        <f>IF(ISERROR(VLOOKUP(B92,'[5]80m.Eng'!$O$8:$S$990,5,0)),"",(VLOOKUP(B92,'[5]80m.Eng'!$O$8:$S$990,5,0)))</f>
        <v/>
      </c>
      <c r="I92" s="12" t="str">
        <f>IF(ISERROR(VLOOKUP(B92,[5]Cirit!$F$8:$N$975,9,0)),"",(VLOOKUP(B92,[5]Cirit!$F$8:$N$975,9,0)))</f>
        <v/>
      </c>
      <c r="J92" s="10" t="str">
        <f>IF(ISERROR(VLOOKUP(B92,[5]Cirit!$F$8:$O$975,10,0)),"",(VLOOKUP(B92,[5]Cirit!$F$8:$O$975,10,0)))</f>
        <v/>
      </c>
      <c r="K92" s="12" t="str">
        <f>IF(ISERROR(VLOOKUP(B92,[5]Uzun!$E$8:$N$1003,10,0)),"",(VLOOKUP(B92,[5]Uzun!$E$8:$N$1003,10,0)))</f>
        <v/>
      </c>
      <c r="L92" s="10" t="str">
        <f>IF(ISERROR(VLOOKUP(B92,[5]Uzun!$E$8:$O$1003,11,0)),"",(VLOOKUP(B92,[5]Uzun!$E$8:$O$1003,11,0)))</f>
        <v/>
      </c>
      <c r="M92" s="12" t="str">
        <f>IF(ISERROR(VLOOKUP(B92,[5]Gülle!$E$8:$N$989,10,0)),"",(VLOOKUP(B92,[5]Gülle!$E$8:$N$989,10,0)))</f>
        <v/>
      </c>
      <c r="N92" s="10" t="str">
        <f>IF(ISERROR(VLOOKUP(B92,[5]Gülle!$E$8:$O$989,11,0)),"",(VLOOKUP(B92,[5]Gülle!$E$8:$O$989,11,0)))</f>
        <v/>
      </c>
      <c r="O92" s="12" t="str">
        <f>IF(ISERROR(VLOOKUP(B92,[5]Yüksek!$F$8:$BO$990,62,0)),"",(VLOOKUP(B92,[5]Yüksek!$F$8:$BO$990,62,0)))</f>
        <v/>
      </c>
      <c r="P92" s="10" t="str">
        <f>IF(ISERROR(VLOOKUP(B92,[5]Yüksek!$F$8:$BP$990,63,0)),"",(VLOOKUP(B92,[5]Yüksek!$F$8:$BP$990,63,0)))</f>
        <v/>
      </c>
      <c r="Q92" s="11" t="str">
        <f>IF(ISERROR(VLOOKUP(B92,[5]İsveç!$N$8:$O$973,2,0)),"",(VLOOKUP(B92,[5]İsveç!$N$8:$O$973,2,0)))</f>
        <v/>
      </c>
      <c r="R92" s="10" t="str">
        <f>IF(ISERROR(VLOOKUP(B92,[5]İsveç!$N$8:$Q$973,4,0)),"",(VLOOKUP(B92,[5]İsveç!$N$8:$Q$973,4,0)))</f>
        <v/>
      </c>
      <c r="S92" s="9" t="str">
        <f>IF(ISERROR(VLOOKUP(B92,'2009 (13YAŞ) KIZ'!$B$42:$Q$58,16,0)),"",(VLOOKUP(B92,'2009 (13YAŞ) KIZ'!$B$42:$Q$58,16,0)))</f>
        <v/>
      </c>
      <c r="T92" s="8">
        <f t="shared" si="2"/>
        <v>0</v>
      </c>
      <c r="U92" s="7">
        <f>IF(ISERROR(VLOOKUP(B92,'2009 (13YAŞ) KIZ'!$B$99:$R$1046,17,0)),"",(VLOOKUP(B92,'2009 (13YAŞ) KIZ'!$B$99:$R$1046,17,0)))</f>
        <v>0</v>
      </c>
    </row>
    <row r="93" spans="1:22" ht="66" hidden="1" customHeight="1" x14ac:dyDescent="0.2">
      <c r="A93" s="14">
        <v>-81.2</v>
      </c>
      <c r="B93" s="6"/>
      <c r="C93" s="34" t="str">
        <f>IF(ISERROR(VLOOKUP(B93,'[5]800m.'!$N$8:$O$973,2,0)),"",(VLOOKUP(B93,'[5]800m.'!$N$8:$O$973,2,0)))</f>
        <v/>
      </c>
      <c r="D93" s="10" t="str">
        <f>IF(ISERROR(VLOOKUP(B93,'[5]800m.'!$N$8:$Q$973,4,0)),"",(VLOOKUP(B93,'[5]800m.'!$N$8:$Q$973,4,0)))</f>
        <v/>
      </c>
      <c r="E93" s="36" t="str">
        <f>IF(ISERROR(VLOOKUP(B93,'[5]80m.'!$N$8:$S$962,3,0)),"",(VLOOKUP(B93,'[5]80m.'!$N$8:$S$962,3,0)))</f>
        <v/>
      </c>
      <c r="F93" s="10" t="str">
        <f>IF(ISERROR(VLOOKUP(B93,'[5]80m.'!$N$8:$S$979,6,0)),"",(VLOOKUP(B93,'[5]80m.'!$N$8:$S$979,6,0)))</f>
        <v/>
      </c>
      <c r="G93" s="11" t="str">
        <f>IF(ISERROR(VLOOKUP(B93,'[5]80m.Eng'!$O$8:$S$973,2,0)),"",(VLOOKUP(B93,'[5]80m.Eng'!$O$8:$S$973,2,0)))</f>
        <v/>
      </c>
      <c r="H93" s="10" t="str">
        <f>IF(ISERROR(VLOOKUP(B93,'[5]80m.Eng'!$O$8:$S$990,5,0)),"",(VLOOKUP(B93,'[5]80m.Eng'!$O$8:$S$990,5,0)))</f>
        <v/>
      </c>
      <c r="I93" s="12" t="str">
        <f>IF(ISERROR(VLOOKUP(B93,[5]Cirit!$F$8:$N$975,9,0)),"",(VLOOKUP(B93,[5]Cirit!$F$8:$N$975,9,0)))</f>
        <v/>
      </c>
      <c r="J93" s="10" t="str">
        <f>IF(ISERROR(VLOOKUP(B93,[5]Cirit!$F$8:$O$975,10,0)),"",(VLOOKUP(B93,[5]Cirit!$F$8:$O$975,10,0)))</f>
        <v/>
      </c>
      <c r="K93" s="12" t="str">
        <f>IF(ISERROR(VLOOKUP(B93,[5]Uzun!$E$8:$N$1003,10,0)),"",(VLOOKUP(B93,[5]Uzun!$E$8:$N$1003,10,0)))</f>
        <v/>
      </c>
      <c r="L93" s="10" t="str">
        <f>IF(ISERROR(VLOOKUP(B93,[5]Uzun!$E$8:$O$1003,11,0)),"",(VLOOKUP(B93,[5]Uzun!$E$8:$O$1003,11,0)))</f>
        <v/>
      </c>
      <c r="M93" s="12" t="str">
        <f>IF(ISERROR(VLOOKUP(B93,[5]Gülle!$E$8:$N$989,10,0)),"",(VLOOKUP(B93,[5]Gülle!$E$8:$N$989,10,0)))</f>
        <v/>
      </c>
      <c r="N93" s="10" t="str">
        <f>IF(ISERROR(VLOOKUP(B93,[5]Gülle!$E$8:$O$989,11,0)),"",(VLOOKUP(B93,[5]Gülle!$E$8:$O$989,11,0)))</f>
        <v/>
      </c>
      <c r="O93" s="12" t="str">
        <f>IF(ISERROR(VLOOKUP(B93,[5]Yüksek!$F$8:$BO$990,62,0)),"",(VLOOKUP(B93,[5]Yüksek!$F$8:$BO$990,62,0)))</f>
        <v/>
      </c>
      <c r="P93" s="10" t="str">
        <f>IF(ISERROR(VLOOKUP(B93,[5]Yüksek!$F$8:$BP$990,63,0)),"",(VLOOKUP(B93,[5]Yüksek!$F$8:$BP$990,63,0)))</f>
        <v/>
      </c>
      <c r="Q93" s="11" t="str">
        <f>IF(ISERROR(VLOOKUP(B93,[5]İsveç!$N$8:$O$973,2,0)),"",(VLOOKUP(B93,[5]İsveç!$N$8:$O$973,2,0)))</f>
        <v/>
      </c>
      <c r="R93" s="10" t="str">
        <f>IF(ISERROR(VLOOKUP(B93,[5]İsveç!$N$8:$Q$973,4,0)),"",(VLOOKUP(B93,[5]İsveç!$N$8:$Q$973,4,0)))</f>
        <v/>
      </c>
      <c r="S93" s="9" t="str">
        <f>IF(ISERROR(VLOOKUP(B93,'2009 (13YAŞ) KIZ'!$B$42:$Q$58,16,0)),"",(VLOOKUP(B93,'2009 (13YAŞ) KIZ'!$B$42:$Q$58,16,0)))</f>
        <v/>
      </c>
      <c r="T93" s="8">
        <f t="shared" si="2"/>
        <v>0</v>
      </c>
      <c r="U93" s="7">
        <f>IF(ISERROR(VLOOKUP(B93,'2009 (13YAŞ) KIZ'!$B$99:$R$1046,17,0)),"",(VLOOKUP(B93,'2009 (13YAŞ) KIZ'!$B$99:$R$1046,17,0)))</f>
        <v>0</v>
      </c>
    </row>
    <row r="94" spans="1:22" ht="66" hidden="1" customHeight="1" x14ac:dyDescent="0.2">
      <c r="A94" s="14">
        <v>-91</v>
      </c>
      <c r="B94" s="6"/>
      <c r="C94" s="34" t="str">
        <f>IF(ISERROR(VLOOKUP(B94,'[5]800m.'!$N$8:$O$973,2,0)),"",(VLOOKUP(B94,'[5]800m.'!$N$8:$O$973,2,0)))</f>
        <v/>
      </c>
      <c r="D94" s="10" t="str">
        <f>IF(ISERROR(VLOOKUP(B94,'[5]800m.'!$N$8:$Q$973,4,0)),"",(VLOOKUP(B94,'[5]800m.'!$N$8:$Q$973,4,0)))</f>
        <v/>
      </c>
      <c r="E94" s="36" t="str">
        <f>IF(ISERROR(VLOOKUP(B94,'[5]80m.'!$N$8:$S$962,3,0)),"",(VLOOKUP(B94,'[5]80m.'!$N$8:$S$962,3,0)))</f>
        <v/>
      </c>
      <c r="F94" s="10" t="str">
        <f>IF(ISERROR(VLOOKUP(B94,'[5]80m.'!$N$8:$S$979,6,0)),"",(VLOOKUP(B94,'[5]80m.'!$N$8:$S$979,6,0)))</f>
        <v/>
      </c>
      <c r="G94" s="11" t="str">
        <f>IF(ISERROR(VLOOKUP(B94,'[5]80m.Eng'!$O$8:$S$973,2,0)),"",(VLOOKUP(B94,'[5]80m.Eng'!$O$8:$S$973,2,0)))</f>
        <v/>
      </c>
      <c r="H94" s="10" t="str">
        <f>IF(ISERROR(VLOOKUP(B94,'[5]80m.Eng'!$O$8:$S$990,5,0)),"",(VLOOKUP(B94,'[5]80m.Eng'!$O$8:$S$990,5,0)))</f>
        <v/>
      </c>
      <c r="I94" s="12" t="str">
        <f>IF(ISERROR(VLOOKUP(B94,[5]Cirit!$F$8:$N$975,9,0)),"",(VLOOKUP(B94,[5]Cirit!$F$8:$N$975,9,0)))</f>
        <v/>
      </c>
      <c r="J94" s="10" t="str">
        <f>IF(ISERROR(VLOOKUP(B94,[5]Cirit!$F$8:$O$975,10,0)),"",(VLOOKUP(B94,[5]Cirit!$F$8:$O$975,10,0)))</f>
        <v/>
      </c>
      <c r="K94" s="12" t="str">
        <f>IF(ISERROR(VLOOKUP(B94,[5]Uzun!$E$8:$N$1003,9,0)),"",(VLOOKUP(B94,[5]Uzun!$E$8:$N$1003,9,0)))</f>
        <v/>
      </c>
      <c r="L94" s="10" t="str">
        <f>IF(ISERROR(VLOOKUP(B94,[5]Uzun!$E$8:$O$1003,11,0)),"",(VLOOKUP(B94,[5]Uzun!$E$8:$O$1003,11,0)))</f>
        <v/>
      </c>
      <c r="M94" s="12" t="str">
        <f>IF(ISERROR(VLOOKUP(B94,[5]Gülle!$E$8:$N$989,10,0)),"",(VLOOKUP(B94,[5]Gülle!$E$8:$N$989,10,0)))</f>
        <v/>
      </c>
      <c r="N94" s="10" t="str">
        <f>IF(ISERROR(VLOOKUP(B94,[5]Gülle!$E$8:$O$989,11,0)),"",(VLOOKUP(B94,[5]Gülle!$E$8:$O$989,11,0)))</f>
        <v/>
      </c>
      <c r="O94" s="12" t="str">
        <f>IF(ISERROR(VLOOKUP(B94,[5]Yüksek!$F$8:$BO$990,62,0)),"",(VLOOKUP(B94,[5]Yüksek!$F$8:$BO$990,62,0)))</f>
        <v/>
      </c>
      <c r="P94" s="10" t="str">
        <f>IF(ISERROR(VLOOKUP(B94,[5]Yüksek!$F$8:$BP$990,63,0)),"",(VLOOKUP(B94,[5]Yüksek!$F$8:$BP$990,63,0)))</f>
        <v/>
      </c>
      <c r="Q94" s="11" t="str">
        <f>IF(ISERROR(VLOOKUP(B94,[5]İsveç!$N$8:$O$973,2,0)),"",(VLOOKUP(B94,[5]İsveç!$N$8:$O$973,2,0)))</f>
        <v/>
      </c>
      <c r="R94" s="10" t="str">
        <f>IF(ISERROR(VLOOKUP(B94,[5]İsveç!$N$8:$Q$973,4,0)),"",(VLOOKUP(B94,[5]İsveç!$N$8:$Q$973,4,0)))</f>
        <v/>
      </c>
      <c r="S94" s="9" t="str">
        <f>IF(ISERROR(VLOOKUP(B94,'2009 (13YAŞ) KIZ'!$B$42:$Q$58,16,0)),"",(VLOOKUP(B94,'2009 (13YAŞ) KIZ'!$B$42:$Q$58,16,0)))</f>
        <v/>
      </c>
      <c r="T94" s="8">
        <f t="shared" si="2"/>
        <v>0</v>
      </c>
      <c r="U94" s="7">
        <f>IF(ISERROR(VLOOKUP(B94,'2009 (13YAŞ) KIZ'!$B$99:$R$1046,17,0)),"",(VLOOKUP(B94,'2009 (13YAŞ) KIZ'!$B$99:$R$1046,17,0)))</f>
        <v>0</v>
      </c>
    </row>
    <row r="95" spans="1:22" ht="27" x14ac:dyDescent="0.2">
      <c r="M95" s="12" t="str">
        <f>IF(ISERROR(VLOOKUP(B95,[5]Gülle!$E$8:$N$989,10,0)),"",(VLOOKUP(B95,[5]Gülle!$E$8:$N$989,10,0)))</f>
        <v/>
      </c>
    </row>
    <row r="96" spans="1:22" ht="27" x14ac:dyDescent="0.2">
      <c r="M96" s="12" t="str">
        <f>IF(ISERROR(VLOOKUP(B96,[5]Gülle!$E$8:$N$989,10,0)),"",(VLOOKUP(B96,[5]Gülle!$E$8:$N$989,10,0)))</f>
        <v/>
      </c>
    </row>
    <row r="99" spans="1:18" ht="38.25" customHeight="1" x14ac:dyDescent="0.45">
      <c r="C99" s="5">
        <v>1</v>
      </c>
      <c r="D99" s="5">
        <v>2</v>
      </c>
      <c r="E99" s="5">
        <v>3</v>
      </c>
      <c r="F99" s="5">
        <v>4</v>
      </c>
      <c r="G99" s="5">
        <v>5</v>
      </c>
      <c r="H99" s="5">
        <v>6</v>
      </c>
      <c r="I99" s="5">
        <v>7</v>
      </c>
      <c r="J99" s="5">
        <v>8</v>
      </c>
      <c r="K99" s="5">
        <v>9</v>
      </c>
      <c r="L99" s="5">
        <v>10</v>
      </c>
      <c r="M99" s="5">
        <v>11</v>
      </c>
      <c r="N99" s="5">
        <v>12</v>
      </c>
      <c r="O99" s="5">
        <v>13</v>
      </c>
      <c r="P99" s="5">
        <v>14</v>
      </c>
      <c r="Q99" s="5">
        <v>15</v>
      </c>
      <c r="R99" s="5" t="s">
        <v>0</v>
      </c>
    </row>
    <row r="100" spans="1:18" ht="38.25" customHeight="1" x14ac:dyDescent="0.45">
      <c r="A100" s="4">
        <v>1</v>
      </c>
      <c r="B100" s="3" t="str">
        <f>B42</f>
        <v>BUĞLEM KOYUN</v>
      </c>
      <c r="C100" s="2" t="str">
        <f>IF(ISERROR(VLOOKUP(B100,'[5]60M.'!$O$8:$S$1000,5,0)),"",(VLOOKUP(B100,'[5]60M.'!$O$8:$S$1000,5,0)))</f>
        <v/>
      </c>
      <c r="D100" s="2" t="str">
        <f>IF(ISERROR(VLOOKUP(B100,'[5]400m.'!$O$8:$S$990,5,0)),"",(VLOOKUP(B100,'[5]400m.'!$O$8:$S$990,5,0)))</f>
        <v/>
      </c>
      <c r="E100" s="2" t="str">
        <f>IF(ISERROR(VLOOKUP(B100,'[5]1500m.'!$N$8:$Q$973,4,0)),"",(VLOOKUP(B100,'[5]1500m.'!$N$8:$Q$973,4,0)))</f>
        <v/>
      </c>
      <c r="F100" s="2" t="str">
        <f>IF(ISERROR(VLOOKUP(B100,[5]Sırık!$F$8:$BP$990,63,0)),"",(VLOOKUP(B100,[5]Sırık!$F$8:$BP$990,63,0)))</f>
        <v/>
      </c>
      <c r="G100" s="2" t="str">
        <f>IF(ISERROR(VLOOKUP(B100,[5]Disk!$F$8:$O$975,10,0)),"",(VLOOKUP(B100,[5]Disk!$F$8:$O$975,10,0)))</f>
        <v/>
      </c>
      <c r="H100" s="2" t="str">
        <f>IF(ISERROR(VLOOKUP(B100,'[5]400m.Eng'!$O$8:$S$990,5,0)),"",(VLOOKUP(B100,'[5]400m.Eng'!$O$8:$S$990,5,0)))</f>
        <v/>
      </c>
      <c r="I100" s="2" t="str">
        <f>IF(ISERROR(VLOOKUP(B100,[5]Üçadım!$F$8:$O$975,10,0)),"",(VLOOKUP(B100,[5]Üçadım!$F$8:$O$975,10,0)))</f>
        <v/>
      </c>
      <c r="J100" s="2" t="str">
        <f>IF(ISERROR(VLOOKUP(B100,'[5]800m.'!$N$8:$Q$973,4,0)),"",(VLOOKUP(B100,'[5]800m.'!$N$8:$Q$973,4,0)))</f>
        <v/>
      </c>
      <c r="K100" s="2" t="str">
        <f>IF(ISERROR(VLOOKUP(B100,'[5]80m.'!$O$8:$S$979,5,0)),"",(VLOOKUP(B100,'[5]80m.'!$O$8:$S$979,5,0)))</f>
        <v/>
      </c>
      <c r="L100" s="2" t="str">
        <f>IF(ISERROR(VLOOKUP(B100,'[5]80m.Eng'!$O$8:$S$990,5,0)),"",(VLOOKUP(B100,'[5]80m.Eng'!$O$8:$S$990,5,0)))</f>
        <v/>
      </c>
      <c r="M100" s="2" t="str">
        <f>IF(ISERROR(VLOOKUP(B100,[5]Cirit!$F$8:$O$975,10,0)),"",(VLOOKUP(B100,[5]Cirit!$F$8:$O$975,10,0)))</f>
        <v/>
      </c>
      <c r="N100" s="2" t="str">
        <f>IF(ISERROR(VLOOKUP(B100,[5]Uzun!$F$8:$O$1003,10,0)),"",(VLOOKUP(B100,[5]Uzun!$F$8:$O$1003,10,0)))</f>
        <v/>
      </c>
      <c r="O100" s="2" t="str">
        <f>IF(ISERROR(VLOOKUP(B100,[5]Gülle!$F$8:$O$989,10,0)),"",(VLOOKUP(B100,[5]Gülle!$F$8:$O$989,10,0)))</f>
        <v/>
      </c>
      <c r="P100" s="2" t="str">
        <f>IF(ISERROR(VLOOKUP(B100,[5]Yüksek!$F$8:$BP$990,63,0)),"",(VLOOKUP(B100,[5]Yüksek!$F$8:$BP$990,63,0)))</f>
        <v/>
      </c>
      <c r="Q100" s="2" t="str">
        <f>IF(ISERROR(VLOOKUP(B100,[5]İsveç!$N$8:$Q$973,4,0)),"",(VLOOKUP(B100,[5]İsveç!$N$8:$Q$973,4,0)))</f>
        <v/>
      </c>
      <c r="R100" s="2">
        <f>R101</f>
        <v>0</v>
      </c>
    </row>
    <row r="101" spans="1:18" ht="38.25" customHeight="1" x14ac:dyDescent="0.45">
      <c r="A101" s="4">
        <v>2</v>
      </c>
      <c r="B101" s="3" t="str">
        <f>B42</f>
        <v>BUĞLEM KOYUN</v>
      </c>
      <c r="C101" s="2" t="str">
        <f>IF(ISERROR(LARGE(C100:Q100,1)),"-",LARGE(C100:Q100,1))</f>
        <v>-</v>
      </c>
      <c r="D101" s="2" t="str">
        <f>IF(ISERROR(LARGE(C100:Q100,2)),"-",LARGE(C100:Q100,2))</f>
        <v>-</v>
      </c>
      <c r="E101" s="2" t="str">
        <f>IF(ISERROR(LARGE(C100:Q100,3)),"-",LARGE(C100:Q100,3))</f>
        <v>-</v>
      </c>
      <c r="F101" s="2" t="str">
        <f>IF(ISERROR(LARGE(C100:Q100,4)),"-",LARGE(C100:Q100,4))</f>
        <v>-</v>
      </c>
      <c r="G101" s="2" t="str">
        <f>IF(ISERROR(LARGE(C100:Q100,5)),"-",LARGE(C100:Q100,5))</f>
        <v>-</v>
      </c>
      <c r="H101" s="2" t="str">
        <f>IF(ISERROR(LARGE(C100:Q100,6)),"-",LARGE(C100:Q100,6))</f>
        <v>-</v>
      </c>
      <c r="I101" s="2" t="str">
        <f>IF(ISERROR(LARGE(C100:Q100,7)),"-",LARGE(C100:Q100,7))</f>
        <v>-</v>
      </c>
      <c r="J101" s="2" t="str">
        <f>IF(ISERROR(LARGE(C100:Q100,8)),"-",LARGE(C100:Q100,8))</f>
        <v>-</v>
      </c>
      <c r="K101" s="2" t="str">
        <f>IF(ISERROR(LARGE(C100:Q100,9)),"-",LARGE(C100:Q100,9))</f>
        <v>-</v>
      </c>
      <c r="L101" s="2" t="str">
        <f>IF(ISERROR(LARGE(C100:Q100,10)),"-",LARGE(C100:Q100,10))</f>
        <v>-</v>
      </c>
      <c r="M101" s="2" t="str">
        <f>IF(ISERROR(LARGE(C100:Q100,11)),"-",LARGE(C100:Q100,11))</f>
        <v>-</v>
      </c>
      <c r="N101" s="2" t="str">
        <f>IF(ISERROR(LARGE(C100:Q100,12)),"-",LARGE(C100:Q100,12))</f>
        <v>-</v>
      </c>
      <c r="O101" s="2" t="str">
        <f>IF(ISERROR(LARGE(C100:Q100,13)),"-",LARGE(C100:Q100,13))</f>
        <v>-</v>
      </c>
      <c r="P101" s="2" t="str">
        <f>IF(ISERROR(LARGE(C100:Q100,14)),"-",LARGE(C100:Q100,14))</f>
        <v>-</v>
      </c>
      <c r="Q101" s="2" t="str">
        <f>IF(ISERROR(LARGE(C100:Q100,15)),"-",LARGE(C100:Q100,15))</f>
        <v>-</v>
      </c>
      <c r="R101" s="2">
        <f>SUM(C101:O101)</f>
        <v>0</v>
      </c>
    </row>
    <row r="102" spans="1:18" ht="38.25" customHeight="1" x14ac:dyDescent="0.45">
      <c r="A102" s="4">
        <v>3</v>
      </c>
      <c r="B102" s="3" t="str">
        <f>B43</f>
        <v>GÖKSU KUL</v>
      </c>
      <c r="C102" s="2" t="str">
        <f>IF(ISERROR(VLOOKUP(B102,'[5]60M.'!$O$8:$S$1000,5,0)),"",(VLOOKUP(B102,'[5]60M.'!$O$8:$S$1000,5,0)))</f>
        <v/>
      </c>
      <c r="D102" s="2" t="str">
        <f>IF(ISERROR(VLOOKUP(B102,'[5]400m.'!$O$8:$S$990,5,0)),"",(VLOOKUP(B102,'[5]400m.'!$O$8:$S$990,5,0)))</f>
        <v/>
      </c>
      <c r="E102" s="2" t="str">
        <f>IF(ISERROR(VLOOKUP(B102,'[5]1500m.'!$N$8:$Q$973,4,0)),"",(VLOOKUP(B102,'[5]1500m.'!$N$8:$Q$973,4,0)))</f>
        <v/>
      </c>
      <c r="F102" s="2" t="str">
        <f>IF(ISERROR(VLOOKUP(B102,[5]Sırık!$F$8:$BP$990,63,0)),"",(VLOOKUP(B102,[5]Sırık!$F$8:$BP$990,63,0)))</f>
        <v/>
      </c>
      <c r="G102" s="2" t="str">
        <f>IF(ISERROR(VLOOKUP(B102,[5]Disk!$F$8:$O$975,10,0)),"",(VLOOKUP(B102,[5]Disk!$F$8:$O$975,10,0)))</f>
        <v/>
      </c>
      <c r="H102" s="2" t="str">
        <f>IF(ISERROR(VLOOKUP(B102,'[5]400m.Eng'!$O$8:$S$990,5,0)),"",(VLOOKUP(B102,'[5]400m.Eng'!$O$8:$S$990,5,0)))</f>
        <v/>
      </c>
      <c r="I102" s="2" t="str">
        <f>IF(ISERROR(VLOOKUP(B102,[5]Üçadım!$F$8:$O$975,10,0)),"",(VLOOKUP(B102,[5]Üçadım!$F$8:$O$975,10,0)))</f>
        <v/>
      </c>
      <c r="J102" s="2" t="str">
        <f>IF(ISERROR(VLOOKUP(B102,'[5]800m.'!$N$8:$Q$973,4,0)),"",(VLOOKUP(B102,'[5]800m.'!$N$8:$Q$973,4,0)))</f>
        <v/>
      </c>
      <c r="K102" s="2" t="str">
        <f>IF(ISERROR(VLOOKUP(B102,'[5]80m.'!$O$8:$S$979,5,0)),"",(VLOOKUP(B102,'[5]80m.'!$O$8:$S$979,5,0)))</f>
        <v/>
      </c>
      <c r="L102" s="2" t="str">
        <f>IF(ISERROR(VLOOKUP(B102,'[5]80m.Eng'!$O$8:$S$990,5,0)),"",(VLOOKUP(B102,'[5]80m.Eng'!$O$8:$S$990,5,0)))</f>
        <v/>
      </c>
      <c r="M102" s="2" t="str">
        <f>IF(ISERROR(VLOOKUP(B102,[5]Cirit!$F$8:$O$975,10,0)),"",(VLOOKUP(B102,[5]Cirit!$F$8:$O$975,10,0)))</f>
        <v/>
      </c>
      <c r="N102" s="2" t="str">
        <f>IF(ISERROR(VLOOKUP(B102,[5]Uzun!$F$8:$O$1003,10,0)),"",(VLOOKUP(B102,[5]Uzun!$F$8:$O$1003,10,0)))</f>
        <v/>
      </c>
      <c r="O102" s="2" t="str">
        <f>IF(ISERROR(VLOOKUP(B102,[5]Gülle!$F$8:$O$989,10,0)),"",(VLOOKUP(B102,[5]Gülle!$F$8:$O$989,10,0)))</f>
        <v/>
      </c>
      <c r="P102" s="2" t="str">
        <f>IF(ISERROR(VLOOKUP(B102,[5]Yüksek!$F$8:$BP$990,63,0)),"",(VLOOKUP(B102,[5]Yüksek!$F$8:$BP$990,63,0)))</f>
        <v/>
      </c>
      <c r="Q102" s="2" t="str">
        <f>IF(ISERROR(VLOOKUP(B102,[5]İsveç!$N$8:$Q$973,4,0)),"",(VLOOKUP(B102,[5]İsveç!$N$8:$Q$973,4,0)))</f>
        <v/>
      </c>
      <c r="R102" s="2">
        <f>R103</f>
        <v>0</v>
      </c>
    </row>
    <row r="103" spans="1:18" ht="38.25" customHeight="1" x14ac:dyDescent="0.45">
      <c r="A103" s="4">
        <v>4</v>
      </c>
      <c r="B103" s="3" t="str">
        <f>B43</f>
        <v>GÖKSU KUL</v>
      </c>
      <c r="C103" s="2" t="str">
        <f>IF(ISERROR(LARGE(C102:Q102,1)),"-",LARGE(C102:Q102,1))</f>
        <v>-</v>
      </c>
      <c r="D103" s="2" t="str">
        <f>IF(ISERROR(LARGE(C102:Q102,2)),"-",LARGE(C102:Q102,2))</f>
        <v>-</v>
      </c>
      <c r="E103" s="2" t="str">
        <f>IF(ISERROR(LARGE(C102:Q102,3)),"-",LARGE(C102:Q102,3))</f>
        <v>-</v>
      </c>
      <c r="F103" s="2" t="str">
        <f>IF(ISERROR(LARGE(C102:Q102,4)),"-",LARGE(C102:Q102,4))</f>
        <v>-</v>
      </c>
      <c r="G103" s="2" t="str">
        <f>IF(ISERROR(LARGE(C102:Q102,5)),"-",LARGE(C102:Q102,5))</f>
        <v>-</v>
      </c>
      <c r="H103" s="2" t="str">
        <f>IF(ISERROR(LARGE(C102:Q102,6)),"-",LARGE(C102:Q102,6))</f>
        <v>-</v>
      </c>
      <c r="I103" s="2" t="str">
        <f>IF(ISERROR(LARGE(C102:Q102,7)),"-",LARGE(C102:Q102,7))</f>
        <v>-</v>
      </c>
      <c r="J103" s="2" t="str">
        <f>IF(ISERROR(LARGE(C102:Q102,8)),"-",LARGE(C102:Q102,8))</f>
        <v>-</v>
      </c>
      <c r="K103" s="2" t="str">
        <f>IF(ISERROR(LARGE(C102:Q102,9)),"-",LARGE(C102:Q102,9))</f>
        <v>-</v>
      </c>
      <c r="L103" s="2" t="str">
        <f>IF(ISERROR(LARGE(C102:Q102,10)),"-",LARGE(C102:Q102,10))</f>
        <v>-</v>
      </c>
      <c r="M103" s="2" t="str">
        <f>IF(ISERROR(LARGE(C102:Q102,11)),"-",LARGE(C102:Q102,11))</f>
        <v>-</v>
      </c>
      <c r="N103" s="2" t="str">
        <f>IF(ISERROR(LARGE(C102:Q102,12)),"-",LARGE(C102:Q102,12))</f>
        <v>-</v>
      </c>
      <c r="O103" s="2" t="str">
        <f>IF(ISERROR(LARGE(C102:Q102,13)),"-",LARGE(C102:Q102,13))</f>
        <v>-</v>
      </c>
      <c r="P103" s="2" t="str">
        <f>IF(ISERROR(LARGE(C102:Q102,14)),"-",LARGE(C102:Q102,14))</f>
        <v>-</v>
      </c>
      <c r="Q103" s="2" t="str">
        <f>IF(ISERROR(LARGE(C102:Q102,15)),"-",LARGE(C102:Q102,15))</f>
        <v>-</v>
      </c>
      <c r="R103" s="2">
        <f>SUM(C103:O103)</f>
        <v>0</v>
      </c>
    </row>
    <row r="104" spans="1:18" ht="38.25" customHeight="1" x14ac:dyDescent="0.45">
      <c r="A104" s="4">
        <v>5</v>
      </c>
      <c r="B104" s="3" t="str">
        <f>B44</f>
        <v>GÜNCE ASLAN</v>
      </c>
      <c r="C104" s="2" t="str">
        <f>IF(ISERROR(VLOOKUP(B104,'[5]60M.'!$O$8:$S$1000,5,0)),"",(VLOOKUP(B104,'[5]60M.'!$O$8:$S$1000,5,0)))</f>
        <v/>
      </c>
      <c r="D104" s="2" t="str">
        <f>IF(ISERROR(VLOOKUP(B104,'[5]400m.'!$O$8:$S$990,5,0)),"",(VLOOKUP(B104,'[5]400m.'!$O$8:$S$990,5,0)))</f>
        <v/>
      </c>
      <c r="E104" s="2" t="str">
        <f>IF(ISERROR(VLOOKUP(B104,'[5]1500m.'!$N$8:$Q$973,4,0)),"",(VLOOKUP(B104,'[5]1500m.'!$N$8:$Q$973,4,0)))</f>
        <v/>
      </c>
      <c r="F104" s="2" t="str">
        <f>IF(ISERROR(VLOOKUP(B104,[5]Sırık!$F$8:$BP$990,63,0)),"",(VLOOKUP(B104,[5]Sırık!$F$8:$BP$990,63,0)))</f>
        <v/>
      </c>
      <c r="G104" s="2" t="str">
        <f>IF(ISERROR(VLOOKUP(B104,[5]Disk!$F$8:$O$975,10,0)),"",(VLOOKUP(B104,[5]Disk!$F$8:$O$975,10,0)))</f>
        <v/>
      </c>
      <c r="H104" s="2" t="str">
        <f>IF(ISERROR(VLOOKUP(B104,'[5]400m.Eng'!$O$8:$S$990,5,0)),"",(VLOOKUP(B104,'[5]400m.Eng'!$O$8:$S$990,5,0)))</f>
        <v/>
      </c>
      <c r="I104" s="2" t="str">
        <f>IF(ISERROR(VLOOKUP(B104,[5]Üçadım!$F$8:$O$975,10,0)),"",(VLOOKUP(B104,[5]Üçadım!$F$8:$O$975,10,0)))</f>
        <v/>
      </c>
      <c r="J104" s="2" t="str">
        <f>IF(ISERROR(VLOOKUP(B104,'[5]800m.'!$N$8:$Q$973,4,0)),"",(VLOOKUP(B104,'[5]800m.'!$N$8:$Q$973,4,0)))</f>
        <v/>
      </c>
      <c r="K104" s="2" t="str">
        <f>IF(ISERROR(VLOOKUP(B104,'[5]80m.'!$O$8:$S$979,5,0)),"",(VLOOKUP(B104,'[5]80m.'!$O$8:$S$979,5,0)))</f>
        <v/>
      </c>
      <c r="L104" s="2" t="str">
        <f>IF(ISERROR(VLOOKUP(B104,'[5]80m.Eng'!$O$8:$S$990,5,0)),"",(VLOOKUP(B104,'[5]80m.Eng'!$O$8:$S$990,5,0)))</f>
        <v/>
      </c>
      <c r="M104" s="2" t="str">
        <f>IF(ISERROR(VLOOKUP(B104,[5]Cirit!$F$8:$O$975,10,0)),"",(VLOOKUP(B104,[5]Cirit!$F$8:$O$975,10,0)))</f>
        <v/>
      </c>
      <c r="N104" s="2" t="str">
        <f>IF(ISERROR(VLOOKUP(B104,[5]Uzun!$F$8:$O$1003,10,0)),"",(VLOOKUP(B104,[5]Uzun!$F$8:$O$1003,10,0)))</f>
        <v/>
      </c>
      <c r="O104" s="2" t="str">
        <f>IF(ISERROR(VLOOKUP(B104,[5]Gülle!$F$8:$O$989,10,0)),"",(VLOOKUP(B104,[5]Gülle!$F$8:$O$989,10,0)))</f>
        <v/>
      </c>
      <c r="P104" s="2" t="str">
        <f>IF(ISERROR(VLOOKUP(B104,[5]Yüksek!$F$8:$BP$990,63,0)),"",(VLOOKUP(B104,[5]Yüksek!$F$8:$BP$990,63,0)))</f>
        <v/>
      </c>
      <c r="Q104" s="2" t="str">
        <f>IF(ISERROR(VLOOKUP(B104,[5]İsveç!$N$8:$Q$973,4,0)),"",(VLOOKUP(B104,[5]İsveç!$N$8:$Q$973,4,0)))</f>
        <v/>
      </c>
      <c r="R104" s="2">
        <f>R105</f>
        <v>0</v>
      </c>
    </row>
    <row r="105" spans="1:18" ht="38.25" customHeight="1" x14ac:dyDescent="0.45">
      <c r="A105" s="4">
        <v>6</v>
      </c>
      <c r="B105" s="3" t="str">
        <f>B44</f>
        <v>GÜNCE ASLAN</v>
      </c>
      <c r="C105" s="2" t="str">
        <f>IF(ISERROR(LARGE(C104:Q104,1)),"-",LARGE(C104:Q104,1))</f>
        <v>-</v>
      </c>
      <c r="D105" s="2" t="str">
        <f>IF(ISERROR(LARGE(C104:Q104,2)),"-",LARGE(C104:Q104,2))</f>
        <v>-</v>
      </c>
      <c r="E105" s="2" t="str">
        <f>IF(ISERROR(LARGE(C104:Q104,3)),"-",LARGE(C104:Q104,3))</f>
        <v>-</v>
      </c>
      <c r="F105" s="2" t="str">
        <f>IF(ISERROR(LARGE(C104:Q104,4)),"-",LARGE(C104:Q104,4))</f>
        <v>-</v>
      </c>
      <c r="G105" s="2" t="str">
        <f>IF(ISERROR(LARGE(C104:Q104,5)),"-",LARGE(C104:Q104,5))</f>
        <v>-</v>
      </c>
      <c r="H105" s="2" t="str">
        <f>IF(ISERROR(LARGE(C104:Q104,6)),"-",LARGE(C104:Q104,6))</f>
        <v>-</v>
      </c>
      <c r="I105" s="2" t="str">
        <f>IF(ISERROR(LARGE(C104:Q104,7)),"-",LARGE(C104:Q104,7))</f>
        <v>-</v>
      </c>
      <c r="J105" s="2" t="str">
        <f>IF(ISERROR(LARGE(C104:Q104,8)),"-",LARGE(C104:Q104,8))</f>
        <v>-</v>
      </c>
      <c r="K105" s="2" t="str">
        <f>IF(ISERROR(LARGE(C104:Q104,9)),"-",LARGE(C104:Q104,9))</f>
        <v>-</v>
      </c>
      <c r="L105" s="2" t="str">
        <f>IF(ISERROR(LARGE(C104:Q104,10)),"-",LARGE(C104:Q104,10))</f>
        <v>-</v>
      </c>
      <c r="M105" s="2" t="str">
        <f>IF(ISERROR(LARGE(C104:Q104,11)),"-",LARGE(C104:Q104,11))</f>
        <v>-</v>
      </c>
      <c r="N105" s="2" t="str">
        <f>IF(ISERROR(LARGE(C104:Q104,12)),"-",LARGE(C104:Q104,12))</f>
        <v>-</v>
      </c>
      <c r="O105" s="2" t="str">
        <f>IF(ISERROR(LARGE(C104:Q104,13)),"-",LARGE(C104:Q104,13))</f>
        <v>-</v>
      </c>
      <c r="P105" s="2" t="str">
        <f>IF(ISERROR(LARGE(C104:Q104,14)),"-",LARGE(C104:Q104,14))</f>
        <v>-</v>
      </c>
      <c r="Q105" s="2" t="str">
        <f>IF(ISERROR(LARGE(C104:Q104,15)),"-",LARGE(C104:Q104,15))</f>
        <v>-</v>
      </c>
      <c r="R105" s="2">
        <f>SUM(C105:O105)</f>
        <v>0</v>
      </c>
    </row>
    <row r="106" spans="1:18" ht="38.25" customHeight="1" x14ac:dyDescent="0.45">
      <c r="A106" s="4">
        <v>7</v>
      </c>
      <c r="B106" s="3" t="str">
        <f>B45</f>
        <v>ÖYKÜ GÖK</v>
      </c>
      <c r="C106" s="2" t="str">
        <f>IF(ISERROR(VLOOKUP(B106,'[5]60M.'!$O$8:$S$1000,5,0)),"",(VLOOKUP(B106,'[5]60M.'!$O$8:$S$1000,5,0)))</f>
        <v/>
      </c>
      <c r="D106" s="2" t="str">
        <f>IF(ISERROR(VLOOKUP(B106,'[5]400m.'!$O$8:$S$990,5,0)),"",(VLOOKUP(B106,'[5]400m.'!$O$8:$S$990,5,0)))</f>
        <v/>
      </c>
      <c r="E106" s="2" t="str">
        <f>IF(ISERROR(VLOOKUP(B106,'[5]1500m.'!$N$8:$Q$973,4,0)),"",(VLOOKUP(B106,'[5]1500m.'!$N$8:$Q$973,4,0)))</f>
        <v/>
      </c>
      <c r="F106" s="2" t="str">
        <f>IF(ISERROR(VLOOKUP(B106,[5]Sırık!$F$8:$BP$990,63,0)),"",(VLOOKUP(B106,[5]Sırık!$F$8:$BP$990,63,0)))</f>
        <v/>
      </c>
      <c r="G106" s="2" t="str">
        <f>IF(ISERROR(VLOOKUP(B106,[5]Disk!$F$8:$O$975,10,0)),"",(VLOOKUP(B106,[5]Disk!$F$8:$O$975,10,0)))</f>
        <v/>
      </c>
      <c r="H106" s="2" t="str">
        <f>IF(ISERROR(VLOOKUP(B106,'[5]400m.Eng'!$O$8:$S$990,5,0)),"",(VLOOKUP(B106,'[5]400m.Eng'!$O$8:$S$990,5,0)))</f>
        <v/>
      </c>
      <c r="I106" s="2" t="str">
        <f>IF(ISERROR(VLOOKUP(B106,[5]Üçadım!$F$8:$O$975,10,0)),"",(VLOOKUP(B106,[5]Üçadım!$F$8:$O$975,10,0)))</f>
        <v/>
      </c>
      <c r="J106" s="2" t="str">
        <f>IF(ISERROR(VLOOKUP(B106,'[5]800m.'!$N$8:$Q$973,4,0)),"",(VLOOKUP(B106,'[5]800m.'!$N$8:$Q$973,4,0)))</f>
        <v/>
      </c>
      <c r="K106" s="2" t="str">
        <f>IF(ISERROR(VLOOKUP(B106,'[5]80m.'!$O$8:$S$979,5,0)),"",(VLOOKUP(B106,'[5]80m.'!$O$8:$S$979,5,0)))</f>
        <v/>
      </c>
      <c r="L106" s="2" t="str">
        <f>IF(ISERROR(VLOOKUP(B106,'[5]80m.Eng'!$O$8:$S$990,5,0)),"",(VLOOKUP(B106,'[5]80m.Eng'!$O$8:$S$990,5,0)))</f>
        <v/>
      </c>
      <c r="M106" s="2" t="str">
        <f>IF(ISERROR(VLOOKUP(B106,[5]Cirit!$F$8:$O$975,10,0)),"",(VLOOKUP(B106,[5]Cirit!$F$8:$O$975,10,0)))</f>
        <v/>
      </c>
      <c r="N106" s="2" t="str">
        <f>IF(ISERROR(VLOOKUP(B106,[5]Uzun!$F$8:$O$1003,10,0)),"",(VLOOKUP(B106,[5]Uzun!$F$8:$O$1003,10,0)))</f>
        <v/>
      </c>
      <c r="O106" s="2" t="str">
        <f>IF(ISERROR(VLOOKUP(B106,[5]Gülle!$F$8:$O$989,10,0)),"",(VLOOKUP(B106,[5]Gülle!$F$8:$O$989,10,0)))</f>
        <v/>
      </c>
      <c r="P106" s="2" t="str">
        <f>IF(ISERROR(VLOOKUP(B106,[5]Yüksek!$F$8:$BP$990,63,0)),"",(VLOOKUP(B106,[5]Yüksek!$F$8:$BP$990,63,0)))</f>
        <v/>
      </c>
      <c r="Q106" s="2" t="str">
        <f>IF(ISERROR(VLOOKUP(B106,[5]İsveç!$N$8:$Q$973,4,0)),"",(VLOOKUP(B106,[5]İsveç!$N$8:$Q$973,4,0)))</f>
        <v/>
      </c>
      <c r="R106" s="2">
        <f>R107</f>
        <v>0</v>
      </c>
    </row>
    <row r="107" spans="1:18" ht="38.25" customHeight="1" x14ac:dyDescent="0.45">
      <c r="A107" s="4">
        <v>8</v>
      </c>
      <c r="B107" s="3" t="str">
        <f>B45</f>
        <v>ÖYKÜ GÖK</v>
      </c>
      <c r="C107" s="2" t="str">
        <f>IF(ISERROR(LARGE(C106:Q106,1)),"-",LARGE(C106:Q106,1))</f>
        <v>-</v>
      </c>
      <c r="D107" s="2" t="str">
        <f>IF(ISERROR(LARGE(C106:Q106,2)),"-",LARGE(C106:Q106,2))</f>
        <v>-</v>
      </c>
      <c r="E107" s="2" t="str">
        <f>IF(ISERROR(LARGE(C106:Q106,3)),"-",LARGE(C106:Q106,3))</f>
        <v>-</v>
      </c>
      <c r="F107" s="2" t="str">
        <f>IF(ISERROR(LARGE(C106:Q106,4)),"-",LARGE(C106:Q106,4))</f>
        <v>-</v>
      </c>
      <c r="G107" s="2" t="str">
        <f>IF(ISERROR(LARGE(C106:Q106,5)),"-",LARGE(C106:Q106,5))</f>
        <v>-</v>
      </c>
      <c r="H107" s="2" t="str">
        <f>IF(ISERROR(LARGE(C106:Q106,6)),"-",LARGE(C106:Q106,6))</f>
        <v>-</v>
      </c>
      <c r="I107" s="2" t="str">
        <f>IF(ISERROR(LARGE(C106:Q106,7)),"-",LARGE(C106:Q106,7))</f>
        <v>-</v>
      </c>
      <c r="J107" s="2" t="str">
        <f>IF(ISERROR(LARGE(C106:Q106,8)),"-",LARGE(C106:Q106,8))</f>
        <v>-</v>
      </c>
      <c r="K107" s="2" t="str">
        <f>IF(ISERROR(LARGE(C106:Q106,9)),"-",LARGE(C106:Q106,9))</f>
        <v>-</v>
      </c>
      <c r="L107" s="2" t="str">
        <f>IF(ISERROR(LARGE(C106:Q106,10)),"-",LARGE(C106:Q106,10))</f>
        <v>-</v>
      </c>
      <c r="M107" s="2" t="str">
        <f>IF(ISERROR(LARGE(C106:Q106,11)),"-",LARGE(C106:Q106,11))</f>
        <v>-</v>
      </c>
      <c r="N107" s="2" t="str">
        <f>IF(ISERROR(LARGE(C106:Q106,12)),"-",LARGE(C106:Q106,12))</f>
        <v>-</v>
      </c>
      <c r="O107" s="2" t="str">
        <f>IF(ISERROR(LARGE(C106:Q106,13)),"-",LARGE(C106:Q106,13))</f>
        <v>-</v>
      </c>
      <c r="P107" s="2" t="str">
        <f>IF(ISERROR(LARGE(C106:Q106,14)),"-",LARGE(C106:Q106,14))</f>
        <v>-</v>
      </c>
      <c r="Q107" s="2" t="str">
        <f>IF(ISERROR(LARGE(C106:Q106,15)),"-",LARGE(C106:Q106,15))</f>
        <v>-</v>
      </c>
      <c r="R107" s="2">
        <f>SUM(C107:O107)</f>
        <v>0</v>
      </c>
    </row>
    <row r="108" spans="1:18" ht="38.25" customHeight="1" x14ac:dyDescent="0.45">
      <c r="A108" s="4">
        <v>9</v>
      </c>
      <c r="B108" s="3" t="str">
        <f>B46</f>
        <v>EYLÜL DÖNDÜ GÜZEL</v>
      </c>
      <c r="C108" s="2" t="str">
        <f>IF(ISERROR(VLOOKUP(B108,'[5]60M.'!$O$8:$S$1000,5,0)),"",(VLOOKUP(B108,'[5]60M.'!$O$8:$S$1000,5,0)))</f>
        <v/>
      </c>
      <c r="D108" s="2" t="str">
        <f>IF(ISERROR(VLOOKUP(B108,'[5]400m.'!$O$8:$S$990,5,0)),"",(VLOOKUP(B108,'[5]400m.'!$O$8:$S$990,5,0)))</f>
        <v/>
      </c>
      <c r="E108" s="2" t="str">
        <f>IF(ISERROR(VLOOKUP(B108,'[5]1500m.'!$N$8:$Q$973,4,0)),"",(VLOOKUP(B108,'[5]1500m.'!$N$8:$Q$973,4,0)))</f>
        <v/>
      </c>
      <c r="F108" s="2" t="str">
        <f>IF(ISERROR(VLOOKUP(B108,[5]Sırık!$F$8:$BP$990,63,0)),"",(VLOOKUP(B108,[5]Sırık!$F$8:$BP$990,63,0)))</f>
        <v/>
      </c>
      <c r="G108" s="2" t="str">
        <f>IF(ISERROR(VLOOKUP(B108,[5]Disk!$F$8:$O$975,10,0)),"",(VLOOKUP(B108,[5]Disk!$F$8:$O$975,10,0)))</f>
        <v/>
      </c>
      <c r="H108" s="2" t="str">
        <f>IF(ISERROR(VLOOKUP(B108,'[5]400m.Eng'!$O$8:$S$990,5,0)),"",(VLOOKUP(B108,'[5]400m.Eng'!$O$8:$S$990,5,0)))</f>
        <v/>
      </c>
      <c r="I108" s="2" t="str">
        <f>IF(ISERROR(VLOOKUP(B108,[5]Üçadım!$F$8:$O$975,10,0)),"",(VLOOKUP(B108,[5]Üçadım!$F$8:$O$975,10,0)))</f>
        <v/>
      </c>
      <c r="J108" s="2" t="str">
        <f>IF(ISERROR(VLOOKUP(B108,'[5]800m.'!$N$8:$Q$973,4,0)),"",(VLOOKUP(B108,'[5]800m.'!$N$8:$Q$973,4,0)))</f>
        <v/>
      </c>
      <c r="K108" s="2" t="str">
        <f>IF(ISERROR(VLOOKUP(B108,'[5]80m.'!$O$8:$S$979,5,0)),"",(VLOOKUP(B108,'[5]80m.'!$O$8:$S$979,5,0)))</f>
        <v/>
      </c>
      <c r="L108" s="2" t="str">
        <f>IF(ISERROR(VLOOKUP(B108,'[5]80m.Eng'!$O$8:$S$990,5,0)),"",(VLOOKUP(B108,'[5]80m.Eng'!$O$8:$S$990,5,0)))</f>
        <v/>
      </c>
      <c r="M108" s="2" t="str">
        <f>IF(ISERROR(VLOOKUP(B108,[5]Cirit!$F$8:$O$975,10,0)),"",(VLOOKUP(B108,[5]Cirit!$F$8:$O$975,10,0)))</f>
        <v/>
      </c>
      <c r="N108" s="2" t="str">
        <f>IF(ISERROR(VLOOKUP(B108,[5]Uzun!$F$8:$O$1003,10,0)),"",(VLOOKUP(B108,[5]Uzun!$F$8:$O$1003,10,0)))</f>
        <v/>
      </c>
      <c r="O108" s="2" t="str">
        <f>IF(ISERROR(VLOOKUP(B108,[5]Gülle!$F$8:$O$989,10,0)),"",(VLOOKUP(B108,[5]Gülle!$F$8:$O$989,10,0)))</f>
        <v/>
      </c>
      <c r="P108" s="2" t="str">
        <f>IF(ISERROR(VLOOKUP(B108,[5]Yüksek!$F$8:$BP$990,63,0)),"",(VLOOKUP(B108,[5]Yüksek!$F$8:$BP$990,63,0)))</f>
        <v/>
      </c>
      <c r="Q108" s="2" t="str">
        <f>IF(ISERROR(VLOOKUP(B108,[5]İsveç!$N$8:$Q$973,4,0)),"",(VLOOKUP(B108,[5]İsveç!$N$8:$Q$973,4,0)))</f>
        <v/>
      </c>
      <c r="R108" s="2">
        <f>R109</f>
        <v>0</v>
      </c>
    </row>
    <row r="109" spans="1:18" ht="38.25" customHeight="1" x14ac:dyDescent="0.45">
      <c r="A109" s="4">
        <v>10</v>
      </c>
      <c r="B109" s="3" t="str">
        <f>B46</f>
        <v>EYLÜL DÖNDÜ GÜZEL</v>
      </c>
      <c r="C109" s="2" t="str">
        <f>IF(ISERROR(LARGE(C108:Q108,1)),"-",LARGE(C108:Q108,1))</f>
        <v>-</v>
      </c>
      <c r="D109" s="2" t="str">
        <f>IF(ISERROR(LARGE(C108:Q108,2)),"-",LARGE(C108:Q108,2))</f>
        <v>-</v>
      </c>
      <c r="E109" s="2" t="str">
        <f>IF(ISERROR(LARGE(C108:Q108,3)),"-",LARGE(C108:Q108,3))</f>
        <v>-</v>
      </c>
      <c r="F109" s="2" t="str">
        <f>IF(ISERROR(LARGE(C108:Q108,4)),"-",LARGE(C108:Q108,4))</f>
        <v>-</v>
      </c>
      <c r="G109" s="2" t="str">
        <f>IF(ISERROR(LARGE(C108:Q108,5)),"-",LARGE(C108:Q108,5))</f>
        <v>-</v>
      </c>
      <c r="H109" s="2" t="str">
        <f>IF(ISERROR(LARGE(C108:Q108,6)),"-",LARGE(C108:Q108,6))</f>
        <v>-</v>
      </c>
      <c r="I109" s="2" t="str">
        <f>IF(ISERROR(LARGE(C108:Q108,7)),"-",LARGE(C108:Q108,7))</f>
        <v>-</v>
      </c>
      <c r="J109" s="2" t="str">
        <f>IF(ISERROR(LARGE(C108:Q108,8)),"-",LARGE(C108:Q108,8))</f>
        <v>-</v>
      </c>
      <c r="K109" s="2" t="str">
        <f>IF(ISERROR(LARGE(C108:Q108,9)),"-",LARGE(C108:Q108,9))</f>
        <v>-</v>
      </c>
      <c r="L109" s="2" t="str">
        <f>IF(ISERROR(LARGE(C108:Q108,10)),"-",LARGE(C108:Q108,10))</f>
        <v>-</v>
      </c>
      <c r="M109" s="2" t="str">
        <f>IF(ISERROR(LARGE(C108:Q108,11)),"-",LARGE(C108:Q108,11))</f>
        <v>-</v>
      </c>
      <c r="N109" s="2" t="str">
        <f>IF(ISERROR(LARGE(C108:Q108,12)),"-",LARGE(C108:Q108,12))</f>
        <v>-</v>
      </c>
      <c r="O109" s="2" t="str">
        <f>IF(ISERROR(LARGE(C108:Q108,13)),"-",LARGE(C108:Q108,13))</f>
        <v>-</v>
      </c>
      <c r="P109" s="2" t="str">
        <f>IF(ISERROR(LARGE(C108:Q108,14)),"-",LARGE(C108:Q108,14))</f>
        <v>-</v>
      </c>
      <c r="Q109" s="2" t="str">
        <f>IF(ISERROR(LARGE(C108:Q108,15)),"-",LARGE(C108:Q108,15))</f>
        <v>-</v>
      </c>
      <c r="R109" s="2">
        <f>SUM(C109:O109)</f>
        <v>0</v>
      </c>
    </row>
    <row r="110" spans="1:18" ht="38.25" customHeight="1" x14ac:dyDescent="0.45">
      <c r="A110" s="4">
        <v>11</v>
      </c>
      <c r="B110" s="3" t="str">
        <f>B47</f>
        <v>ÖYKÜ CEYLİN TEKDAL</v>
      </c>
      <c r="C110" s="2" t="str">
        <f>IF(ISERROR(VLOOKUP(B110,'[5]60M.'!$O$8:$S$1000,5,0)),"",(VLOOKUP(B47,'[5]60M.'!$O$8:$S$1000,5,0)))</f>
        <v/>
      </c>
      <c r="D110" s="2" t="str">
        <f>IF(ISERROR(VLOOKUP(B110,'[5]400m.'!$O$8:$S$990,5,0)),"",(VLOOKUP(B110,'[5]400m.'!$O$8:$S$990,5,0)))</f>
        <v/>
      </c>
      <c r="E110" s="2" t="str">
        <f>IF(ISERROR(VLOOKUP(B110,'[5]1500m.'!$N$8:$Q$973,4,0)),"",(VLOOKUP(B110,'[5]1500m.'!$N$8:$Q$973,4,0)))</f>
        <v/>
      </c>
      <c r="F110" s="2" t="str">
        <f>IF(ISERROR(VLOOKUP(B110,[5]Sırık!$F$8:$BP$990,63,0)),"",(VLOOKUP(B110,[5]Sırık!$F$8:$BP$990,63,0)))</f>
        <v/>
      </c>
      <c r="G110" s="2" t="str">
        <f>IF(ISERROR(VLOOKUP(B110,[5]Disk!$F$8:$O$975,10,0)),"",(VLOOKUP(B110,[5]Disk!$F$8:$O$975,10,0)))</f>
        <v/>
      </c>
      <c r="H110" s="2" t="str">
        <f>IF(ISERROR(VLOOKUP(B110,'[5]400m.Eng'!$O$8:$S$990,5,0)),"",(VLOOKUP(B110,'[5]400m.Eng'!$O$8:$S$990,5,0)))</f>
        <v/>
      </c>
      <c r="I110" s="2" t="str">
        <f>IF(ISERROR(VLOOKUP(B110,[5]Üçadım!$F$8:$O$975,10,0)),"",(VLOOKUP(B110,[5]Üçadım!$F$8:$O$975,10,0)))</f>
        <v/>
      </c>
      <c r="J110" s="2" t="str">
        <f>IF(ISERROR(VLOOKUP(B110,'[5]800m.'!$N$8:$Q$973,4,0)),"",(VLOOKUP(B110,'[5]800m.'!$N$8:$Q$973,4,0)))</f>
        <v/>
      </c>
      <c r="K110" s="2" t="str">
        <f>IF(ISERROR(VLOOKUP(B110,'[5]80m.'!$O$8:$S$979,5,0)),"",(VLOOKUP(B110,'[5]80m.'!$O$8:$S$979,5,0)))</f>
        <v/>
      </c>
      <c r="L110" s="2" t="str">
        <f>IF(ISERROR(VLOOKUP(B110,'[5]80m.Eng'!$O$8:$S$990,5,0)),"",(VLOOKUP(B110,'[5]80m.Eng'!$O$8:$S$990,5,0)))</f>
        <v/>
      </c>
      <c r="M110" s="2" t="str">
        <f>IF(ISERROR(VLOOKUP(B110,[5]Cirit!$F$8:$O$975,10,0)),"",(VLOOKUP(B110,[5]Cirit!$F$8:$O$975,10,0)))</f>
        <v/>
      </c>
      <c r="N110" s="2" t="str">
        <f>IF(ISERROR(VLOOKUP(B110,[5]Uzun!$F$8:$O$1003,10,0)),"",(VLOOKUP(B110,[5]Uzun!$F$8:$O$1003,10,0)))</f>
        <v/>
      </c>
      <c r="O110" s="2" t="str">
        <f>IF(ISERROR(VLOOKUP(B110,[5]Gülle!$F$8:$O$989,10,0)),"",(VLOOKUP(B110,[5]Gülle!$F$8:$O$989,10,0)))</f>
        <v/>
      </c>
      <c r="P110" s="2" t="str">
        <f>IF(ISERROR(VLOOKUP(B110,[5]Yüksek!$F$8:$BP$990,63,0)),"",(VLOOKUP(B110,[5]Yüksek!$F$8:$BP$990,63,0)))</f>
        <v/>
      </c>
      <c r="Q110" s="2" t="str">
        <f>IF(ISERROR(VLOOKUP(B110,[5]İsveç!$N$8:$Q$973,4,0)),"",(VLOOKUP(B110,[5]İsveç!$N$8:$Q$973,4,0)))</f>
        <v/>
      </c>
      <c r="R110" s="2">
        <f>R111</f>
        <v>0</v>
      </c>
    </row>
    <row r="111" spans="1:18" ht="38.25" customHeight="1" x14ac:dyDescent="0.45">
      <c r="A111" s="4">
        <v>12</v>
      </c>
      <c r="B111" s="3" t="str">
        <f>B47</f>
        <v>ÖYKÜ CEYLİN TEKDAL</v>
      </c>
      <c r="C111" s="2" t="str">
        <f>IF(ISERROR(LARGE(C110:Q110,1)),"-",LARGE(C110:Q110,1))</f>
        <v>-</v>
      </c>
      <c r="D111" s="2" t="str">
        <f>IF(ISERROR(LARGE(C110:Q110,2)),"-",LARGE(C110:Q110,2))</f>
        <v>-</v>
      </c>
      <c r="E111" s="2" t="str">
        <f>IF(ISERROR(LARGE(C110:Q110,3)),"-",LARGE(C110:Q110,3))</f>
        <v>-</v>
      </c>
      <c r="F111" s="2" t="str">
        <f>IF(ISERROR(LARGE(C110:Q110,4)),"-",LARGE(C110:Q110,4))</f>
        <v>-</v>
      </c>
      <c r="G111" s="2" t="str">
        <f>IF(ISERROR(LARGE(C110:Q110,5)),"-",LARGE(C110:Q110,5))</f>
        <v>-</v>
      </c>
      <c r="H111" s="2" t="str">
        <f>IF(ISERROR(LARGE(C110:Q110,6)),"-",LARGE(C110:Q110,6))</f>
        <v>-</v>
      </c>
      <c r="I111" s="2" t="str">
        <f>IF(ISERROR(LARGE(C110:Q110,7)),"-",LARGE(C110:Q110,7))</f>
        <v>-</v>
      </c>
      <c r="J111" s="2" t="str">
        <f>IF(ISERROR(LARGE(C110:Q110,8)),"-",LARGE(C110:Q110,8))</f>
        <v>-</v>
      </c>
      <c r="K111" s="2" t="str">
        <f>IF(ISERROR(LARGE(C110:Q110,9)),"-",LARGE(C110:Q110,9))</f>
        <v>-</v>
      </c>
      <c r="L111" s="2" t="str">
        <f>IF(ISERROR(LARGE(C110:Q110,10)),"-",LARGE(C110:Q110,10))</f>
        <v>-</v>
      </c>
      <c r="M111" s="2" t="str">
        <f>IF(ISERROR(LARGE(C110:Q110,11)),"-",LARGE(C110:Q110,11))</f>
        <v>-</v>
      </c>
      <c r="N111" s="2" t="str">
        <f>IF(ISERROR(LARGE(C110:Q110,12)),"-",LARGE(C110:Q110,12))</f>
        <v>-</v>
      </c>
      <c r="O111" s="2" t="str">
        <f>IF(ISERROR(LARGE(C110:Q110,13)),"-",LARGE(C110:Q110,13))</f>
        <v>-</v>
      </c>
      <c r="P111" s="2" t="str">
        <f>IF(ISERROR(LARGE(C110:Q110,14)),"-",LARGE(C110:Q110,14))</f>
        <v>-</v>
      </c>
      <c r="Q111" s="2" t="str">
        <f>IF(ISERROR(LARGE(C110:Q110,15)),"-",LARGE(C110:Q110,15))</f>
        <v>-</v>
      </c>
      <c r="R111" s="2">
        <f>SUM(C111:O111)</f>
        <v>0</v>
      </c>
    </row>
    <row r="112" spans="1:18" ht="38.25" customHeight="1" x14ac:dyDescent="0.45">
      <c r="A112" s="4">
        <v>13</v>
      </c>
      <c r="B112" s="3" t="str">
        <f>B48</f>
        <v>VERA AYGÜL ÇALIK</v>
      </c>
      <c r="C112" s="2" t="str">
        <f>IF(ISERROR(VLOOKUP(B112,'[5]60M.'!$O$8:$S$1000,5,0)),"",(VLOOKUP(B49,'[5]60M.'!$O$8:$S$1000,5,0)))</f>
        <v/>
      </c>
      <c r="D112" s="2" t="str">
        <f>IF(ISERROR(VLOOKUP(B112,'[5]400m.'!$O$8:$S$990,5,0)),"",(VLOOKUP(B112,'[5]400m.'!$O$8:$S$990,5,0)))</f>
        <v/>
      </c>
      <c r="E112" s="2" t="str">
        <f>IF(ISERROR(VLOOKUP(B112,'[5]1500m.'!$N$8:$Q$973,4,0)),"",(VLOOKUP(B112,'[5]1500m.'!$N$8:$Q$973,4,0)))</f>
        <v/>
      </c>
      <c r="F112" s="2" t="str">
        <f>IF(ISERROR(VLOOKUP(B112,[5]Sırık!$F$8:$BP$990,63,0)),"",(VLOOKUP(B112,[5]Sırık!$F$8:$BP$990,63,0)))</f>
        <v/>
      </c>
      <c r="G112" s="2" t="str">
        <f>IF(ISERROR(VLOOKUP(B112,[5]Disk!$F$8:$O$975,10,0)),"",(VLOOKUP(B112,[5]Disk!$F$8:$O$975,10,0)))</f>
        <v/>
      </c>
      <c r="H112" s="2" t="str">
        <f>IF(ISERROR(VLOOKUP(B112,'[5]400m.Eng'!$O$8:$S$990,5,0)),"",(VLOOKUP(B112,'[5]400m.Eng'!$O$8:$S$990,5,0)))</f>
        <v/>
      </c>
      <c r="I112" s="2" t="str">
        <f>IF(ISERROR(VLOOKUP(B112,[5]Üçadım!$F$8:$O$975,10,0)),"",(VLOOKUP(B112,[5]Üçadım!$F$8:$O$975,10,0)))</f>
        <v/>
      </c>
      <c r="J112" s="2" t="str">
        <f>IF(ISERROR(VLOOKUP(B112,'[5]800m.'!$N$8:$Q$973,4,0)),"",(VLOOKUP(B112,'[5]800m.'!$N$8:$Q$973,4,0)))</f>
        <v/>
      </c>
      <c r="K112" s="2" t="str">
        <f>IF(ISERROR(VLOOKUP(B112,'[5]80m.'!$O$8:$S$979,5,0)),"",(VLOOKUP(B112,'[5]80m.'!$O$8:$S$979,5,0)))</f>
        <v/>
      </c>
      <c r="L112" s="2" t="str">
        <f>IF(ISERROR(VLOOKUP(B112,'[5]80m.Eng'!$O$8:$S$990,5,0)),"",(VLOOKUP(B112,'[5]80m.Eng'!$O$8:$S$990,5,0)))</f>
        <v/>
      </c>
      <c r="M112" s="2" t="str">
        <f>IF(ISERROR(VLOOKUP(B112,[5]Cirit!$F$8:$O$975,10,0)),"",(VLOOKUP(B112,[5]Cirit!$F$8:$O$975,10,0)))</f>
        <v/>
      </c>
      <c r="N112" s="2" t="str">
        <f>IF(ISERROR(VLOOKUP(B112,[5]Uzun!$F$8:$O$1003,10,0)),"",(VLOOKUP(B112,[5]Uzun!$F$8:$O$1003,10,0)))</f>
        <v/>
      </c>
      <c r="O112" s="2" t="str">
        <f>IF(ISERROR(VLOOKUP(B112,[5]Gülle!$F$8:$O$989,10,0)),"",(VLOOKUP(B112,[5]Gülle!$F$8:$O$989,10,0)))</f>
        <v/>
      </c>
      <c r="P112" s="2" t="str">
        <f>IF(ISERROR(VLOOKUP(B112,[5]Yüksek!$F$8:$BP$990,63,0)),"",(VLOOKUP(B112,[5]Yüksek!$F$8:$BP$990,63,0)))</f>
        <v/>
      </c>
      <c r="Q112" s="2" t="str">
        <f>IF(ISERROR(VLOOKUP(B112,[5]İsveç!$N$8:$Q$973,4,0)),"",(VLOOKUP(B112,[5]İsveç!$N$8:$Q$973,4,0)))</f>
        <v/>
      </c>
      <c r="R112" s="2">
        <f>R113</f>
        <v>0</v>
      </c>
    </row>
    <row r="113" spans="1:18" ht="38.25" customHeight="1" x14ac:dyDescent="0.45">
      <c r="A113" s="4">
        <v>14</v>
      </c>
      <c r="B113" s="3" t="str">
        <f>B48</f>
        <v>VERA AYGÜL ÇALIK</v>
      </c>
      <c r="C113" s="2" t="str">
        <f>IF(ISERROR(LARGE(C112:Q112,1)),"-",LARGE(C112:Q112,1))</f>
        <v>-</v>
      </c>
      <c r="D113" s="2" t="str">
        <f>IF(ISERROR(LARGE(C112:Q112,2)),"-",LARGE(C112:Q112,2))</f>
        <v>-</v>
      </c>
      <c r="E113" s="2" t="str">
        <f>IF(ISERROR(LARGE(C112:Q112,3)),"-",LARGE(C112:Q112,3))</f>
        <v>-</v>
      </c>
      <c r="F113" s="2" t="str">
        <f>IF(ISERROR(LARGE(C112:Q112,4)),"-",LARGE(C112:Q112,4))</f>
        <v>-</v>
      </c>
      <c r="G113" s="2" t="str">
        <f>IF(ISERROR(LARGE(C112:Q112,5)),"-",LARGE(C112:Q112,5))</f>
        <v>-</v>
      </c>
      <c r="H113" s="2" t="str">
        <f>IF(ISERROR(LARGE(C112:Q112,6)),"-",LARGE(C112:Q112,6))</f>
        <v>-</v>
      </c>
      <c r="I113" s="2" t="str">
        <f>IF(ISERROR(LARGE(C112:Q112,7)),"-",LARGE(C112:Q112,7))</f>
        <v>-</v>
      </c>
      <c r="J113" s="2" t="str">
        <f>IF(ISERROR(LARGE(C112:Q112,8)),"-",LARGE(C112:Q112,8))</f>
        <v>-</v>
      </c>
      <c r="K113" s="2" t="str">
        <f>IF(ISERROR(LARGE(C112:Q112,9)),"-",LARGE(C112:Q112,9))</f>
        <v>-</v>
      </c>
      <c r="L113" s="2" t="str">
        <f>IF(ISERROR(LARGE(C112:Q112,10)),"-",LARGE(C112:Q112,10))</f>
        <v>-</v>
      </c>
      <c r="M113" s="2" t="str">
        <f>IF(ISERROR(LARGE(C112:Q112,11)),"-",LARGE(C112:Q112,11))</f>
        <v>-</v>
      </c>
      <c r="N113" s="2" t="str">
        <f>IF(ISERROR(LARGE(C112:Q112,12)),"-",LARGE(C112:Q112,12))</f>
        <v>-</v>
      </c>
      <c r="O113" s="2" t="str">
        <f>IF(ISERROR(LARGE(C112:Q112,13)),"-",LARGE(C112:Q112,13))</f>
        <v>-</v>
      </c>
      <c r="P113" s="2" t="str">
        <f>IF(ISERROR(LARGE(C112:Q112,14)),"-",LARGE(C112:Q112,14))</f>
        <v>-</v>
      </c>
      <c r="Q113" s="2" t="str">
        <f>IF(ISERROR(LARGE(C112:Q112,15)),"-",LARGE(C112:Q112,15))</f>
        <v>-</v>
      </c>
      <c r="R113" s="2">
        <f>SUM(C113:O113)</f>
        <v>0</v>
      </c>
    </row>
    <row r="114" spans="1:18" ht="38.25" customHeight="1" x14ac:dyDescent="0.45">
      <c r="A114" s="4">
        <v>15</v>
      </c>
      <c r="B114" s="3" t="str">
        <f>B49</f>
        <v>DEFNE NAZ DAL</v>
      </c>
      <c r="C114" s="2" t="str">
        <f>IF(ISERROR(VLOOKUP(B114,'[5]60M.'!$O$8:$S$1000,5,0)),"",(VLOOKUP(B51,'[5]60M.'!$O$8:$S$1000,5,0)))</f>
        <v/>
      </c>
      <c r="D114" s="2" t="str">
        <f>IF(ISERROR(VLOOKUP(B114,'[5]400m.'!$O$8:$S$990,5,0)),"",(VLOOKUP(B114,'[5]400m.'!$O$8:$S$990,5,0)))</f>
        <v/>
      </c>
      <c r="E114" s="2" t="str">
        <f>IF(ISERROR(VLOOKUP(B114,'[5]1500m.'!$N$8:$Q$973,4,0)),"",(VLOOKUP(B114,'[5]1500m.'!$N$8:$Q$973,4,0)))</f>
        <v/>
      </c>
      <c r="F114" s="2" t="str">
        <f>IF(ISERROR(VLOOKUP(B114,[5]Sırık!$F$8:$BP$990,63,0)),"",(VLOOKUP(B114,[5]Sırık!$F$8:$BP$990,63,0)))</f>
        <v/>
      </c>
      <c r="G114" s="2" t="str">
        <f>IF(ISERROR(VLOOKUP(B114,[5]Disk!$F$8:$O$975,10,0)),"",(VLOOKUP(B114,[5]Disk!$F$8:$O$975,10,0)))</f>
        <v/>
      </c>
      <c r="H114" s="2" t="str">
        <f>IF(ISERROR(VLOOKUP(B114,'[5]400m.Eng'!$O$8:$S$990,5,0)),"",(VLOOKUP(B114,'[5]400m.Eng'!$O$8:$S$990,5,0)))</f>
        <v/>
      </c>
      <c r="I114" s="2" t="str">
        <f>IF(ISERROR(VLOOKUP(B114,[5]Üçadım!$F$8:$O$975,10,0)),"",(VLOOKUP(B114,[5]Üçadım!$F$8:$O$975,10,0)))</f>
        <v/>
      </c>
      <c r="J114" s="2" t="str">
        <f>IF(ISERROR(VLOOKUP(B114,'[5]800m.'!$N$8:$Q$973,4,0)),"",(VLOOKUP(B114,'[5]800m.'!$N$8:$Q$973,4,0)))</f>
        <v/>
      </c>
      <c r="K114" s="2" t="str">
        <f>IF(ISERROR(VLOOKUP(B114,'[5]80m.'!$O$8:$S$979,5,0)),"",(VLOOKUP(B114,'[5]80m.'!$O$8:$S$979,5,0)))</f>
        <v/>
      </c>
      <c r="L114" s="2" t="str">
        <f>IF(ISERROR(VLOOKUP(B114,'[5]80m.Eng'!$O$8:$S$990,5,0)),"",(VLOOKUP(B114,'[5]80m.Eng'!$O$8:$S$990,5,0)))</f>
        <v/>
      </c>
      <c r="M114" s="2" t="str">
        <f>IF(ISERROR(VLOOKUP(B114,[5]Cirit!$F$8:$O$975,10,0)),"",(VLOOKUP(B114,[5]Cirit!$F$8:$O$975,10,0)))</f>
        <v/>
      </c>
      <c r="N114" s="2" t="str">
        <f>IF(ISERROR(VLOOKUP(B114,[5]Uzun!$F$8:$O$1003,10,0)),"",(VLOOKUP(B114,[5]Uzun!$F$8:$O$1003,10,0)))</f>
        <v/>
      </c>
      <c r="O114" s="2" t="str">
        <f>IF(ISERROR(VLOOKUP(B114,[5]Gülle!$F$8:$O$989,10,0)),"",(VLOOKUP(B114,[5]Gülle!$F$8:$O$989,10,0)))</f>
        <v/>
      </c>
      <c r="P114" s="2" t="str">
        <f>IF(ISERROR(VLOOKUP(B114,[5]Yüksek!$F$8:$BP$990,63,0)),"",(VLOOKUP(B114,[5]Yüksek!$F$8:$BP$990,63,0)))</f>
        <v/>
      </c>
      <c r="Q114" s="2" t="str">
        <f>IF(ISERROR(VLOOKUP(B114,[5]İsveç!$N$8:$Q$973,4,0)),"",(VLOOKUP(B114,[5]İsveç!$N$8:$Q$973,4,0)))</f>
        <v/>
      </c>
      <c r="R114" s="2">
        <f>R115</f>
        <v>0</v>
      </c>
    </row>
    <row r="115" spans="1:18" ht="38.25" customHeight="1" x14ac:dyDescent="0.45">
      <c r="A115" s="4">
        <v>16</v>
      </c>
      <c r="B115" s="3" t="str">
        <f>B49</f>
        <v>DEFNE NAZ DAL</v>
      </c>
      <c r="C115" s="2" t="str">
        <f>IF(ISERROR(LARGE(C114:Q114,1)),"-",LARGE(C114:Q114,1))</f>
        <v>-</v>
      </c>
      <c r="D115" s="2" t="str">
        <f>IF(ISERROR(LARGE(C114:Q114,2)),"-",LARGE(C114:Q114,2))</f>
        <v>-</v>
      </c>
      <c r="E115" s="2" t="str">
        <f>IF(ISERROR(LARGE(C114:Q114,3)),"-",LARGE(C114:Q114,3))</f>
        <v>-</v>
      </c>
      <c r="F115" s="2" t="str">
        <f>IF(ISERROR(LARGE(C114:Q114,4)),"-",LARGE(C114:Q114,4))</f>
        <v>-</v>
      </c>
      <c r="G115" s="2" t="str">
        <f>IF(ISERROR(LARGE(C114:Q114,5)),"-",LARGE(C114:Q114,5))</f>
        <v>-</v>
      </c>
      <c r="H115" s="2" t="str">
        <f>IF(ISERROR(LARGE(C114:Q114,6)),"-",LARGE(C114:Q114,6))</f>
        <v>-</v>
      </c>
      <c r="I115" s="2" t="str">
        <f>IF(ISERROR(LARGE(C114:Q114,7)),"-",LARGE(C114:Q114,7))</f>
        <v>-</v>
      </c>
      <c r="J115" s="2" t="str">
        <f>IF(ISERROR(LARGE(C114:Q114,8)),"-",LARGE(C114:Q114,8))</f>
        <v>-</v>
      </c>
      <c r="K115" s="2" t="str">
        <f>IF(ISERROR(LARGE(C114:Q114,9)),"-",LARGE(C114:Q114,9))</f>
        <v>-</v>
      </c>
      <c r="L115" s="2" t="str">
        <f>IF(ISERROR(LARGE(C114:Q114,10)),"-",LARGE(C114:Q114,10))</f>
        <v>-</v>
      </c>
      <c r="M115" s="2" t="str">
        <f>IF(ISERROR(LARGE(C114:Q114,11)),"-",LARGE(C114:Q114,11))</f>
        <v>-</v>
      </c>
      <c r="N115" s="2" t="str">
        <f>IF(ISERROR(LARGE(C114:Q114,12)),"-",LARGE(C114:Q114,12))</f>
        <v>-</v>
      </c>
      <c r="O115" s="2" t="str">
        <f>IF(ISERROR(LARGE(C114:Q114,13)),"-",LARGE(C114:Q114,13))</f>
        <v>-</v>
      </c>
      <c r="P115" s="2" t="str">
        <f>IF(ISERROR(LARGE(C114:Q114,14)),"-",LARGE(C114:Q114,14))</f>
        <v>-</v>
      </c>
      <c r="Q115" s="2" t="str">
        <f>IF(ISERROR(LARGE(C114:Q114,15)),"-",LARGE(C114:Q114,15))</f>
        <v>-</v>
      </c>
      <c r="R115" s="2">
        <f>SUM(C115:O115)</f>
        <v>0</v>
      </c>
    </row>
    <row r="116" spans="1:18" ht="38.25" customHeight="1" x14ac:dyDescent="0.45">
      <c r="A116" s="4">
        <v>17</v>
      </c>
      <c r="B116" s="3" t="str">
        <f>B50</f>
        <v>ECE AYGÜN</v>
      </c>
      <c r="C116" s="2" t="str">
        <f>IF(ISERROR(VLOOKUP(B116,'[5]60M.'!$O$8:$S$1000,5,0)),"",(VLOOKUP(B53,'[5]60M.'!$O$8:$S$1000,5,0)))</f>
        <v/>
      </c>
      <c r="D116" s="2" t="str">
        <f>IF(ISERROR(VLOOKUP(B116,'[5]400m.'!$O$8:$S$990,5,0)),"",(VLOOKUP(B116,'[5]400m.'!$O$8:$S$990,5,0)))</f>
        <v/>
      </c>
      <c r="E116" s="2" t="str">
        <f>IF(ISERROR(VLOOKUP(B116,'[5]1500m.'!$N$8:$Q$973,4,0)),"",(VLOOKUP(B116,'[5]1500m.'!$N$8:$Q$973,4,0)))</f>
        <v/>
      </c>
      <c r="F116" s="2" t="str">
        <f>IF(ISERROR(VLOOKUP(B116,[5]Sırık!$F$8:$BP$990,63,0)),"",(VLOOKUP(B116,[5]Sırık!$F$8:$BP$990,63,0)))</f>
        <v/>
      </c>
      <c r="G116" s="2" t="str">
        <f>IF(ISERROR(VLOOKUP(B116,[5]Disk!$F$8:$O$975,10,0)),"",(VLOOKUP(B116,[5]Disk!$F$8:$O$975,10,0)))</f>
        <v/>
      </c>
      <c r="H116" s="2" t="str">
        <f>IF(ISERROR(VLOOKUP(B116,'[5]400m.Eng'!$O$8:$S$990,5,0)),"",(VLOOKUP(B116,'[5]400m.Eng'!$O$8:$S$990,5,0)))</f>
        <v/>
      </c>
      <c r="I116" s="2" t="str">
        <f>IF(ISERROR(VLOOKUP(B116,[5]Üçadım!$F$8:$O$975,10,0)),"",(VLOOKUP(B116,[5]Üçadım!$F$8:$O$975,10,0)))</f>
        <v/>
      </c>
      <c r="J116" s="2" t="str">
        <f>IF(ISERROR(VLOOKUP(B116,'[5]800m.'!$N$8:$Q$973,4,0)),"",(VLOOKUP(B116,'[5]800m.'!$N$8:$Q$973,4,0)))</f>
        <v/>
      </c>
      <c r="K116" s="2" t="str">
        <f>IF(ISERROR(VLOOKUP(B116,'[5]80m.'!$O$8:$S$979,5,0)),"",(VLOOKUP(B116,'[5]80m.'!$O$8:$S$979,5,0)))</f>
        <v/>
      </c>
      <c r="L116" s="2" t="str">
        <f>IF(ISERROR(VLOOKUP(B116,'[5]80m.Eng'!$O$8:$S$990,5,0)),"",(VLOOKUP(B116,'[5]80m.Eng'!$O$8:$S$990,5,0)))</f>
        <v/>
      </c>
      <c r="M116" s="2" t="str">
        <f>IF(ISERROR(VLOOKUP(B116,[5]Cirit!$F$8:$O$975,10,0)),"",(VLOOKUP(B116,[5]Cirit!$F$8:$O$975,10,0)))</f>
        <v/>
      </c>
      <c r="N116" s="2" t="str">
        <f>IF(ISERROR(VLOOKUP(B116,[5]Uzun!$F$8:$O$1003,10,0)),"",(VLOOKUP(B116,[5]Uzun!$F$8:$O$1003,10,0)))</f>
        <v/>
      </c>
      <c r="O116" s="2" t="str">
        <f>IF(ISERROR(VLOOKUP(B116,[5]Gülle!$F$8:$O$989,10,0)),"",(VLOOKUP(B116,[5]Gülle!$F$8:$O$989,10,0)))</f>
        <v/>
      </c>
      <c r="P116" s="2" t="str">
        <f>IF(ISERROR(VLOOKUP(B116,[5]Yüksek!$F$8:$BP$990,63,0)),"",(VLOOKUP(B116,[5]Yüksek!$F$8:$BP$990,63,0)))</f>
        <v/>
      </c>
      <c r="Q116" s="2" t="str">
        <f>IF(ISERROR(VLOOKUP(B116,[5]İsveç!$N$8:$Q$973,4,0)),"",(VLOOKUP(B116,[5]İsveç!$N$8:$Q$973,4,0)))</f>
        <v/>
      </c>
      <c r="R116" s="2">
        <f>R117</f>
        <v>0</v>
      </c>
    </row>
    <row r="117" spans="1:18" ht="38.25" customHeight="1" x14ac:dyDescent="0.45">
      <c r="A117" s="4">
        <v>18</v>
      </c>
      <c r="B117" s="3" t="str">
        <f>B50</f>
        <v>ECE AYGÜN</v>
      </c>
      <c r="C117" s="2" t="str">
        <f>IF(ISERROR(LARGE(C116:Q116,1)),"-",LARGE(C116:Q116,1))</f>
        <v>-</v>
      </c>
      <c r="D117" s="2" t="str">
        <f>IF(ISERROR(LARGE(C116:Q116,2)),"-",LARGE(C116:Q116,2))</f>
        <v>-</v>
      </c>
      <c r="E117" s="2" t="str">
        <f>IF(ISERROR(LARGE(C116:Q116,3)),"-",LARGE(C116:Q116,3))</f>
        <v>-</v>
      </c>
      <c r="F117" s="2" t="str">
        <f>IF(ISERROR(LARGE(C116:Q116,4)),"-",LARGE(C116:Q116,4))</f>
        <v>-</v>
      </c>
      <c r="G117" s="2" t="str">
        <f>IF(ISERROR(LARGE(C116:Q116,5)),"-",LARGE(C116:Q116,5))</f>
        <v>-</v>
      </c>
      <c r="H117" s="2" t="str">
        <f>IF(ISERROR(LARGE(C116:Q116,6)),"-",LARGE(C116:Q116,6))</f>
        <v>-</v>
      </c>
      <c r="I117" s="2" t="str">
        <f>IF(ISERROR(LARGE(C116:Q116,7)),"-",LARGE(C116:Q116,7))</f>
        <v>-</v>
      </c>
      <c r="J117" s="2" t="str">
        <f>IF(ISERROR(LARGE(C116:Q116,8)),"-",LARGE(C116:Q116,8))</f>
        <v>-</v>
      </c>
      <c r="K117" s="2" t="str">
        <f>IF(ISERROR(LARGE(C116:Q116,9)),"-",LARGE(C116:Q116,9))</f>
        <v>-</v>
      </c>
      <c r="L117" s="2" t="str">
        <f>IF(ISERROR(LARGE(C116:Q116,10)),"-",LARGE(C116:Q116,10))</f>
        <v>-</v>
      </c>
      <c r="M117" s="2" t="str">
        <f>IF(ISERROR(LARGE(C116:Q116,11)),"-",LARGE(C116:Q116,11))</f>
        <v>-</v>
      </c>
      <c r="N117" s="2" t="str">
        <f>IF(ISERROR(LARGE(C116:Q116,12)),"-",LARGE(C116:Q116,12))</f>
        <v>-</v>
      </c>
      <c r="O117" s="2" t="str">
        <f>IF(ISERROR(LARGE(C116:Q116,13)),"-",LARGE(C116:Q116,13))</f>
        <v>-</v>
      </c>
      <c r="P117" s="2" t="str">
        <f>IF(ISERROR(LARGE(C116:Q116,14)),"-",LARGE(C116:Q116,14))</f>
        <v>-</v>
      </c>
      <c r="Q117" s="2" t="str">
        <f>IF(ISERROR(LARGE(C116:Q116,15)),"-",LARGE(C116:Q116,15))</f>
        <v>-</v>
      </c>
      <c r="R117" s="2">
        <f>SUM(C117:O117)</f>
        <v>0</v>
      </c>
    </row>
    <row r="118" spans="1:18" ht="38.25" customHeight="1" x14ac:dyDescent="0.45">
      <c r="A118" s="4">
        <v>19</v>
      </c>
      <c r="B118" s="3">
        <f>B51</f>
        <v>0</v>
      </c>
      <c r="C118" s="2" t="str">
        <f>IF(ISERROR(VLOOKUP(B118,'[5]60M.'!$O$8:$S$1000,5,0)),"",(VLOOKUP(B55,'[5]60M.'!$O$8:$S$1000,5,0)))</f>
        <v/>
      </c>
      <c r="D118" s="2" t="str">
        <f>IF(ISERROR(VLOOKUP(B118,'[5]400m.'!$O$8:$S$990,5,0)),"",(VLOOKUP(B118,'[5]400m.'!$O$8:$S$990,5,0)))</f>
        <v/>
      </c>
      <c r="E118" s="2" t="str">
        <f>IF(ISERROR(VLOOKUP(B118,'[5]1500m.'!$N$8:$Q$973,4,0)),"",(VLOOKUP(B118,'[5]1500m.'!$N$8:$Q$973,4,0)))</f>
        <v/>
      </c>
      <c r="F118" s="2" t="str">
        <f>IF(ISERROR(VLOOKUP(B118,[5]Sırık!$F$8:$BP$990,63,0)),"",(VLOOKUP(B118,[5]Sırık!$F$8:$BP$990,63,0)))</f>
        <v/>
      </c>
      <c r="G118" s="2" t="str">
        <f>IF(ISERROR(VLOOKUP(B118,[5]Disk!$F$8:$O$975,10,0)),"",(VLOOKUP(B118,[5]Disk!$F$8:$O$975,10,0)))</f>
        <v/>
      </c>
      <c r="H118" s="2" t="str">
        <f>IF(ISERROR(VLOOKUP(B118,'[5]400m.Eng'!$O$8:$S$990,5,0)),"",(VLOOKUP(B118,'[5]400m.Eng'!$O$8:$S$990,5,0)))</f>
        <v/>
      </c>
      <c r="I118" s="2" t="str">
        <f>IF(ISERROR(VLOOKUP(B118,[5]Üçadım!$F$8:$O$975,10,0)),"",(VLOOKUP(B118,[5]Üçadım!$F$8:$O$975,10,0)))</f>
        <v/>
      </c>
      <c r="J118" s="2" t="str">
        <f>IF(ISERROR(VLOOKUP(B118,'[5]800m.'!$N$8:$Q$973,4,0)),"",(VLOOKUP(B118,'[5]800m.'!$N$8:$Q$973,4,0)))</f>
        <v/>
      </c>
      <c r="K118" s="2" t="str">
        <f>IF(ISERROR(VLOOKUP(B118,'[5]80m.'!$O$8:$S$979,5,0)),"",(VLOOKUP(B118,'[5]80m.'!$O$8:$S$979,5,0)))</f>
        <v/>
      </c>
      <c r="L118" s="2" t="str">
        <f>IF(ISERROR(VLOOKUP(B118,'[5]80m.Eng'!$O$8:$S$990,5,0)),"",(VLOOKUP(B118,'[5]80m.Eng'!$O$8:$S$990,5,0)))</f>
        <v/>
      </c>
      <c r="M118" s="2" t="str">
        <f>IF(ISERROR(VLOOKUP(B118,[5]Cirit!$F$8:$O$975,10,0)),"",(VLOOKUP(B118,[5]Cirit!$F$8:$O$975,10,0)))</f>
        <v/>
      </c>
      <c r="N118" s="2" t="str">
        <f>IF(ISERROR(VLOOKUP(B118,[5]Uzun!$F$8:$O$1003,10,0)),"",(VLOOKUP(B118,[5]Uzun!$F$8:$O$1003,10,0)))</f>
        <v/>
      </c>
      <c r="O118" s="2" t="str">
        <f>IF(ISERROR(VLOOKUP(B118,[5]Gülle!$F$8:$O$989,10,0)),"",(VLOOKUP(B118,[5]Gülle!$F$8:$O$989,10,0)))</f>
        <v/>
      </c>
      <c r="P118" s="2" t="str">
        <f>IF(ISERROR(VLOOKUP(B118,[5]Yüksek!$F$8:$BP$990,63,0)),"",(VLOOKUP(B118,[5]Yüksek!$F$8:$BP$990,63,0)))</f>
        <v/>
      </c>
      <c r="Q118" s="2" t="str">
        <f>IF(ISERROR(VLOOKUP(B118,[5]İsveç!$N$8:$Q$973,4,0)),"",(VLOOKUP(B118,[5]İsveç!$N$8:$Q$973,4,0)))</f>
        <v/>
      </c>
      <c r="R118" s="2">
        <f>R119</f>
        <v>0</v>
      </c>
    </row>
    <row r="119" spans="1:18" ht="38.25" customHeight="1" x14ac:dyDescent="0.45">
      <c r="A119" s="4">
        <v>20</v>
      </c>
      <c r="B119" s="3">
        <f>B51</f>
        <v>0</v>
      </c>
      <c r="C119" s="2" t="str">
        <f>IF(ISERROR(LARGE(C118:Q118,1)),"-",LARGE(C118:Q118,1))</f>
        <v>-</v>
      </c>
      <c r="D119" s="2" t="str">
        <f>IF(ISERROR(LARGE(C118:Q118,2)),"-",LARGE(C118:Q118,2))</f>
        <v>-</v>
      </c>
      <c r="E119" s="2" t="str">
        <f>IF(ISERROR(LARGE(C118:Q118,3)),"-",LARGE(C118:Q118,3))</f>
        <v>-</v>
      </c>
      <c r="F119" s="2" t="str">
        <f>IF(ISERROR(LARGE(C118:Q118,4)),"-",LARGE(C118:Q118,4))</f>
        <v>-</v>
      </c>
      <c r="G119" s="2" t="str">
        <f>IF(ISERROR(LARGE(C118:Q118,5)),"-",LARGE(C118:Q118,5))</f>
        <v>-</v>
      </c>
      <c r="H119" s="2" t="str">
        <f>IF(ISERROR(LARGE(C118:Q118,6)),"-",LARGE(C118:Q118,6))</f>
        <v>-</v>
      </c>
      <c r="I119" s="2" t="str">
        <f>IF(ISERROR(LARGE(C118:Q118,7)),"-",LARGE(C118:Q118,7))</f>
        <v>-</v>
      </c>
      <c r="J119" s="2" t="str">
        <f>IF(ISERROR(LARGE(C118:Q118,8)),"-",LARGE(C118:Q118,8))</f>
        <v>-</v>
      </c>
      <c r="K119" s="2" t="str">
        <f>IF(ISERROR(LARGE(C118:Q118,9)),"-",LARGE(C118:Q118,9))</f>
        <v>-</v>
      </c>
      <c r="L119" s="2" t="str">
        <f>IF(ISERROR(LARGE(C118:Q118,10)),"-",LARGE(C118:Q118,10))</f>
        <v>-</v>
      </c>
      <c r="M119" s="2" t="str">
        <f>IF(ISERROR(LARGE(C118:Q118,11)),"-",LARGE(C118:Q118,11))</f>
        <v>-</v>
      </c>
      <c r="N119" s="2" t="str">
        <f>IF(ISERROR(LARGE(C118:Q118,12)),"-",LARGE(C118:Q118,12))</f>
        <v>-</v>
      </c>
      <c r="O119" s="2" t="str">
        <f>IF(ISERROR(LARGE(C118:Q118,13)),"-",LARGE(C118:Q118,13))</f>
        <v>-</v>
      </c>
      <c r="P119" s="2" t="str">
        <f>IF(ISERROR(LARGE(C118:Q118,14)),"-",LARGE(C118:Q118,14))</f>
        <v>-</v>
      </c>
      <c r="Q119" s="2" t="str">
        <f>IF(ISERROR(LARGE(C118:Q118,15)),"-",LARGE(C118:Q118,15))</f>
        <v>-</v>
      </c>
      <c r="R119" s="2">
        <f>SUM(C119:O119)</f>
        <v>0</v>
      </c>
    </row>
    <row r="120" spans="1:18" ht="38.25" customHeight="1" x14ac:dyDescent="0.45">
      <c r="A120" s="4">
        <v>21</v>
      </c>
      <c r="B120" s="3">
        <f>B52</f>
        <v>0</v>
      </c>
      <c r="C120" s="2" t="str">
        <f>IF(ISERROR(VLOOKUP(B120,'[5]60M.'!$O$8:$S$1000,5,0)),"",(VLOOKUP(B57,'[5]60M.'!$O$8:$S$1000,5,0)))</f>
        <v/>
      </c>
      <c r="D120" s="2" t="str">
        <f>IF(ISERROR(VLOOKUP(B120,'[5]400m.'!$O$8:$S$990,5,0)),"",(VLOOKUP(B120,'[5]400m.'!$O$8:$S$990,5,0)))</f>
        <v/>
      </c>
      <c r="E120" s="2" t="str">
        <f>IF(ISERROR(VLOOKUP(B120,'[5]1500m.'!$N$8:$Q$973,4,0)),"",(VLOOKUP(B120,'[5]1500m.'!$N$8:$Q$973,4,0)))</f>
        <v/>
      </c>
      <c r="F120" s="2" t="str">
        <f>IF(ISERROR(VLOOKUP(B120,[5]Sırık!$F$8:$BP$990,63,0)),"",(VLOOKUP(B120,[5]Sırık!$F$8:$BP$990,63,0)))</f>
        <v/>
      </c>
      <c r="G120" s="2" t="str">
        <f>IF(ISERROR(VLOOKUP(B120,[5]Disk!$F$8:$O$975,10,0)),"",(VLOOKUP(B120,[5]Disk!$F$8:$O$975,10,0)))</f>
        <v/>
      </c>
      <c r="H120" s="2" t="str">
        <f>IF(ISERROR(VLOOKUP(B120,'[5]400m.Eng'!$O$8:$S$990,5,0)),"",(VLOOKUP(B120,'[5]400m.Eng'!$O$8:$S$990,5,0)))</f>
        <v/>
      </c>
      <c r="I120" s="2" t="str">
        <f>IF(ISERROR(VLOOKUP(B120,[5]Üçadım!$F$8:$O$975,10,0)),"",(VLOOKUP(B120,[5]Üçadım!$F$8:$O$975,10,0)))</f>
        <v/>
      </c>
      <c r="J120" s="2" t="str">
        <f>IF(ISERROR(VLOOKUP(B120,'[5]800m.'!$N$8:$Q$973,4,0)),"",(VLOOKUP(B120,'[5]800m.'!$N$8:$Q$973,4,0)))</f>
        <v/>
      </c>
      <c r="K120" s="2" t="str">
        <f>IF(ISERROR(VLOOKUP(B120,'[5]80m.'!$O$8:$S$979,5,0)),"",(VLOOKUP(B120,'[5]80m.'!$O$8:$S$979,5,0)))</f>
        <v/>
      </c>
      <c r="L120" s="2" t="str">
        <f>IF(ISERROR(VLOOKUP(B120,'[5]80m.Eng'!$O$8:$S$990,5,0)),"",(VLOOKUP(B120,'[5]80m.Eng'!$O$8:$S$990,5,0)))</f>
        <v/>
      </c>
      <c r="M120" s="2" t="str">
        <f>IF(ISERROR(VLOOKUP(B120,[5]Cirit!$F$8:$O$975,10,0)),"",(VLOOKUP(B120,[5]Cirit!$F$8:$O$975,10,0)))</f>
        <v/>
      </c>
      <c r="N120" s="2" t="str">
        <f>IF(ISERROR(VLOOKUP(B120,[5]Uzun!$F$8:$O$1003,10,0)),"",(VLOOKUP(B120,[5]Uzun!$F$8:$O$1003,10,0)))</f>
        <v/>
      </c>
      <c r="O120" s="2" t="str">
        <f>IF(ISERROR(VLOOKUP(B120,[5]Gülle!$F$8:$O$989,10,0)),"",(VLOOKUP(B120,[5]Gülle!$F$8:$O$989,10,0)))</f>
        <v/>
      </c>
      <c r="P120" s="2" t="str">
        <f>IF(ISERROR(VLOOKUP(B120,[5]Yüksek!$F$8:$BP$990,63,0)),"",(VLOOKUP(B120,[5]Yüksek!$F$8:$BP$990,63,0)))</f>
        <v/>
      </c>
      <c r="Q120" s="2" t="str">
        <f>IF(ISERROR(VLOOKUP(B120,[5]İsveç!$N$8:$Q$973,4,0)),"",(VLOOKUP(B120,[5]İsveç!$N$8:$Q$973,4,0)))</f>
        <v/>
      </c>
      <c r="R120" s="2">
        <f>R121</f>
        <v>0</v>
      </c>
    </row>
    <row r="121" spans="1:18" ht="38.25" customHeight="1" x14ac:dyDescent="0.45">
      <c r="A121" s="4">
        <v>22</v>
      </c>
      <c r="B121" s="3">
        <f>B52</f>
        <v>0</v>
      </c>
      <c r="C121" s="2" t="str">
        <f>IF(ISERROR(LARGE(C120:Q120,1)),"-",LARGE(C120:Q120,1))</f>
        <v>-</v>
      </c>
      <c r="D121" s="2" t="str">
        <f>IF(ISERROR(LARGE(C120:Q120,2)),"-",LARGE(C120:Q120,2))</f>
        <v>-</v>
      </c>
      <c r="E121" s="2" t="str">
        <f>IF(ISERROR(LARGE(C120:Q120,3)),"-",LARGE(C120:Q120,3))</f>
        <v>-</v>
      </c>
      <c r="F121" s="2" t="str">
        <f>IF(ISERROR(LARGE(C120:Q120,4)),"-",LARGE(C120:Q120,4))</f>
        <v>-</v>
      </c>
      <c r="G121" s="2" t="str">
        <f>IF(ISERROR(LARGE(C120:Q120,5)),"-",LARGE(C120:Q120,5))</f>
        <v>-</v>
      </c>
      <c r="H121" s="2" t="str">
        <f>IF(ISERROR(LARGE(C120:Q120,6)),"-",LARGE(C120:Q120,6))</f>
        <v>-</v>
      </c>
      <c r="I121" s="2" t="str">
        <f>IF(ISERROR(LARGE(C120:Q120,7)),"-",LARGE(C120:Q120,7))</f>
        <v>-</v>
      </c>
      <c r="J121" s="2" t="str">
        <f>IF(ISERROR(LARGE(C120:Q120,8)),"-",LARGE(C120:Q120,8))</f>
        <v>-</v>
      </c>
      <c r="K121" s="2" t="str">
        <f>IF(ISERROR(LARGE(C120:Q120,9)),"-",LARGE(C120:Q120,9))</f>
        <v>-</v>
      </c>
      <c r="L121" s="2" t="str">
        <f>IF(ISERROR(LARGE(C120:Q120,10)),"-",LARGE(C120:Q120,10))</f>
        <v>-</v>
      </c>
      <c r="M121" s="2" t="str">
        <f>IF(ISERROR(LARGE(C120:Q120,11)),"-",LARGE(C120:Q120,11))</f>
        <v>-</v>
      </c>
      <c r="N121" s="2" t="str">
        <f>IF(ISERROR(LARGE(C120:Q120,12)),"-",LARGE(C120:Q120,12))</f>
        <v>-</v>
      </c>
      <c r="O121" s="2" t="str">
        <f>IF(ISERROR(LARGE(C120:Q120,13)),"-",LARGE(C120:Q120,13))</f>
        <v>-</v>
      </c>
      <c r="P121" s="2" t="str">
        <f>IF(ISERROR(LARGE(C120:Q120,14)),"-",LARGE(C120:Q120,14))</f>
        <v>-</v>
      </c>
      <c r="Q121" s="2" t="str">
        <f>IF(ISERROR(LARGE(C120:Q120,15)),"-",LARGE(C120:Q120,15))</f>
        <v>-</v>
      </c>
      <c r="R121" s="2">
        <f>SUM(C121:O121)</f>
        <v>0</v>
      </c>
    </row>
    <row r="122" spans="1:18" ht="38.25" customHeight="1" x14ac:dyDescent="0.45">
      <c r="A122" s="4">
        <v>23</v>
      </c>
      <c r="B122" s="3">
        <f>B53</f>
        <v>0</v>
      </c>
      <c r="C122" s="2" t="str">
        <f>IF(ISERROR(VLOOKUP(B122,'[5]60M.'!$O$8:$S$1000,5,0)),"",(VLOOKUP(B59,'[5]60M.'!$O$8:$S$1000,5,0)))</f>
        <v/>
      </c>
      <c r="D122" s="2" t="str">
        <f>IF(ISERROR(VLOOKUP(B122,'[5]400m.'!$O$8:$S$990,5,0)),"",(VLOOKUP(B122,'[5]400m.'!$O$8:$S$990,5,0)))</f>
        <v/>
      </c>
      <c r="E122" s="2" t="str">
        <f>IF(ISERROR(VLOOKUP(B122,'[5]1500m.'!$N$8:$Q$973,4,0)),"",(VLOOKUP(B122,'[5]1500m.'!$N$8:$Q$973,4,0)))</f>
        <v/>
      </c>
      <c r="F122" s="2" t="str">
        <f>IF(ISERROR(VLOOKUP(B122,[5]Sırık!$F$8:$BP$990,63,0)),"",(VLOOKUP(B122,[5]Sırık!$F$8:$BP$990,63,0)))</f>
        <v/>
      </c>
      <c r="G122" s="2" t="str">
        <f>IF(ISERROR(VLOOKUP(B122,[5]Disk!$F$8:$O$975,10,0)),"",(VLOOKUP(B122,[5]Disk!$F$8:$O$975,10,0)))</f>
        <v/>
      </c>
      <c r="H122" s="2" t="str">
        <f>IF(ISERROR(VLOOKUP(B122,'[5]400m.Eng'!$O$8:$S$990,5,0)),"",(VLOOKUP(B122,'[5]400m.Eng'!$O$8:$S$990,5,0)))</f>
        <v/>
      </c>
      <c r="I122" s="2" t="str">
        <f>IF(ISERROR(VLOOKUP(B122,[5]Üçadım!$F$8:$O$975,10,0)),"",(VLOOKUP(B122,[5]Üçadım!$F$8:$O$975,10,0)))</f>
        <v/>
      </c>
      <c r="J122" s="2" t="str">
        <f>IF(ISERROR(VLOOKUP(B122,'[5]800m.'!$N$8:$Q$973,4,0)),"",(VLOOKUP(B122,'[5]800m.'!$N$8:$Q$973,4,0)))</f>
        <v/>
      </c>
      <c r="K122" s="2" t="str">
        <f>IF(ISERROR(VLOOKUP(B122,'[5]80m.'!$O$8:$S$979,5,0)),"",(VLOOKUP(B122,'[5]80m.'!$O$8:$S$979,5,0)))</f>
        <v/>
      </c>
      <c r="L122" s="2" t="str">
        <f>IF(ISERROR(VLOOKUP(B122,'[5]80m.Eng'!$O$8:$S$990,5,0)),"",(VLOOKUP(B122,'[5]80m.Eng'!$O$8:$S$990,5,0)))</f>
        <v/>
      </c>
      <c r="M122" s="2" t="str">
        <f>IF(ISERROR(VLOOKUP(B122,[5]Cirit!$F$8:$O$975,10,0)),"",(VLOOKUP(B122,[5]Cirit!$F$8:$O$975,10,0)))</f>
        <v/>
      </c>
      <c r="N122" s="2" t="str">
        <f>IF(ISERROR(VLOOKUP(B122,[5]Uzun!$F$8:$O$1003,10,0)),"",(VLOOKUP(B122,[5]Uzun!$F$8:$O$1003,10,0)))</f>
        <v/>
      </c>
      <c r="O122" s="2" t="str">
        <f>IF(ISERROR(VLOOKUP(B122,[5]Gülle!$F$8:$O$989,10,0)),"",(VLOOKUP(B122,[5]Gülle!$F$8:$O$989,10,0)))</f>
        <v/>
      </c>
      <c r="P122" s="2" t="str">
        <f>IF(ISERROR(VLOOKUP(B122,[5]Yüksek!$F$8:$BP$990,63,0)),"",(VLOOKUP(B122,[5]Yüksek!$F$8:$BP$990,63,0)))</f>
        <v/>
      </c>
      <c r="Q122" s="2" t="str">
        <f>IF(ISERROR(VLOOKUP(B122,[5]İsveç!$N$8:$Q$973,4,0)),"",(VLOOKUP(B122,[5]İsveç!$N$8:$Q$973,4,0)))</f>
        <v/>
      </c>
      <c r="R122" s="2">
        <f>R123</f>
        <v>0</v>
      </c>
    </row>
    <row r="123" spans="1:18" ht="38.25" customHeight="1" x14ac:dyDescent="0.45">
      <c r="A123" s="4">
        <v>24</v>
      </c>
      <c r="B123" s="3">
        <f>B53</f>
        <v>0</v>
      </c>
      <c r="C123" s="2" t="str">
        <f>IF(ISERROR(LARGE(C122:Q122,1)),"-",LARGE(C122:Q122,1))</f>
        <v>-</v>
      </c>
      <c r="D123" s="2" t="str">
        <f>IF(ISERROR(LARGE(C122:Q122,2)),"-",LARGE(C122:Q122,2))</f>
        <v>-</v>
      </c>
      <c r="E123" s="2" t="str">
        <f>IF(ISERROR(LARGE(C122:Q122,3)),"-",LARGE(C122:Q122,3))</f>
        <v>-</v>
      </c>
      <c r="F123" s="2" t="str">
        <f>IF(ISERROR(LARGE(C122:Q122,4)),"-",LARGE(C122:Q122,4))</f>
        <v>-</v>
      </c>
      <c r="G123" s="2" t="str">
        <f>IF(ISERROR(LARGE(C122:Q122,5)),"-",LARGE(C122:Q122,5))</f>
        <v>-</v>
      </c>
      <c r="H123" s="2" t="str">
        <f>IF(ISERROR(LARGE(C122:Q122,6)),"-",LARGE(C122:Q122,6))</f>
        <v>-</v>
      </c>
      <c r="I123" s="2" t="str">
        <f>IF(ISERROR(LARGE(C122:Q122,7)),"-",LARGE(C122:Q122,7))</f>
        <v>-</v>
      </c>
      <c r="J123" s="2" t="str">
        <f>IF(ISERROR(LARGE(C122:Q122,8)),"-",LARGE(C122:Q122,8))</f>
        <v>-</v>
      </c>
      <c r="K123" s="2" t="str">
        <f>IF(ISERROR(LARGE(C122:Q122,9)),"-",LARGE(C122:Q122,9))</f>
        <v>-</v>
      </c>
      <c r="L123" s="2" t="str">
        <f>IF(ISERROR(LARGE(C122:Q122,10)),"-",LARGE(C122:Q122,10))</f>
        <v>-</v>
      </c>
      <c r="M123" s="2" t="str">
        <f>IF(ISERROR(LARGE(C122:Q122,11)),"-",LARGE(C122:Q122,11))</f>
        <v>-</v>
      </c>
      <c r="N123" s="2" t="str">
        <f>IF(ISERROR(LARGE(C122:Q122,12)),"-",LARGE(C122:Q122,12))</f>
        <v>-</v>
      </c>
      <c r="O123" s="2" t="str">
        <f>IF(ISERROR(LARGE(C122:Q122,13)),"-",LARGE(C122:Q122,13))</f>
        <v>-</v>
      </c>
      <c r="P123" s="2" t="str">
        <f>IF(ISERROR(LARGE(C122:Q122,14)),"-",LARGE(C122:Q122,14))</f>
        <v>-</v>
      </c>
      <c r="Q123" s="2" t="str">
        <f>IF(ISERROR(LARGE(C122:Q122,15)),"-",LARGE(C122:Q122,15))</f>
        <v>-</v>
      </c>
      <c r="R123" s="2">
        <f>SUM(C123:O123)</f>
        <v>0</v>
      </c>
    </row>
    <row r="124" spans="1:18" ht="38.25" customHeight="1" x14ac:dyDescent="0.45">
      <c r="A124" s="4">
        <v>25</v>
      </c>
      <c r="B124" s="3">
        <f>B54</f>
        <v>0</v>
      </c>
      <c r="C124" s="2" t="str">
        <f>IF(ISERROR(VLOOKUP(B124,'[5]60M.'!$O$8:$S$1000,5,0)),"",(VLOOKUP(B61,'[5]60M.'!$O$8:$S$1000,5,0)))</f>
        <v/>
      </c>
      <c r="D124" s="2" t="str">
        <f>IF(ISERROR(VLOOKUP(B124,'[5]400m.'!$O$8:$S$990,5,0)),"",(VLOOKUP(B124,'[5]400m.'!$O$8:$S$990,5,0)))</f>
        <v/>
      </c>
      <c r="E124" s="2" t="str">
        <f>IF(ISERROR(VLOOKUP(B124,'[5]1500m.'!$N$8:$Q$973,4,0)),"",(VLOOKUP(B124,'[5]1500m.'!$N$8:$Q$973,4,0)))</f>
        <v/>
      </c>
      <c r="F124" s="2" t="str">
        <f>IF(ISERROR(VLOOKUP(B124,[5]Sırık!$F$8:$BP$990,63,0)),"",(VLOOKUP(B124,[5]Sırık!$F$8:$BP$990,63,0)))</f>
        <v/>
      </c>
      <c r="G124" s="2" t="str">
        <f>IF(ISERROR(VLOOKUP(B124,[5]Disk!$F$8:$O$975,10,0)),"",(VLOOKUP(B124,[5]Disk!$F$8:$O$975,10,0)))</f>
        <v/>
      </c>
      <c r="H124" s="2" t="str">
        <f>IF(ISERROR(VLOOKUP(B124,'[5]400m.Eng'!$O$8:$S$990,5,0)),"",(VLOOKUP(B124,'[5]400m.Eng'!$O$8:$S$990,5,0)))</f>
        <v/>
      </c>
      <c r="I124" s="2" t="str">
        <f>IF(ISERROR(VLOOKUP(B124,[5]Üçadım!$F$8:$O$975,10,0)),"",(VLOOKUP(B124,[5]Üçadım!$F$8:$O$975,10,0)))</f>
        <v/>
      </c>
      <c r="J124" s="2" t="str">
        <f>IF(ISERROR(VLOOKUP(B124,'[5]800m.'!$N$8:$Q$973,4,0)),"",(VLOOKUP(B124,'[5]800m.'!$N$8:$Q$973,4,0)))</f>
        <v/>
      </c>
      <c r="K124" s="2" t="str">
        <f>IF(ISERROR(VLOOKUP(B124,'[5]80m.'!$O$8:$S$979,5,0)),"",(VLOOKUP(B124,'[5]80m.'!$O$8:$S$979,5,0)))</f>
        <v/>
      </c>
      <c r="L124" s="2" t="str">
        <f>IF(ISERROR(VLOOKUP(B124,'[5]80m.Eng'!$O$8:$S$990,5,0)),"",(VLOOKUP(B124,'[5]80m.Eng'!$O$8:$S$990,5,0)))</f>
        <v/>
      </c>
      <c r="M124" s="2" t="str">
        <f>IF(ISERROR(VLOOKUP(B124,[5]Cirit!$F$8:$O$975,10,0)),"",(VLOOKUP(B124,[5]Cirit!$F$8:$O$975,10,0)))</f>
        <v/>
      </c>
      <c r="N124" s="2" t="str">
        <f>IF(ISERROR(VLOOKUP(B124,[5]Uzun!$F$8:$O$1003,10,0)),"",(VLOOKUP(B124,[5]Uzun!$F$8:$O$1003,10,0)))</f>
        <v/>
      </c>
      <c r="O124" s="2" t="str">
        <f>IF(ISERROR(VLOOKUP(B124,[5]Gülle!$F$8:$O$989,10,0)),"",(VLOOKUP(B124,[5]Gülle!$F$8:$O$989,10,0)))</f>
        <v/>
      </c>
      <c r="P124" s="2" t="str">
        <f>IF(ISERROR(VLOOKUP(B124,[5]Yüksek!$F$8:$BP$990,63,0)),"",(VLOOKUP(B124,[5]Yüksek!$F$8:$BP$990,63,0)))</f>
        <v/>
      </c>
      <c r="Q124" s="2" t="str">
        <f>IF(ISERROR(VLOOKUP(B124,[5]İsveç!$N$8:$Q$973,4,0)),"",(VLOOKUP(B124,[5]İsveç!$N$8:$Q$973,4,0)))</f>
        <v/>
      </c>
      <c r="R124" s="2">
        <f>R125</f>
        <v>0</v>
      </c>
    </row>
    <row r="125" spans="1:18" ht="38.25" customHeight="1" x14ac:dyDescent="0.45">
      <c r="A125" s="4">
        <v>26</v>
      </c>
      <c r="B125" s="3">
        <f>B54</f>
        <v>0</v>
      </c>
      <c r="C125" s="2" t="str">
        <f>IF(ISERROR(LARGE(C124:Q124,1)),"-",LARGE(C124:Q124,1))</f>
        <v>-</v>
      </c>
      <c r="D125" s="2" t="str">
        <f>IF(ISERROR(LARGE(C124:Q124,2)),"-",LARGE(C124:Q124,2))</f>
        <v>-</v>
      </c>
      <c r="E125" s="2" t="str">
        <f>IF(ISERROR(LARGE(C124:Q124,3)),"-",LARGE(C124:Q124,3))</f>
        <v>-</v>
      </c>
      <c r="F125" s="2" t="str">
        <f>IF(ISERROR(LARGE(C124:Q124,4)),"-",LARGE(C124:Q124,4))</f>
        <v>-</v>
      </c>
      <c r="G125" s="2" t="str">
        <f>IF(ISERROR(LARGE(C124:Q124,5)),"-",LARGE(C124:Q124,5))</f>
        <v>-</v>
      </c>
      <c r="H125" s="2" t="str">
        <f>IF(ISERROR(LARGE(C124:Q124,6)),"-",LARGE(C124:Q124,6))</f>
        <v>-</v>
      </c>
      <c r="I125" s="2" t="str">
        <f>IF(ISERROR(LARGE(C124:Q124,7)),"-",LARGE(C124:Q124,7))</f>
        <v>-</v>
      </c>
      <c r="J125" s="2" t="str">
        <f>IF(ISERROR(LARGE(C124:Q124,8)),"-",LARGE(C124:Q124,8))</f>
        <v>-</v>
      </c>
      <c r="K125" s="2" t="str">
        <f>IF(ISERROR(LARGE(C124:Q124,9)),"-",LARGE(C124:Q124,9))</f>
        <v>-</v>
      </c>
      <c r="L125" s="2" t="str">
        <f>IF(ISERROR(LARGE(C124:Q124,10)),"-",LARGE(C124:Q124,10))</f>
        <v>-</v>
      </c>
      <c r="M125" s="2" t="str">
        <f>IF(ISERROR(LARGE(C124:Q124,11)),"-",LARGE(C124:Q124,11))</f>
        <v>-</v>
      </c>
      <c r="N125" s="2" t="str">
        <f>IF(ISERROR(LARGE(C124:Q124,12)),"-",LARGE(C124:Q124,12))</f>
        <v>-</v>
      </c>
      <c r="O125" s="2" t="str">
        <f>IF(ISERROR(LARGE(C124:Q124,13)),"-",LARGE(C124:Q124,13))</f>
        <v>-</v>
      </c>
      <c r="P125" s="2" t="str">
        <f>IF(ISERROR(LARGE(C124:Q124,14)),"-",LARGE(C124:Q124,14))</f>
        <v>-</v>
      </c>
      <c r="Q125" s="2" t="str">
        <f>IF(ISERROR(LARGE(C124:Q124,15)),"-",LARGE(C124:Q124,15))</f>
        <v>-</v>
      </c>
      <c r="R125" s="2">
        <f>SUM(C125:O125)</f>
        <v>0</v>
      </c>
    </row>
    <row r="126" spans="1:18" ht="38.25" customHeight="1" x14ac:dyDescent="0.45">
      <c r="A126" s="4">
        <v>27</v>
      </c>
      <c r="B126" s="3">
        <f>B55</f>
        <v>0</v>
      </c>
      <c r="C126" s="2" t="str">
        <f>IF(ISERROR(VLOOKUP(B126,'[5]60M.'!$O$8:$S$1000,5,0)),"",(VLOOKUP(B63,'[5]60M.'!$O$8:$S$1000,5,0)))</f>
        <v/>
      </c>
      <c r="D126" s="2" t="str">
        <f>IF(ISERROR(VLOOKUP(B126,'[5]400m.'!$O$8:$S$990,5,0)),"",(VLOOKUP(B126,'[5]400m.'!$O$8:$S$990,5,0)))</f>
        <v/>
      </c>
      <c r="E126" s="2" t="str">
        <f>IF(ISERROR(VLOOKUP(B126,'[5]1500m.'!$N$8:$Q$973,4,0)),"",(VLOOKUP(B126,'[5]1500m.'!$N$8:$Q$973,4,0)))</f>
        <v/>
      </c>
      <c r="F126" s="2" t="str">
        <f>IF(ISERROR(VLOOKUP(B126,[5]Sırık!$F$8:$BP$990,63,0)),"",(VLOOKUP(B126,[5]Sırık!$F$8:$BP$990,63,0)))</f>
        <v/>
      </c>
      <c r="G126" s="2" t="str">
        <f>IF(ISERROR(VLOOKUP(B126,[5]Disk!$F$8:$O$975,10,0)),"",(VLOOKUP(B126,[5]Disk!$F$8:$O$975,10,0)))</f>
        <v/>
      </c>
      <c r="H126" s="2" t="str">
        <f>IF(ISERROR(VLOOKUP(B126,'[5]400m.Eng'!$O$8:$S$990,5,0)),"",(VLOOKUP(B126,'[5]400m.Eng'!$O$8:$S$990,5,0)))</f>
        <v/>
      </c>
      <c r="I126" s="2" t="str">
        <f>IF(ISERROR(VLOOKUP(B126,[5]Üçadım!$F$8:$O$975,10,0)),"",(VLOOKUP(B126,[5]Üçadım!$F$8:$O$975,10,0)))</f>
        <v/>
      </c>
      <c r="J126" s="2" t="str">
        <f>IF(ISERROR(VLOOKUP(B126,'[5]800m.'!$N$8:$Q$973,4,0)),"",(VLOOKUP(B126,'[5]800m.'!$N$8:$Q$973,4,0)))</f>
        <v/>
      </c>
      <c r="K126" s="2" t="str">
        <f>IF(ISERROR(VLOOKUP(B126,'[5]80m.'!$O$8:$S$979,5,0)),"",(VLOOKUP(B126,'[5]80m.'!$O$8:$S$979,5,0)))</f>
        <v/>
      </c>
      <c r="L126" s="2" t="str">
        <f>IF(ISERROR(VLOOKUP(B126,'[5]80m.Eng'!$O$8:$S$990,5,0)),"",(VLOOKUP(B126,'[5]80m.Eng'!$O$8:$S$990,5,0)))</f>
        <v/>
      </c>
      <c r="M126" s="2" t="str">
        <f>IF(ISERROR(VLOOKUP(B126,[5]Cirit!$F$8:$O$975,10,0)),"",(VLOOKUP(B126,[5]Cirit!$F$8:$O$975,10,0)))</f>
        <v/>
      </c>
      <c r="N126" s="2" t="str">
        <f>IF(ISERROR(VLOOKUP(B126,[5]Uzun!$F$8:$O$1003,10,0)),"",(VLOOKUP(B126,[5]Uzun!$F$8:$O$1003,10,0)))</f>
        <v/>
      </c>
      <c r="O126" s="2" t="str">
        <f>IF(ISERROR(VLOOKUP(B126,[5]Gülle!$F$8:$O$989,10,0)),"",(VLOOKUP(B126,[5]Gülle!$F$8:$O$989,10,0)))</f>
        <v/>
      </c>
      <c r="P126" s="2" t="str">
        <f>IF(ISERROR(VLOOKUP(B126,[5]Yüksek!$F$8:$BP$990,63,0)),"",(VLOOKUP(B126,[5]Yüksek!$F$8:$BP$990,63,0)))</f>
        <v/>
      </c>
      <c r="Q126" s="2" t="str">
        <f>IF(ISERROR(VLOOKUP(B126,[5]İsveç!$N$8:$Q$973,4,0)),"",(VLOOKUP(B126,[5]İsveç!$N$8:$Q$973,4,0)))</f>
        <v/>
      </c>
      <c r="R126" s="2">
        <f>R127</f>
        <v>0</v>
      </c>
    </row>
    <row r="127" spans="1:18" ht="38.25" customHeight="1" x14ac:dyDescent="0.45">
      <c r="A127" s="4">
        <v>28</v>
      </c>
      <c r="B127" s="3">
        <f>B55</f>
        <v>0</v>
      </c>
      <c r="C127" s="2" t="str">
        <f>IF(ISERROR(LARGE(C126:Q126,1)),"-",LARGE(C126:Q126,1))</f>
        <v>-</v>
      </c>
      <c r="D127" s="2" t="str">
        <f>IF(ISERROR(LARGE(C126:Q126,2)),"-",LARGE(C126:Q126,2))</f>
        <v>-</v>
      </c>
      <c r="E127" s="2" t="str">
        <f>IF(ISERROR(LARGE(C126:Q126,3)),"-",LARGE(C126:Q126,3))</f>
        <v>-</v>
      </c>
      <c r="F127" s="2" t="str">
        <f>IF(ISERROR(LARGE(C126:Q126,4)),"-",LARGE(C126:Q126,4))</f>
        <v>-</v>
      </c>
      <c r="G127" s="2" t="str">
        <f>IF(ISERROR(LARGE(C126:Q126,5)),"-",LARGE(C126:Q126,5))</f>
        <v>-</v>
      </c>
      <c r="H127" s="2" t="str">
        <f>IF(ISERROR(LARGE(C126:Q126,6)),"-",LARGE(C126:Q126,6))</f>
        <v>-</v>
      </c>
      <c r="I127" s="2" t="str">
        <f>IF(ISERROR(LARGE(C126:Q126,7)),"-",LARGE(C126:Q126,7))</f>
        <v>-</v>
      </c>
      <c r="J127" s="2" t="str">
        <f>IF(ISERROR(LARGE(C126:Q126,8)),"-",LARGE(C126:Q126,8))</f>
        <v>-</v>
      </c>
      <c r="K127" s="2" t="str">
        <f>IF(ISERROR(LARGE(C126:Q126,9)),"-",LARGE(C126:Q126,9))</f>
        <v>-</v>
      </c>
      <c r="L127" s="2" t="str">
        <f>IF(ISERROR(LARGE(C126:Q126,10)),"-",LARGE(C126:Q126,10))</f>
        <v>-</v>
      </c>
      <c r="M127" s="2" t="str">
        <f>IF(ISERROR(LARGE(C126:Q126,11)),"-",LARGE(C126:Q126,11))</f>
        <v>-</v>
      </c>
      <c r="N127" s="2" t="str">
        <f>IF(ISERROR(LARGE(C126:Q126,12)),"-",LARGE(C126:Q126,12))</f>
        <v>-</v>
      </c>
      <c r="O127" s="2" t="str">
        <f>IF(ISERROR(LARGE(C126:Q126,13)),"-",LARGE(C126:Q126,13))</f>
        <v>-</v>
      </c>
      <c r="P127" s="2" t="str">
        <f>IF(ISERROR(LARGE(C126:Q126,14)),"-",LARGE(C126:Q126,14))</f>
        <v>-</v>
      </c>
      <c r="Q127" s="2" t="str">
        <f>IF(ISERROR(LARGE(C126:Q126,15)),"-",LARGE(C126:Q126,15))</f>
        <v>-</v>
      </c>
      <c r="R127" s="2">
        <f>SUM(C127:O127)</f>
        <v>0</v>
      </c>
    </row>
    <row r="128" spans="1:18" ht="38.25" customHeight="1" x14ac:dyDescent="0.45">
      <c r="A128" s="4">
        <v>29</v>
      </c>
      <c r="B128" s="3">
        <f>B56</f>
        <v>0</v>
      </c>
      <c r="C128" s="2" t="str">
        <f>IF(ISERROR(VLOOKUP(B128,'[5]60M.'!$O$8:$S$1000,5,0)),"",(VLOOKUP(#REF!,'[5]60M.'!$O$8:$S$1000,5,0)))</f>
        <v/>
      </c>
      <c r="D128" s="2" t="str">
        <f>IF(ISERROR(VLOOKUP(B128,'[5]400m.'!$O$8:$S$990,5,0)),"",(VLOOKUP(B128,'[5]400m.'!$O$8:$S$990,5,0)))</f>
        <v/>
      </c>
      <c r="E128" s="2" t="str">
        <f>IF(ISERROR(VLOOKUP(B128,'[5]1500m.'!$N$8:$Q$973,4,0)),"",(VLOOKUP(B128,'[5]1500m.'!$N$8:$Q$973,4,0)))</f>
        <v/>
      </c>
      <c r="F128" s="2" t="str">
        <f>IF(ISERROR(VLOOKUP(B128,[5]Sırık!$F$8:$BP$990,63,0)),"",(VLOOKUP(B128,[5]Sırık!$F$8:$BP$990,63,0)))</f>
        <v/>
      </c>
      <c r="G128" s="2" t="str">
        <f>IF(ISERROR(VLOOKUP(B128,[5]Disk!$F$8:$O$975,10,0)),"",(VLOOKUP(B128,[5]Disk!$F$8:$O$975,10,0)))</f>
        <v/>
      </c>
      <c r="H128" s="2" t="str">
        <f>IF(ISERROR(VLOOKUP(B128,'[5]400m.Eng'!$O$8:$S$990,5,0)),"",(VLOOKUP(B128,'[5]400m.Eng'!$O$8:$S$990,5,0)))</f>
        <v/>
      </c>
      <c r="I128" s="2" t="str">
        <f>IF(ISERROR(VLOOKUP(B128,[5]Üçadım!$F$8:$O$975,10,0)),"",(VLOOKUP(B128,[5]Üçadım!$F$8:$O$975,10,0)))</f>
        <v/>
      </c>
      <c r="J128" s="2" t="str">
        <f>IF(ISERROR(VLOOKUP(B128,'[5]800m.'!$N$8:$Q$973,4,0)),"",(VLOOKUP(B128,'[5]800m.'!$N$8:$Q$973,4,0)))</f>
        <v/>
      </c>
      <c r="K128" s="2" t="str">
        <f>IF(ISERROR(VLOOKUP(B128,'[5]80m.'!$O$8:$S$979,5,0)),"",(VLOOKUP(B128,'[5]80m.'!$O$8:$S$979,5,0)))</f>
        <v/>
      </c>
      <c r="L128" s="2" t="str">
        <f>IF(ISERROR(VLOOKUP(B128,'[5]80m.Eng'!$O$8:$S$990,5,0)),"",(VLOOKUP(B128,'[5]80m.Eng'!$O$8:$S$990,5,0)))</f>
        <v/>
      </c>
      <c r="M128" s="2" t="str">
        <f>IF(ISERROR(VLOOKUP(B128,[5]Cirit!$F$8:$O$975,10,0)),"",(VLOOKUP(B128,[5]Cirit!$F$8:$O$975,10,0)))</f>
        <v/>
      </c>
      <c r="N128" s="2" t="str">
        <f>IF(ISERROR(VLOOKUP(B128,[5]Uzun!$F$8:$O$1003,10,0)),"",(VLOOKUP(B128,[5]Uzun!$F$8:$O$1003,10,0)))</f>
        <v/>
      </c>
      <c r="O128" s="2" t="str">
        <f>IF(ISERROR(VLOOKUP(B128,[5]Gülle!$F$8:$O$989,10,0)),"",(VLOOKUP(B128,[5]Gülle!$F$8:$O$989,10,0)))</f>
        <v/>
      </c>
      <c r="P128" s="2" t="str">
        <f>IF(ISERROR(VLOOKUP(B128,[5]Yüksek!$F$8:$BP$990,63,0)),"",(VLOOKUP(B128,[5]Yüksek!$F$8:$BP$990,63,0)))</f>
        <v/>
      </c>
      <c r="Q128" s="2" t="str">
        <f>IF(ISERROR(VLOOKUP(B128,[5]İsveç!$N$8:$Q$973,4,0)),"",(VLOOKUP(B128,[5]İsveç!$N$8:$Q$973,4,0)))</f>
        <v/>
      </c>
      <c r="R128" s="2">
        <f>R129</f>
        <v>0</v>
      </c>
    </row>
    <row r="129" spans="1:18" ht="38.25" customHeight="1" x14ac:dyDescent="0.45">
      <c r="A129" s="4">
        <v>30</v>
      </c>
      <c r="B129" s="3">
        <f>B56</f>
        <v>0</v>
      </c>
      <c r="C129" s="2" t="str">
        <f>IF(ISERROR(LARGE(C128:Q128,1)),"-",LARGE(C128:Q128,1))</f>
        <v>-</v>
      </c>
      <c r="D129" s="2" t="str">
        <f>IF(ISERROR(LARGE(C128:Q128,2)),"-",LARGE(C128:Q128,2))</f>
        <v>-</v>
      </c>
      <c r="E129" s="2" t="str">
        <f>IF(ISERROR(LARGE(C128:Q128,3)),"-",LARGE(C128:Q128,3))</f>
        <v>-</v>
      </c>
      <c r="F129" s="2" t="str">
        <f>IF(ISERROR(LARGE(C128:Q128,4)),"-",LARGE(C128:Q128,4))</f>
        <v>-</v>
      </c>
      <c r="G129" s="2" t="str">
        <f>IF(ISERROR(LARGE(C128:Q128,5)),"-",LARGE(C128:Q128,5))</f>
        <v>-</v>
      </c>
      <c r="H129" s="2" t="str">
        <f>IF(ISERROR(LARGE(C128:Q128,6)),"-",LARGE(C128:Q128,6))</f>
        <v>-</v>
      </c>
      <c r="I129" s="2" t="str">
        <f>IF(ISERROR(LARGE(C128:Q128,7)),"-",LARGE(C128:Q128,7))</f>
        <v>-</v>
      </c>
      <c r="J129" s="2" t="str">
        <f>IF(ISERROR(LARGE(C128:Q128,8)),"-",LARGE(C128:Q128,8))</f>
        <v>-</v>
      </c>
      <c r="K129" s="2" t="str">
        <f>IF(ISERROR(LARGE(C128:Q128,9)),"-",LARGE(C128:Q128,9))</f>
        <v>-</v>
      </c>
      <c r="L129" s="2" t="str">
        <f>IF(ISERROR(LARGE(C128:Q128,10)),"-",LARGE(C128:Q128,10))</f>
        <v>-</v>
      </c>
      <c r="M129" s="2" t="str">
        <f>IF(ISERROR(LARGE(C128:Q128,11)),"-",LARGE(C128:Q128,11))</f>
        <v>-</v>
      </c>
      <c r="N129" s="2" t="str">
        <f>IF(ISERROR(LARGE(C128:Q128,12)),"-",LARGE(C128:Q128,12))</f>
        <v>-</v>
      </c>
      <c r="O129" s="2" t="str">
        <f>IF(ISERROR(LARGE(C128:Q128,13)),"-",LARGE(C128:Q128,13))</f>
        <v>-</v>
      </c>
      <c r="P129" s="2" t="str">
        <f>IF(ISERROR(LARGE(C128:Q128,14)),"-",LARGE(C128:Q128,14))</f>
        <v>-</v>
      </c>
      <c r="Q129" s="2" t="str">
        <f>IF(ISERROR(LARGE(C128:Q128,15)),"-",LARGE(C128:Q128,15))</f>
        <v>-</v>
      </c>
      <c r="R129" s="2">
        <f>SUM(C129:O129)</f>
        <v>0</v>
      </c>
    </row>
    <row r="130" spans="1:18" ht="38.25" customHeight="1" x14ac:dyDescent="0.45">
      <c r="A130" s="4">
        <v>31</v>
      </c>
      <c r="B130" s="3">
        <f>B57</f>
        <v>0</v>
      </c>
      <c r="C130" s="2" t="str">
        <f>IF(ISERROR(VLOOKUP(B130,'[5]60M.'!$O$8:$S$1000,5,0)),"",(VLOOKUP(#REF!,'[5]60M.'!$O$8:$S$1000,5,0)))</f>
        <v/>
      </c>
      <c r="D130" s="2" t="str">
        <f>IF(ISERROR(VLOOKUP(B130,'[5]400m.'!$O$8:$S$990,5,0)),"",(VLOOKUP(B130,'[5]400m.'!$O$8:$S$990,5,0)))</f>
        <v/>
      </c>
      <c r="E130" s="2" t="str">
        <f>IF(ISERROR(VLOOKUP(B130,'[5]1500m.'!$N$8:$Q$973,4,0)),"",(VLOOKUP(B130,'[5]1500m.'!$N$8:$Q$973,4,0)))</f>
        <v/>
      </c>
      <c r="F130" s="2" t="str">
        <f>IF(ISERROR(VLOOKUP(B130,[5]Sırık!$F$8:$BP$990,63,0)),"",(VLOOKUP(B130,[5]Sırık!$F$8:$BP$990,63,0)))</f>
        <v/>
      </c>
      <c r="G130" s="2" t="str">
        <f>IF(ISERROR(VLOOKUP(B130,[5]Disk!$F$8:$O$975,10,0)),"",(VLOOKUP(B130,[5]Disk!$F$8:$O$975,10,0)))</f>
        <v/>
      </c>
      <c r="H130" s="2" t="str">
        <f>IF(ISERROR(VLOOKUP(B130,'[5]400m.Eng'!$O$8:$S$990,5,0)),"",(VLOOKUP(B130,'[5]400m.Eng'!$O$8:$S$990,5,0)))</f>
        <v/>
      </c>
      <c r="I130" s="2" t="str">
        <f>IF(ISERROR(VLOOKUP(B130,[5]Üçadım!$F$8:$O$975,10,0)),"",(VLOOKUP(B130,[5]Üçadım!$F$8:$O$975,10,0)))</f>
        <v/>
      </c>
      <c r="J130" s="2" t="str">
        <f>IF(ISERROR(VLOOKUP(B130,'[5]800m.'!$N$8:$Q$973,4,0)),"",(VLOOKUP(B130,'[5]800m.'!$N$8:$Q$973,4,0)))</f>
        <v/>
      </c>
      <c r="K130" s="2" t="str">
        <f>IF(ISERROR(VLOOKUP(B130,'[5]80m.'!$O$8:$S$979,5,0)),"",(VLOOKUP(B130,'[5]80m.'!$O$8:$S$979,5,0)))</f>
        <v/>
      </c>
      <c r="L130" s="2" t="str">
        <f>IF(ISERROR(VLOOKUP(B130,'[5]80m.Eng'!$O$8:$S$990,5,0)),"",(VLOOKUP(B130,'[5]80m.Eng'!$O$8:$S$990,5,0)))</f>
        <v/>
      </c>
      <c r="M130" s="2" t="str">
        <f>IF(ISERROR(VLOOKUP(B130,[5]Cirit!$F$8:$O$975,10,0)),"",(VLOOKUP(B130,[5]Cirit!$F$8:$O$975,10,0)))</f>
        <v/>
      </c>
      <c r="N130" s="2" t="str">
        <f>IF(ISERROR(VLOOKUP(B130,[5]Uzun!$F$8:$O$1003,10,0)),"",(VLOOKUP(B130,[5]Uzun!$F$8:$O$1003,10,0)))</f>
        <v/>
      </c>
      <c r="O130" s="2" t="str">
        <f>IF(ISERROR(VLOOKUP(B130,[5]Gülle!$F$8:$O$989,10,0)),"",(VLOOKUP(B130,[5]Gülle!$F$8:$O$989,10,0)))</f>
        <v/>
      </c>
      <c r="P130" s="2" t="str">
        <f>IF(ISERROR(VLOOKUP(B130,[5]Yüksek!$F$8:$BP$990,63,0)),"",(VLOOKUP(B130,[5]Yüksek!$F$8:$BP$990,63,0)))</f>
        <v/>
      </c>
      <c r="Q130" s="2" t="str">
        <f>IF(ISERROR(VLOOKUP(B130,[5]İsveç!$N$8:$Q$973,4,0)),"",(VLOOKUP(B130,[5]İsveç!$N$8:$Q$973,4,0)))</f>
        <v/>
      </c>
      <c r="R130" s="2">
        <f>R131</f>
        <v>0</v>
      </c>
    </row>
    <row r="131" spans="1:18" ht="38.25" customHeight="1" x14ac:dyDescent="0.45">
      <c r="A131" s="4">
        <v>32</v>
      </c>
      <c r="B131" s="3">
        <f>B57</f>
        <v>0</v>
      </c>
      <c r="C131" s="2" t="str">
        <f>IF(ISERROR(LARGE(C130:Q130,1)),"-",LARGE(C130:Q130,1))</f>
        <v>-</v>
      </c>
      <c r="D131" s="2" t="str">
        <f>IF(ISERROR(LARGE(C130:Q130,2)),"-",LARGE(C130:Q130,2))</f>
        <v>-</v>
      </c>
      <c r="E131" s="2" t="str">
        <f>IF(ISERROR(LARGE(C130:Q130,3)),"-",LARGE(C130:Q130,3))</f>
        <v>-</v>
      </c>
      <c r="F131" s="2" t="str">
        <f>IF(ISERROR(LARGE(C130:Q130,4)),"-",LARGE(C130:Q130,4))</f>
        <v>-</v>
      </c>
      <c r="G131" s="2" t="str">
        <f>IF(ISERROR(LARGE(C130:Q130,5)),"-",LARGE(C130:Q130,5))</f>
        <v>-</v>
      </c>
      <c r="H131" s="2" t="str">
        <f>IF(ISERROR(LARGE(C130:Q130,6)),"-",LARGE(C130:Q130,6))</f>
        <v>-</v>
      </c>
      <c r="I131" s="2" t="str">
        <f>IF(ISERROR(LARGE(C130:Q130,7)),"-",LARGE(C130:Q130,7))</f>
        <v>-</v>
      </c>
      <c r="J131" s="2" t="str">
        <f>IF(ISERROR(LARGE(C130:Q130,8)),"-",LARGE(C130:Q130,8))</f>
        <v>-</v>
      </c>
      <c r="K131" s="2" t="str">
        <f>IF(ISERROR(LARGE(C130:Q130,9)),"-",LARGE(C130:Q130,9))</f>
        <v>-</v>
      </c>
      <c r="L131" s="2" t="str">
        <f>IF(ISERROR(LARGE(C130:Q130,10)),"-",LARGE(C130:Q130,10))</f>
        <v>-</v>
      </c>
      <c r="M131" s="2" t="str">
        <f>IF(ISERROR(LARGE(C130:Q130,11)),"-",LARGE(C130:Q130,11))</f>
        <v>-</v>
      </c>
      <c r="N131" s="2" t="str">
        <f>IF(ISERROR(LARGE(C130:Q130,12)),"-",LARGE(C130:Q130,12))</f>
        <v>-</v>
      </c>
      <c r="O131" s="2" t="str">
        <f>IF(ISERROR(LARGE(C130:Q130,13)),"-",LARGE(C130:Q130,13))</f>
        <v>-</v>
      </c>
      <c r="P131" s="2" t="str">
        <f>IF(ISERROR(LARGE(C130:Q130,14)),"-",LARGE(C130:Q130,14))</f>
        <v>-</v>
      </c>
      <c r="Q131" s="2" t="str">
        <f>IF(ISERROR(LARGE(C130:Q130,15)),"-",LARGE(C130:Q130,15))</f>
        <v>-</v>
      </c>
      <c r="R131" s="2">
        <f>SUM(C131:O131)</f>
        <v>0</v>
      </c>
    </row>
    <row r="132" spans="1:18" ht="38.25" customHeight="1" x14ac:dyDescent="0.45">
      <c r="A132" s="4">
        <v>33</v>
      </c>
      <c r="B132" s="3">
        <f>B58</f>
        <v>0</v>
      </c>
      <c r="C132" s="2" t="str">
        <f>IF(ISERROR(VLOOKUP(B132,'[5]60M.'!$O$8:$S$1000,5,0)),"",(VLOOKUP(#REF!,'[5]60M.'!$O$8:$S$1000,5,0)))</f>
        <v/>
      </c>
      <c r="D132" s="2" t="str">
        <f>IF(ISERROR(VLOOKUP(B132,'[5]400m.'!$O$8:$S$990,5,0)),"",(VLOOKUP(B132,'[5]400m.'!$O$8:$S$990,5,0)))</f>
        <v/>
      </c>
      <c r="E132" s="2" t="str">
        <f>IF(ISERROR(VLOOKUP(B132,'[5]1500m.'!$N$8:$Q$973,4,0)),"",(VLOOKUP(B132,'[5]1500m.'!$N$8:$Q$973,4,0)))</f>
        <v/>
      </c>
      <c r="F132" s="2" t="str">
        <f>IF(ISERROR(VLOOKUP(B132,[5]Sırık!$F$8:$BP$990,63,0)),"",(VLOOKUP(B132,[5]Sırık!$F$8:$BP$990,63,0)))</f>
        <v/>
      </c>
      <c r="G132" s="2" t="str">
        <f>IF(ISERROR(VLOOKUP(B132,[5]Disk!$F$8:$O$975,10,0)),"",(VLOOKUP(B132,[5]Disk!$F$8:$O$975,10,0)))</f>
        <v/>
      </c>
      <c r="H132" s="2" t="str">
        <f>IF(ISERROR(VLOOKUP(B132,'[5]400m.Eng'!$O$8:$S$990,5,0)),"",(VLOOKUP(B132,'[5]400m.Eng'!$O$8:$S$990,5,0)))</f>
        <v/>
      </c>
      <c r="I132" s="2" t="str">
        <f>IF(ISERROR(VLOOKUP(B132,[5]Üçadım!$F$8:$O$975,10,0)),"",(VLOOKUP(B132,[5]Üçadım!$F$8:$O$975,10,0)))</f>
        <v/>
      </c>
      <c r="J132" s="2" t="str">
        <f>IF(ISERROR(VLOOKUP(B132,'[5]800m.'!$N$8:$Q$973,4,0)),"",(VLOOKUP(B132,'[5]800m.'!$N$8:$Q$973,4,0)))</f>
        <v/>
      </c>
      <c r="K132" s="2" t="str">
        <f>IF(ISERROR(VLOOKUP(B132,'[5]80m.'!$O$8:$S$979,5,0)),"",(VLOOKUP(B132,'[5]80m.'!$O$8:$S$979,5,0)))</f>
        <v/>
      </c>
      <c r="L132" s="2" t="str">
        <f>IF(ISERROR(VLOOKUP(B132,'[5]80m.Eng'!$O$8:$S$990,5,0)),"",(VLOOKUP(B132,'[5]80m.Eng'!$O$8:$S$990,5,0)))</f>
        <v/>
      </c>
      <c r="M132" s="2" t="str">
        <f>IF(ISERROR(VLOOKUP(B132,[5]Cirit!$F$8:$O$975,10,0)),"",(VLOOKUP(B132,[5]Cirit!$F$8:$O$975,10,0)))</f>
        <v/>
      </c>
      <c r="N132" s="2" t="str">
        <f>IF(ISERROR(VLOOKUP(B132,[5]Uzun!$F$8:$O$1003,10,0)),"",(VLOOKUP(B132,[5]Uzun!$F$8:$O$1003,10,0)))</f>
        <v/>
      </c>
      <c r="O132" s="2" t="str">
        <f>IF(ISERROR(VLOOKUP(B132,[5]Gülle!$F$8:$O$989,10,0)),"",(VLOOKUP(B132,[5]Gülle!$F$8:$O$989,10,0)))</f>
        <v/>
      </c>
      <c r="P132" s="2" t="str">
        <f>IF(ISERROR(VLOOKUP(B132,[5]Yüksek!$F$8:$BP$990,63,0)),"",(VLOOKUP(B132,[5]Yüksek!$F$8:$BP$990,63,0)))</f>
        <v/>
      </c>
      <c r="Q132" s="2" t="str">
        <f>IF(ISERROR(VLOOKUP(B132,[5]İsveç!$N$8:$Q$973,4,0)),"",(VLOOKUP(B132,[5]İsveç!$N$8:$Q$973,4,0)))</f>
        <v/>
      </c>
      <c r="R132" s="2">
        <f>R133</f>
        <v>0</v>
      </c>
    </row>
    <row r="133" spans="1:18" ht="38.25" customHeight="1" x14ac:dyDescent="0.45">
      <c r="A133" s="4">
        <v>34</v>
      </c>
      <c r="B133" s="3">
        <f>B58</f>
        <v>0</v>
      </c>
      <c r="C133" s="2" t="str">
        <f>IF(ISERROR(LARGE(C132:Q132,1)),"-",LARGE(C132:Q132,1))</f>
        <v>-</v>
      </c>
      <c r="D133" s="2" t="str">
        <f>IF(ISERROR(LARGE(C132:Q132,2)),"-",LARGE(C132:Q132,2))</f>
        <v>-</v>
      </c>
      <c r="E133" s="2" t="str">
        <f>IF(ISERROR(LARGE(C132:Q132,3)),"-",LARGE(C132:Q132,3))</f>
        <v>-</v>
      </c>
      <c r="F133" s="2" t="str">
        <f>IF(ISERROR(LARGE(C132:Q132,4)),"-",LARGE(C132:Q132,4))</f>
        <v>-</v>
      </c>
      <c r="G133" s="2" t="str">
        <f>IF(ISERROR(LARGE(C132:Q132,5)),"-",LARGE(C132:Q132,5))</f>
        <v>-</v>
      </c>
      <c r="H133" s="2" t="str">
        <f>IF(ISERROR(LARGE(C132:Q132,6)),"-",LARGE(C132:Q132,6))</f>
        <v>-</v>
      </c>
      <c r="I133" s="2" t="str">
        <f>IF(ISERROR(LARGE(C132:Q132,7)),"-",LARGE(C132:Q132,7))</f>
        <v>-</v>
      </c>
      <c r="J133" s="2" t="str">
        <f>IF(ISERROR(LARGE(C132:Q132,8)),"-",LARGE(C132:Q132,8))</f>
        <v>-</v>
      </c>
      <c r="K133" s="2" t="str">
        <f>IF(ISERROR(LARGE(C132:Q132,9)),"-",LARGE(C132:Q132,9))</f>
        <v>-</v>
      </c>
      <c r="L133" s="2" t="str">
        <f>IF(ISERROR(LARGE(C132:Q132,10)),"-",LARGE(C132:Q132,10))</f>
        <v>-</v>
      </c>
      <c r="M133" s="2" t="str">
        <f>IF(ISERROR(LARGE(C132:Q132,11)),"-",LARGE(C132:Q132,11))</f>
        <v>-</v>
      </c>
      <c r="N133" s="2" t="str">
        <f>IF(ISERROR(LARGE(C132:Q132,12)),"-",LARGE(C132:Q132,12))</f>
        <v>-</v>
      </c>
      <c r="O133" s="2" t="str">
        <f>IF(ISERROR(LARGE(C132:Q132,13)),"-",LARGE(C132:Q132,13))</f>
        <v>-</v>
      </c>
      <c r="P133" s="2" t="str">
        <f>IF(ISERROR(LARGE(C132:Q132,14)),"-",LARGE(C132:Q132,14))</f>
        <v>-</v>
      </c>
      <c r="Q133" s="2" t="str">
        <f>IF(ISERROR(LARGE(C132:Q132,15)),"-",LARGE(C132:Q132,15))</f>
        <v>-</v>
      </c>
      <c r="R133" s="2">
        <f>SUM(C133:O133)</f>
        <v>0</v>
      </c>
    </row>
  </sheetData>
  <mergeCells count="35">
    <mergeCell ref="V63:V64"/>
    <mergeCell ref="M63:N63"/>
    <mergeCell ref="O63:P63"/>
    <mergeCell ref="Q63:R63"/>
    <mergeCell ref="S63:S64"/>
    <mergeCell ref="T63:T64"/>
    <mergeCell ref="U63:U64"/>
    <mergeCell ref="A61:U61"/>
    <mergeCell ref="A62:J62"/>
    <mergeCell ref="K62:U62"/>
    <mergeCell ref="A63:A64"/>
    <mergeCell ref="B63:B64"/>
    <mergeCell ref="C63:D63"/>
    <mergeCell ref="E63:F63"/>
    <mergeCell ref="G63:H63"/>
    <mergeCell ref="I63:J63"/>
    <mergeCell ref="K63:L63"/>
    <mergeCell ref="K6:L6"/>
    <mergeCell ref="M6:N6"/>
    <mergeCell ref="O6:P6"/>
    <mergeCell ref="Q6:Q7"/>
    <mergeCell ref="A59:U59"/>
    <mergeCell ref="A60:U60"/>
    <mergeCell ref="A6:A7"/>
    <mergeCell ref="B6:B7"/>
    <mergeCell ref="C6:D6"/>
    <mergeCell ref="E6:F6"/>
    <mergeCell ref="G6:H6"/>
    <mergeCell ref="I6:J6"/>
    <mergeCell ref="A1:U1"/>
    <mergeCell ref="A2:U2"/>
    <mergeCell ref="A3:U3"/>
    <mergeCell ref="A4:J4"/>
    <mergeCell ref="K4:U4"/>
    <mergeCell ref="M5:U5"/>
  </mergeCells>
  <conditionalFormatting sqref="Q8:Q58">
    <cfRule type="duplicateValues" dxfId="13" priority="1" stopIfTrue="1"/>
  </conditionalFormatting>
  <conditionalFormatting sqref="U65:U94">
    <cfRule type="duplicateValues" dxfId="12" priority="2" stopIfTrue="1"/>
  </conditionalFormatting>
  <pageMargins left="0.18" right="0.16" top="0.32" bottom="0.19" header="0.24" footer="0.28999999999999998"/>
  <pageSetup paperSize="9" scale="34" fitToHeight="0" orientation="landscape" r:id="rId1"/>
  <rowBreaks count="1" manualBreakCount="1">
    <brk id="58" max="2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111"/>
  <sheetViews>
    <sheetView view="pageBreakPreview" topLeftCell="A30" zoomScale="30" zoomScaleNormal="100" zoomScaleSheetLayoutView="30" workbookViewId="0">
      <selection activeCell="A53" sqref="A53:A65"/>
    </sheetView>
  </sheetViews>
  <sheetFormatPr defaultRowHeight="12.75" x14ac:dyDescent="0.2"/>
  <cols>
    <col min="1" max="1" width="9.140625" style="1"/>
    <col min="2" max="2" width="73.85546875" style="1" customWidth="1"/>
    <col min="3" max="3" width="19" style="1" customWidth="1"/>
    <col min="4" max="4" width="13" style="1" customWidth="1"/>
    <col min="5" max="5" width="19" style="1" customWidth="1"/>
    <col min="6" max="6" width="13" style="1" customWidth="1"/>
    <col min="7" max="7" width="19" style="1" customWidth="1"/>
    <col min="8" max="8" width="13" style="1" customWidth="1"/>
    <col min="9" max="9" width="19" style="1" customWidth="1"/>
    <col min="10" max="10" width="13" style="1" customWidth="1"/>
    <col min="11" max="11" width="19" style="1" customWidth="1"/>
    <col min="12" max="12" width="13" style="1" customWidth="1"/>
    <col min="13" max="13" width="19" style="1" customWidth="1"/>
    <col min="14" max="14" width="13" style="1" customWidth="1"/>
    <col min="15" max="15" width="19" style="1" customWidth="1"/>
    <col min="16" max="16" width="13" style="1" customWidth="1"/>
    <col min="17" max="17" width="19" style="1" customWidth="1"/>
    <col min="18" max="18" width="14.140625" style="1" customWidth="1"/>
    <col min="19" max="20" width="16" style="1" customWidth="1"/>
    <col min="21" max="21" width="18.5703125" style="1" customWidth="1"/>
    <col min="22" max="22" width="22.5703125" style="1" bestFit="1" customWidth="1"/>
    <col min="23" max="16384" width="9.140625" style="1"/>
  </cols>
  <sheetData>
    <row r="1" spans="1:21" ht="52.5" customHeight="1" x14ac:dyDescent="0.2">
      <c r="A1" s="30" t="str">
        <f>('[6]YARIŞMA BİLGİLERİ'!A2)</f>
        <v>Gençlik ve Spor Bakanlığı
Spor Genel Müdürlüğü
Spor Faaliyetleri Daire Başkanlığı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52.5" customHeight="1" x14ac:dyDescent="0.2">
      <c r="A2" s="29" t="str">
        <f>'[6]YARIŞMA BİLGİLERİ'!F19</f>
        <v>2021-2022 SPORCU EĞİTİM MERKEZİ GRUP BİRİNCİLİĞİ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52.5" customHeight="1" x14ac:dyDescent="0.2">
      <c r="A3" s="28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52.5" customHeight="1" x14ac:dyDescent="0.2">
      <c r="A4" s="41" t="s">
        <v>143</v>
      </c>
      <c r="B4" s="41"/>
      <c r="C4" s="41"/>
      <c r="D4" s="41"/>
      <c r="E4" s="41"/>
      <c r="F4" s="41"/>
      <c r="G4" s="41"/>
      <c r="H4" s="41"/>
      <c r="I4" s="41"/>
      <c r="J4" s="41"/>
      <c r="K4" s="41" t="s">
        <v>34</v>
      </c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21" ht="52.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2">
        <f ca="1">NOW()</f>
        <v>44706.786033449076</v>
      </c>
      <c r="N5" s="42"/>
      <c r="O5" s="42"/>
      <c r="P5" s="42"/>
      <c r="Q5" s="42"/>
      <c r="R5" s="42"/>
      <c r="S5" s="42"/>
      <c r="T5" s="42"/>
      <c r="U5" s="42"/>
    </row>
    <row r="6" spans="1:21" ht="52.5" customHeight="1" x14ac:dyDescent="0.2">
      <c r="A6" s="20" t="s">
        <v>24</v>
      </c>
      <c r="B6" s="19" t="s">
        <v>23</v>
      </c>
      <c r="C6" s="43" t="s">
        <v>21</v>
      </c>
      <c r="D6" s="43"/>
      <c r="E6" s="26" t="s">
        <v>32</v>
      </c>
      <c r="F6" s="25"/>
      <c r="G6" s="26" t="s">
        <v>31</v>
      </c>
      <c r="H6" s="25"/>
      <c r="I6" s="48" t="s">
        <v>37</v>
      </c>
      <c r="J6" s="48"/>
      <c r="K6" s="46" t="s">
        <v>19</v>
      </c>
      <c r="L6" s="47"/>
      <c r="M6" s="23" t="s">
        <v>38</v>
      </c>
      <c r="N6" s="22"/>
      <c r="O6" s="23" t="s">
        <v>18</v>
      </c>
      <c r="P6" s="22"/>
      <c r="Q6" s="46" t="s">
        <v>17</v>
      </c>
      <c r="R6" s="47"/>
      <c r="S6" s="37" t="s">
        <v>14</v>
      </c>
      <c r="T6" s="32"/>
      <c r="U6" s="31"/>
    </row>
    <row r="7" spans="1:21" ht="52.5" customHeight="1" x14ac:dyDescent="0.2">
      <c r="A7" s="20"/>
      <c r="B7" s="19"/>
      <c r="C7" s="18" t="s">
        <v>10</v>
      </c>
      <c r="D7" s="17" t="s">
        <v>9</v>
      </c>
      <c r="E7" s="18" t="s">
        <v>10</v>
      </c>
      <c r="F7" s="17" t="s">
        <v>9</v>
      </c>
      <c r="G7" s="18" t="s">
        <v>10</v>
      </c>
      <c r="H7" s="17" t="s">
        <v>9</v>
      </c>
      <c r="I7" s="18" t="s">
        <v>10</v>
      </c>
      <c r="J7" s="17" t="s">
        <v>9</v>
      </c>
      <c r="K7" s="18" t="s">
        <v>10</v>
      </c>
      <c r="L7" s="17" t="s">
        <v>9</v>
      </c>
      <c r="M7" s="18" t="s">
        <v>10</v>
      </c>
      <c r="N7" s="17" t="s">
        <v>9</v>
      </c>
      <c r="O7" s="18" t="s">
        <v>10</v>
      </c>
      <c r="P7" s="17" t="s">
        <v>9</v>
      </c>
      <c r="Q7" s="18" t="s">
        <v>10</v>
      </c>
      <c r="R7" s="17" t="s">
        <v>9</v>
      </c>
      <c r="S7" s="37"/>
      <c r="T7" s="32"/>
      <c r="U7" s="31"/>
    </row>
    <row r="8" spans="1:21" ht="52.5" customHeight="1" x14ac:dyDescent="0.2">
      <c r="A8" s="14">
        <v>1</v>
      </c>
      <c r="B8" s="6" t="s">
        <v>144</v>
      </c>
      <c r="C8" s="36" t="str">
        <f>IF(ISERROR(VLOOKUP(B8,'[6]80 METRE'!$N$8:$S$983,3,0)),"",(VLOOKUP(B8,'[6]80 METRE'!$N$8:$S$983,3,0)))</f>
        <v/>
      </c>
      <c r="D8" s="35" t="str">
        <f>IF(ISERROR(VLOOKUP(B8,'[6]80 METRE'!$N$8:$S$1000,6,0)),"",(VLOOKUP(B8,'[6]80 METRE'!$N$8:$S$1000,6,0)))</f>
        <v/>
      </c>
      <c r="E8" s="34" t="str">
        <f>IF(ISERROR(VLOOKUP(B8,'[6]600 METRE'!$O$8:$S$973,2,0)),"",(VLOOKUP(B8,'[6]600 METRE'!$O$8:$S$973,2,0)))</f>
        <v/>
      </c>
      <c r="F8" s="10" t="str">
        <f>IF(ISERROR(VLOOKUP(B8,'[6]600 METRE'!$O$8:$S$990,5,0)),"",(VLOOKUP(B8,'[6]600 METRE'!$O$8:$S$990,5,0)))</f>
        <v/>
      </c>
      <c r="G8" s="34" t="str">
        <f>IF(ISERROR(VLOOKUP(B8,'[6]1500m.'!$N$8:$Q$990,2,0)),"",(VLOOKUP(B8,'[6]1500m.'!$N$8:$Q$990,2,0)))</f>
        <v/>
      </c>
      <c r="H8" s="10" t="str">
        <f>IF(ISERROR(VLOOKUP(B8,'[6]1500m.'!$N$8:$Q$990,4,0)),"",(VLOOKUP(B8,'[6]1500m.'!$N$8:$Q$990,4,0)))</f>
        <v/>
      </c>
      <c r="I8" s="12" t="str">
        <f>IF(ISERROR(VLOOKUP(B8,[6]Yüksek!$E$8:$BO$990,63,0)),"",(VLOOKUP(B8,[6]Yüksek!$E$8:$BO$990,63,0)))</f>
        <v/>
      </c>
      <c r="J8" s="10" t="str">
        <f>IF(ISERROR(VLOOKUP(B8,[6]Yüksek!$E$8:$BP$990,64,0)),"",(VLOOKUP(B8,[6]Yüksek!$E$8:$BP$990,64,0)))</f>
        <v/>
      </c>
      <c r="K8" s="12" t="str">
        <f>IF(ISERROR(VLOOKUP(B8,[6]Cirit!$E$8:$N$975,10,0)),"",(VLOOKUP(B8,[6]Cirit!$E$8:$N$975,10,0)))</f>
        <v/>
      </c>
      <c r="L8" s="10" t="str">
        <f>IF(ISERROR(VLOOKUP(B8,[6]Cirit!$E$8:$O$975,11,0)),"",(VLOOKUP(B8,[6]Cirit!$E$8:$O$975,11,0)))</f>
        <v/>
      </c>
      <c r="M8" s="11" t="str">
        <f>IF(ISERROR(VLOOKUP(B8,'[6]110m.Eng'!$O$8:$S$972,2,0)),"",(VLOOKUP(B8,'[6]110m.Eng'!$O$8:$S$972,2,0)))</f>
        <v/>
      </c>
      <c r="N8" s="10" t="str">
        <f>IF(ISERROR(VLOOKUP(B8,'[6]110m.Eng'!$O$8:$S$989,5,0)),"",(VLOOKUP(B8,'[6]110m.Eng'!$O$8:$S$989,5,0)))</f>
        <v/>
      </c>
      <c r="O8" s="12">
        <f>IF(ISERROR(VLOOKUP(B8,[6]Uzun!$E$8:$N$984,10,0)),"",(VLOOKUP(B8,[6]Uzun!$E$8:$N$984,10,0)))</f>
        <v>415</v>
      </c>
      <c r="P8" s="10">
        <f>IF(ISERROR(VLOOKUP(B8,[6]Uzun!$E$8:$O$984,11,0)),"",(VLOOKUP(B8,[6]Uzun!$E$8:$O$984,11,0)))</f>
        <v>43</v>
      </c>
      <c r="Q8" s="12">
        <f>IF(ISERROR(VLOOKUP(B8,[6]Gülle!$E$8:$N$978,10,0)),"",(VLOOKUP(B8,[6]Gülle!$E$8:$N$978,10,0)))</f>
        <v>610</v>
      </c>
      <c r="R8" s="10">
        <f>IF(ISERROR(VLOOKUP(B8,[6]Gülle!$E$8:$O$978,11,0)),"",(VLOOKUP(B8,[6]Gülle!$E$8:$O$978,11,0)))</f>
        <v>34</v>
      </c>
      <c r="S8" s="33">
        <f t="shared" ref="S8:S44" si="0">SUM(D8,F8,H8,J8,L8,N8,P8,R8)</f>
        <v>77</v>
      </c>
      <c r="T8" s="32"/>
      <c r="U8" s="31"/>
    </row>
    <row r="9" spans="1:21" ht="52.5" customHeight="1" x14ac:dyDescent="0.2">
      <c r="A9" s="14">
        <v>2</v>
      </c>
      <c r="B9" s="6" t="s">
        <v>145</v>
      </c>
      <c r="C9" s="36" t="str">
        <f>IF(ISERROR(VLOOKUP(B9,'[6]80 METRE'!$N$8:$S$983,3,0)),"",(VLOOKUP(B9,'[6]80 METRE'!$N$8:$S$983,3,0)))</f>
        <v/>
      </c>
      <c r="D9" s="35" t="str">
        <f>IF(ISERROR(VLOOKUP(B9,'[6]80 METRE'!$N$8:$S$1000,6,0)),"",(VLOOKUP(B9,'[6]80 METRE'!$N$8:$S$1000,6,0)))</f>
        <v/>
      </c>
      <c r="E9" s="34" t="str">
        <f>IF(ISERROR(VLOOKUP(B9,'[6]600 METRE'!$O$8:$S$973,2,0)),"",(VLOOKUP(B9,'[6]600 METRE'!$O$8:$S$973,2,0)))</f>
        <v/>
      </c>
      <c r="F9" s="10" t="str">
        <f>IF(ISERROR(VLOOKUP(B9,'[6]600 METRE'!$O$8:$S$990,5,0)),"",(VLOOKUP(B9,'[6]600 METRE'!$O$8:$S$990,5,0)))</f>
        <v/>
      </c>
      <c r="G9" s="34" t="str">
        <f>IF(ISERROR(VLOOKUP(B9,'[6]1500m.'!$N$8:$Q$990,2,0)),"",(VLOOKUP(B9,'[6]1500m.'!$N$8:$Q$990,2,0)))</f>
        <v/>
      </c>
      <c r="H9" s="10" t="str">
        <f>IF(ISERROR(VLOOKUP(B9,'[6]1500m.'!$N$8:$Q$990,4,0)),"",(VLOOKUP(B9,'[6]1500m.'!$N$8:$Q$990,4,0)))</f>
        <v/>
      </c>
      <c r="I9" s="12" t="str">
        <f>IF(ISERROR(VLOOKUP(B9,[6]Yüksek!$E$8:$BO$990,63,0)),"",(VLOOKUP(B9,[6]Yüksek!$E$8:$BO$990,63,0)))</f>
        <v/>
      </c>
      <c r="J9" s="10" t="str">
        <f>IF(ISERROR(VLOOKUP(B9,[6]Yüksek!$E$8:$BP$990,64,0)),"",(VLOOKUP(B9,[6]Yüksek!$E$8:$BP$990,64,0)))</f>
        <v/>
      </c>
      <c r="K9" s="12" t="str">
        <f>IF(ISERROR(VLOOKUP(B9,[6]Cirit!$E$8:$N$975,10,0)),"",(VLOOKUP(B9,[6]Cirit!$E$8:$N$975,10,0)))</f>
        <v/>
      </c>
      <c r="L9" s="10" t="str">
        <f>IF(ISERROR(VLOOKUP(B9,[6]Cirit!$E$8:$O$975,11,0)),"",(VLOOKUP(B9,[6]Cirit!$E$8:$O$975,11,0)))</f>
        <v/>
      </c>
      <c r="M9" s="11" t="str">
        <f>IF(ISERROR(VLOOKUP(B9,'[6]110m.Eng'!$O$8:$S$972,2,0)),"",(VLOOKUP(B9,'[6]110m.Eng'!$O$8:$S$972,2,0)))</f>
        <v/>
      </c>
      <c r="N9" s="10" t="str">
        <f>IF(ISERROR(VLOOKUP(B9,'[6]110m.Eng'!$O$8:$S$989,5,0)),"",(VLOOKUP(B9,'[6]110m.Eng'!$O$8:$S$989,5,0)))</f>
        <v/>
      </c>
      <c r="O9" s="12">
        <f>IF(ISERROR(VLOOKUP(B9,[6]Uzun!$E$8:$N$984,10,0)),"",(VLOOKUP(B9,[6]Uzun!$E$8:$N$984,10,0)))</f>
        <v>451</v>
      </c>
      <c r="P9" s="10">
        <f>IF(ISERROR(VLOOKUP(B9,[6]Uzun!$E$8:$O$984,11,0)),"",(VLOOKUP(B9,[6]Uzun!$E$8:$O$984,11,0)))</f>
        <v>52</v>
      </c>
      <c r="Q9" s="12" t="str">
        <f>IF(ISERROR(VLOOKUP(B9,[6]Gülle!$E$8:$N$978,10,0)),"",(VLOOKUP(B9,[6]Gülle!$E$8:$N$978,10,0)))</f>
        <v/>
      </c>
      <c r="R9" s="10" t="str">
        <f>IF(ISERROR(VLOOKUP(B9,[6]Gülle!$E$8:$O$978,11,0)),"",(VLOOKUP(B9,[6]Gülle!$E$8:$O$978,11,0)))</f>
        <v/>
      </c>
      <c r="S9" s="33">
        <f t="shared" si="0"/>
        <v>52</v>
      </c>
      <c r="T9" s="32"/>
      <c r="U9" s="31"/>
    </row>
    <row r="10" spans="1:21" ht="52.5" customHeight="1" x14ac:dyDescent="0.2">
      <c r="A10" s="14">
        <v>3</v>
      </c>
      <c r="B10" s="6" t="s">
        <v>146</v>
      </c>
      <c r="C10" s="36" t="str">
        <f>IF(ISERROR(VLOOKUP(B10,'[6]80 METRE'!$N$8:$S$983,3,0)),"",(VLOOKUP(B10,'[6]80 METRE'!$N$8:$S$983,3,0)))</f>
        <v/>
      </c>
      <c r="D10" s="35" t="str">
        <f>IF(ISERROR(VLOOKUP(B10,'[6]80 METRE'!$N$8:$S$1000,6,0)),"",(VLOOKUP(B10,'[6]80 METRE'!$N$8:$S$1000,6,0)))</f>
        <v/>
      </c>
      <c r="E10" s="34" t="str">
        <f>IF(ISERROR(VLOOKUP(B10,'[6]600 METRE'!$O$8:$S$973,2,0)),"",(VLOOKUP(B10,'[6]600 METRE'!$O$8:$S$973,2,0)))</f>
        <v/>
      </c>
      <c r="F10" s="10" t="str">
        <f>IF(ISERROR(VLOOKUP(B10,'[6]600 METRE'!$O$8:$S$990,5,0)),"",(VLOOKUP(B10,'[6]600 METRE'!$O$8:$S$990,5,0)))</f>
        <v/>
      </c>
      <c r="G10" s="34" t="str">
        <f>IF(ISERROR(VLOOKUP(B10,'[6]1500m.'!$N$8:$Q$990,2,0)),"",(VLOOKUP(B10,'[6]1500m.'!$N$8:$Q$990,2,0)))</f>
        <v/>
      </c>
      <c r="H10" s="10" t="str">
        <f>IF(ISERROR(VLOOKUP(B10,'[6]1500m.'!$N$8:$Q$990,4,0)),"",(VLOOKUP(B10,'[6]1500m.'!$N$8:$Q$990,4,0)))</f>
        <v/>
      </c>
      <c r="I10" s="12" t="str">
        <f>IF(ISERROR(VLOOKUP(B10,[6]Yüksek!$E$8:$BO$990,63,0)),"",(VLOOKUP(B10,[6]Yüksek!$E$8:$BO$990,63,0)))</f>
        <v/>
      </c>
      <c r="J10" s="10" t="str">
        <f>IF(ISERROR(VLOOKUP(B10,[6]Yüksek!$E$8:$BP$990,64,0)),"",(VLOOKUP(B10,[6]Yüksek!$E$8:$BP$990,64,0)))</f>
        <v/>
      </c>
      <c r="K10" s="12" t="str">
        <f>IF(ISERROR(VLOOKUP(B10,[6]Cirit!$E$8:$N$975,10,0)),"",(VLOOKUP(B10,[6]Cirit!$E$8:$N$975,10,0)))</f>
        <v/>
      </c>
      <c r="L10" s="10" t="str">
        <f>IF(ISERROR(VLOOKUP(B10,[6]Cirit!$E$8:$O$975,11,0)),"",(VLOOKUP(B10,[6]Cirit!$E$8:$O$975,11,0)))</f>
        <v/>
      </c>
      <c r="M10" s="11" t="str">
        <f>IF(ISERROR(VLOOKUP(B10,'[6]110m.Eng'!$O$8:$S$972,2,0)),"",(VLOOKUP(B10,'[6]110m.Eng'!$O$8:$S$972,2,0)))</f>
        <v/>
      </c>
      <c r="N10" s="10" t="str">
        <f>IF(ISERROR(VLOOKUP(B10,'[6]110m.Eng'!$O$8:$S$989,5,0)),"",(VLOOKUP(B10,'[6]110m.Eng'!$O$8:$S$989,5,0)))</f>
        <v/>
      </c>
      <c r="O10" s="12">
        <f>IF(ISERROR(VLOOKUP(B10,[6]Uzun!$E$8:$N$984,10,0)),"",(VLOOKUP(B10,[6]Uzun!$E$8:$N$984,10,0)))</f>
        <v>423</v>
      </c>
      <c r="P10" s="10">
        <f>IF(ISERROR(VLOOKUP(B10,[6]Uzun!$E$8:$O$984,11,0)),"",(VLOOKUP(B10,[6]Uzun!$E$8:$O$984,11,0)))</f>
        <v>45</v>
      </c>
      <c r="Q10" s="12">
        <f>IF(ISERROR(VLOOKUP(B10,[6]Gülle!$E$8:$N$978,10,0)),"",(VLOOKUP(B10,[6]Gülle!$E$8:$N$978,10,0)))</f>
        <v>774</v>
      </c>
      <c r="R10" s="10">
        <f>IF(ISERROR(VLOOKUP(B10,[6]Gülle!$E$8:$O$978,11,0)),"",(VLOOKUP(B10,[6]Gülle!$E$8:$O$978,11,0)))</f>
        <v>45</v>
      </c>
      <c r="S10" s="33">
        <f t="shared" si="0"/>
        <v>90</v>
      </c>
      <c r="T10" s="32"/>
      <c r="U10" s="31"/>
    </row>
    <row r="11" spans="1:21" ht="52.5" customHeight="1" x14ac:dyDescent="0.2">
      <c r="A11" s="14">
        <v>4</v>
      </c>
      <c r="B11" s="6" t="s">
        <v>147</v>
      </c>
      <c r="C11" s="36" t="str">
        <f>IF(ISERROR(VLOOKUP(B11,'[6]80 METRE'!$N$8:$S$983,3,0)),"",(VLOOKUP(B11,'[6]80 METRE'!$N$8:$S$983,3,0)))</f>
        <v/>
      </c>
      <c r="D11" s="35" t="str">
        <f>IF(ISERROR(VLOOKUP(B11,'[6]80 METRE'!$N$8:$S$1000,6,0)),"",(VLOOKUP(B11,'[6]80 METRE'!$N$8:$S$1000,6,0)))</f>
        <v/>
      </c>
      <c r="E11" s="34" t="str">
        <f>IF(ISERROR(VLOOKUP(B11,'[6]600 METRE'!$O$8:$S$973,2,0)),"",(VLOOKUP(B11,'[6]600 METRE'!$O$8:$S$973,2,0)))</f>
        <v/>
      </c>
      <c r="F11" s="10" t="str">
        <f>IF(ISERROR(VLOOKUP(B11,'[6]600 METRE'!$O$8:$S$990,5,0)),"",(VLOOKUP(B11,'[6]600 METRE'!$O$8:$S$990,5,0)))</f>
        <v/>
      </c>
      <c r="G11" s="34" t="str">
        <f>IF(ISERROR(VLOOKUP(B11,'[6]1500m.'!$N$8:$Q$990,2,0)),"",(VLOOKUP(B11,'[6]1500m.'!$N$8:$Q$990,2,0)))</f>
        <v/>
      </c>
      <c r="H11" s="10" t="str">
        <f>IF(ISERROR(VLOOKUP(B11,'[6]1500m.'!$N$8:$Q$990,4,0)),"",(VLOOKUP(B11,'[6]1500m.'!$N$8:$Q$990,4,0)))</f>
        <v/>
      </c>
      <c r="I11" s="12" t="str">
        <f>IF(ISERROR(VLOOKUP(B11,[6]Yüksek!$E$8:$BO$990,63,0)),"",(VLOOKUP(B11,[6]Yüksek!$E$8:$BO$990,63,0)))</f>
        <v/>
      </c>
      <c r="J11" s="10" t="str">
        <f>IF(ISERROR(VLOOKUP(B11,[6]Yüksek!$E$8:$BP$990,64,0)),"",(VLOOKUP(B11,[6]Yüksek!$E$8:$BP$990,64,0)))</f>
        <v/>
      </c>
      <c r="K11" s="12" t="str">
        <f>IF(ISERROR(VLOOKUP(B11,[6]Cirit!$E$8:$N$975,10,0)),"",(VLOOKUP(B11,[6]Cirit!$E$8:$N$975,10,0)))</f>
        <v/>
      </c>
      <c r="L11" s="10" t="str">
        <f>IF(ISERROR(VLOOKUP(B11,[6]Cirit!$E$8:$O$975,11,0)),"",(VLOOKUP(B11,[6]Cirit!$E$8:$O$975,11,0)))</f>
        <v/>
      </c>
      <c r="M11" s="11" t="str">
        <f>IF(ISERROR(VLOOKUP(B11,'[6]110m.Eng'!$O$8:$S$972,2,0)),"",(VLOOKUP(B11,'[6]110m.Eng'!$O$8:$S$972,2,0)))</f>
        <v/>
      </c>
      <c r="N11" s="10" t="str">
        <f>IF(ISERROR(VLOOKUP(B11,'[6]110m.Eng'!$O$8:$S$989,5,0)),"",(VLOOKUP(B11,'[6]110m.Eng'!$O$8:$S$989,5,0)))</f>
        <v/>
      </c>
      <c r="O11" s="12">
        <f>IF(ISERROR(VLOOKUP(B11,[6]Uzun!$E$8:$N$984,10,0)),"",(VLOOKUP(B11,[6]Uzun!$E$8:$N$984,10,0)))</f>
        <v>405</v>
      </c>
      <c r="P11" s="10">
        <f>IF(ISERROR(VLOOKUP(B11,[6]Uzun!$E$8:$O$984,11,0)),"",(VLOOKUP(B11,[6]Uzun!$E$8:$O$984,11,0)))</f>
        <v>41</v>
      </c>
      <c r="Q11" s="12" t="str">
        <f>IF(ISERROR(VLOOKUP(B11,[6]Gülle!$E$8:$N$978,10,0)),"",(VLOOKUP(B11,[6]Gülle!$E$8:$N$978,10,0)))</f>
        <v/>
      </c>
      <c r="R11" s="10" t="str">
        <f>IF(ISERROR(VLOOKUP(B11,[6]Gülle!$E$8:$O$978,11,0)),"",(VLOOKUP(B11,[6]Gülle!$E$8:$O$978,11,0)))</f>
        <v/>
      </c>
      <c r="S11" s="33">
        <f t="shared" si="0"/>
        <v>41</v>
      </c>
      <c r="T11" s="32"/>
      <c r="U11" s="31"/>
    </row>
    <row r="12" spans="1:21" ht="52.5" customHeight="1" x14ac:dyDescent="0.2">
      <c r="A12" s="14">
        <v>5</v>
      </c>
      <c r="B12" s="6" t="s">
        <v>148</v>
      </c>
      <c r="C12" s="36" t="str">
        <f>IF(ISERROR(VLOOKUP(B12,'[6]80 METRE'!$N$8:$S$983,3,0)),"",(VLOOKUP(B12,'[6]80 METRE'!$N$8:$S$983,3,0)))</f>
        <v/>
      </c>
      <c r="D12" s="35" t="str">
        <f>IF(ISERROR(VLOOKUP(B12,'[6]80 METRE'!$N$8:$S$1000,6,0)),"",(VLOOKUP(B12,'[6]80 METRE'!$N$8:$S$1000,6,0)))</f>
        <v/>
      </c>
      <c r="E12" s="34" t="str">
        <f>IF(ISERROR(VLOOKUP(B12,'[6]600 METRE'!$O$8:$S$973,2,0)),"",(VLOOKUP(B12,'[6]600 METRE'!$O$8:$S$973,2,0)))</f>
        <v/>
      </c>
      <c r="F12" s="10" t="str">
        <f>IF(ISERROR(VLOOKUP(B12,'[6]600 METRE'!$O$8:$S$990,5,0)),"",(VLOOKUP(B12,'[6]600 METRE'!$O$8:$S$990,5,0)))</f>
        <v/>
      </c>
      <c r="G12" s="34" t="str">
        <f>IF(ISERROR(VLOOKUP(B12,'[6]1500m.'!$N$8:$Q$990,2,0)),"",(VLOOKUP(B12,'[6]1500m.'!$N$8:$Q$990,2,0)))</f>
        <v/>
      </c>
      <c r="H12" s="10" t="str">
        <f>IF(ISERROR(VLOOKUP(B12,'[6]1500m.'!$N$8:$Q$990,4,0)),"",(VLOOKUP(B12,'[6]1500m.'!$N$8:$Q$990,4,0)))</f>
        <v/>
      </c>
      <c r="I12" s="12" t="str">
        <f>IF(ISERROR(VLOOKUP(B12,[6]Yüksek!$E$8:$BO$990,63,0)),"",(VLOOKUP(B12,[6]Yüksek!$E$8:$BO$990,63,0)))</f>
        <v/>
      </c>
      <c r="J12" s="10" t="str">
        <f>IF(ISERROR(VLOOKUP(B12,[6]Yüksek!$E$8:$BP$990,64,0)),"",(VLOOKUP(B12,[6]Yüksek!$E$8:$BP$990,64,0)))</f>
        <v/>
      </c>
      <c r="K12" s="12" t="str">
        <f>IF(ISERROR(VLOOKUP(B12,[6]Cirit!$E$8:$N$975,10,0)),"",(VLOOKUP(B12,[6]Cirit!$E$8:$N$975,10,0)))</f>
        <v/>
      </c>
      <c r="L12" s="10" t="str">
        <f>IF(ISERROR(VLOOKUP(B12,[6]Cirit!$E$8:$O$975,11,0)),"",(VLOOKUP(B12,[6]Cirit!$E$8:$O$975,11,0)))</f>
        <v/>
      </c>
      <c r="M12" s="11" t="str">
        <f>IF(ISERROR(VLOOKUP(B12,'[6]110m.Eng'!$O$8:$S$972,2,0)),"",(VLOOKUP(B12,'[6]110m.Eng'!$O$8:$S$972,2,0)))</f>
        <v/>
      </c>
      <c r="N12" s="10" t="str">
        <f>IF(ISERROR(VLOOKUP(B12,'[6]110m.Eng'!$O$8:$S$989,5,0)),"",(VLOOKUP(B12,'[6]110m.Eng'!$O$8:$S$989,5,0)))</f>
        <v/>
      </c>
      <c r="O12" s="12">
        <f>IF(ISERROR(VLOOKUP(B12,[6]Uzun!$E$8:$N$984,10,0)),"",(VLOOKUP(B12,[6]Uzun!$E$8:$N$984,10,0)))</f>
        <v>397</v>
      </c>
      <c r="P12" s="10">
        <f>IF(ISERROR(VLOOKUP(B12,[6]Uzun!$E$8:$O$984,11,0)),"",(VLOOKUP(B12,[6]Uzun!$E$8:$O$984,11,0)))</f>
        <v>39</v>
      </c>
      <c r="Q12" s="12">
        <f>IF(ISERROR(VLOOKUP(B12,[6]Gülle!$E$8:$N$978,10,0)),"",(VLOOKUP(B12,[6]Gülle!$E$8:$N$978,10,0)))</f>
        <v>550</v>
      </c>
      <c r="R12" s="10">
        <f>IF(ISERROR(VLOOKUP(B12,[6]Gülle!$E$8:$O$978,11,0)),"",(VLOOKUP(B12,[6]Gülle!$E$8:$O$978,11,0)))</f>
        <v>30</v>
      </c>
      <c r="S12" s="33">
        <f t="shared" si="0"/>
        <v>69</v>
      </c>
      <c r="T12" s="32"/>
      <c r="U12" s="31"/>
    </row>
    <row r="13" spans="1:21" ht="52.5" customHeight="1" x14ac:dyDescent="0.2">
      <c r="A13" s="14">
        <v>6</v>
      </c>
      <c r="B13" s="6" t="s">
        <v>149</v>
      </c>
      <c r="C13" s="36" t="str">
        <f>IF(ISERROR(VLOOKUP(B13,'[6]80 METRE'!$N$8:$S$983,3,0)),"",(VLOOKUP(B13,'[6]80 METRE'!$N$8:$S$983,3,0)))</f>
        <v/>
      </c>
      <c r="D13" s="35" t="str">
        <f>IF(ISERROR(VLOOKUP(B13,'[6]80 METRE'!$N$8:$S$1000,6,0)),"",(VLOOKUP(B13,'[6]80 METRE'!$N$8:$S$1000,6,0)))</f>
        <v/>
      </c>
      <c r="E13" s="34" t="str">
        <f>IF(ISERROR(VLOOKUP(B13,'[6]600 METRE'!$O$8:$S$973,2,0)),"",(VLOOKUP(B13,'[6]600 METRE'!$O$8:$S$973,2,0)))</f>
        <v/>
      </c>
      <c r="F13" s="10" t="str">
        <f>IF(ISERROR(VLOOKUP(B13,'[6]600 METRE'!$O$8:$S$990,5,0)),"",(VLOOKUP(B13,'[6]600 METRE'!$O$8:$S$990,5,0)))</f>
        <v/>
      </c>
      <c r="G13" s="34" t="str">
        <f>IF(ISERROR(VLOOKUP(B13,'[6]1500m.'!$N$8:$Q$990,2,0)),"",(VLOOKUP(B13,'[6]1500m.'!$N$8:$Q$990,2,0)))</f>
        <v/>
      </c>
      <c r="H13" s="10" t="str">
        <f>IF(ISERROR(VLOOKUP(B13,'[6]1500m.'!$N$8:$Q$990,4,0)),"",(VLOOKUP(B13,'[6]1500m.'!$N$8:$Q$990,4,0)))</f>
        <v/>
      </c>
      <c r="I13" s="12" t="str">
        <f>IF(ISERROR(VLOOKUP(B13,[6]Yüksek!$E$8:$BO$990,63,0)),"",(VLOOKUP(B13,[6]Yüksek!$E$8:$BO$990,63,0)))</f>
        <v/>
      </c>
      <c r="J13" s="10" t="str">
        <f>IF(ISERROR(VLOOKUP(B13,[6]Yüksek!$E$8:$BP$990,64,0)),"",(VLOOKUP(B13,[6]Yüksek!$E$8:$BP$990,64,0)))</f>
        <v/>
      </c>
      <c r="K13" s="12" t="str">
        <f>IF(ISERROR(VLOOKUP(B13,[6]Cirit!$E$8:$N$975,10,0)),"",(VLOOKUP(B13,[6]Cirit!$E$8:$N$975,10,0)))</f>
        <v/>
      </c>
      <c r="L13" s="10" t="str">
        <f>IF(ISERROR(VLOOKUP(B13,[6]Cirit!$E$8:$O$975,11,0)),"",(VLOOKUP(B13,[6]Cirit!$E$8:$O$975,11,0)))</f>
        <v/>
      </c>
      <c r="M13" s="11" t="str">
        <f>IF(ISERROR(VLOOKUP(B13,'[6]110m.Eng'!$O$8:$S$972,2,0)),"",(VLOOKUP(B13,'[6]110m.Eng'!$O$8:$S$972,2,0)))</f>
        <v/>
      </c>
      <c r="N13" s="10" t="str">
        <f>IF(ISERROR(VLOOKUP(B13,'[6]110m.Eng'!$O$8:$S$989,5,0)),"",(VLOOKUP(B13,'[6]110m.Eng'!$O$8:$S$989,5,0)))</f>
        <v/>
      </c>
      <c r="O13" s="12">
        <f>IF(ISERROR(VLOOKUP(B13,[6]Uzun!$E$8:$N$984,10,0)),"",(VLOOKUP(B13,[6]Uzun!$E$8:$N$984,10,0)))</f>
        <v>412</v>
      </c>
      <c r="P13" s="10">
        <f>IF(ISERROR(VLOOKUP(B13,[6]Uzun!$E$8:$O$984,11,0)),"",(VLOOKUP(B13,[6]Uzun!$E$8:$O$984,11,0)))</f>
        <v>43</v>
      </c>
      <c r="Q13" s="12" t="str">
        <f>IF(ISERROR(VLOOKUP(B13,[6]Gülle!$E$8:$N$978,10,0)),"",(VLOOKUP(B13,[6]Gülle!$E$8:$N$978,10,0)))</f>
        <v/>
      </c>
      <c r="R13" s="10" t="str">
        <f>IF(ISERROR(VLOOKUP(B13,[6]Gülle!$E$8:$O$978,11,0)),"",(VLOOKUP(B13,[6]Gülle!$E$8:$O$978,11,0)))</f>
        <v/>
      </c>
      <c r="S13" s="33">
        <f t="shared" si="0"/>
        <v>43</v>
      </c>
      <c r="T13" s="32"/>
      <c r="U13" s="31"/>
    </row>
    <row r="14" spans="1:21" ht="52.5" customHeight="1" x14ac:dyDescent="0.2">
      <c r="A14" s="14">
        <v>7</v>
      </c>
      <c r="B14" s="6" t="s">
        <v>150</v>
      </c>
      <c r="C14" s="36">
        <f>IF(ISERROR(VLOOKUP(B14,'[6]80 METRE'!$N$8:$S$983,3,0)),"",(VLOOKUP(B14,'[6]80 METRE'!$N$8:$S$983,3,0)))</f>
        <v>1209</v>
      </c>
      <c r="D14" s="35">
        <f>IF(ISERROR(VLOOKUP(B14,'[6]80 METRE'!$N$8:$S$1000,6,0)),"",(VLOOKUP(B14,'[6]80 METRE'!$N$8:$S$1000,6,0)))</f>
        <v>48</v>
      </c>
      <c r="E14" s="34"/>
      <c r="F14" s="10"/>
      <c r="G14" s="34"/>
      <c r="H14" s="10"/>
      <c r="I14" s="12" t="str">
        <f>IF(ISERROR(VLOOKUP(B14,[6]Yüksek!$E$8:$BO$990,63,0)),"",(VLOOKUP(B14,[6]Yüksek!$E$8:$BO$990,63,0)))</f>
        <v/>
      </c>
      <c r="J14" s="10" t="str">
        <f>IF(ISERROR(VLOOKUP(B14,[6]Yüksek!$E$8:$BP$990,64,0)),"",(VLOOKUP(B14,[6]Yüksek!$E$8:$BP$990,64,0)))</f>
        <v/>
      </c>
      <c r="K14" s="12" t="str">
        <f>IF(ISERROR(VLOOKUP(B14,[6]Cirit!$E$8:$N$975,10,0)),"",(VLOOKUP(B14,[6]Cirit!$E$8:$N$975,10,0)))</f>
        <v/>
      </c>
      <c r="L14" s="10" t="str">
        <f>IF(ISERROR(VLOOKUP(B14,[6]Cirit!$E$8:$O$975,11,0)),"",(VLOOKUP(B14,[6]Cirit!$E$8:$O$975,11,0)))</f>
        <v/>
      </c>
      <c r="M14" s="11"/>
      <c r="N14" s="10"/>
      <c r="O14" s="12">
        <f>IF(ISERROR(VLOOKUP(B14,[6]Uzun!$E$8:$N$984,10,0)),"",(VLOOKUP(B14,[6]Uzun!$E$8:$N$984,10,0)))</f>
        <v>406</v>
      </c>
      <c r="P14" s="10">
        <f>IF(ISERROR(VLOOKUP(B14,[6]Uzun!$E$8:$O$984,11,0)),"",(VLOOKUP(B14,[6]Uzun!$E$8:$O$984,11,0)))</f>
        <v>41</v>
      </c>
      <c r="Q14" s="12">
        <f>IF(ISERROR(VLOOKUP(B14,[6]Gülle!$E$8:$N$978,10,0)),"",(VLOOKUP(B14,[6]Gülle!$E$8:$N$978,10,0)))</f>
        <v>514</v>
      </c>
      <c r="R14" s="10">
        <f>IF(ISERROR(VLOOKUP(B14,[6]Gülle!$E$8:$O$978,11,0)),"",(VLOOKUP(B14,[6]Gülle!$E$8:$O$978,11,0)))</f>
        <v>27</v>
      </c>
      <c r="S14" s="33">
        <f t="shared" si="0"/>
        <v>116</v>
      </c>
      <c r="T14" s="32"/>
      <c r="U14" s="31"/>
    </row>
    <row r="15" spans="1:21" ht="52.5" customHeight="1" x14ac:dyDescent="0.2">
      <c r="A15" s="14">
        <v>8</v>
      </c>
      <c r="B15" s="6" t="s">
        <v>151</v>
      </c>
      <c r="C15" s="36" t="str">
        <f>IF(ISERROR(VLOOKUP(B15,'[6]80 METRE'!$N$8:$S$983,3,0)),"",(VLOOKUP(B15,'[6]80 METRE'!$N$8:$S$983,3,0)))</f>
        <v/>
      </c>
      <c r="D15" s="35" t="str">
        <f>IF(ISERROR(VLOOKUP(B15,'[6]80 METRE'!$N$8:$S$1000,6,0)),"",(VLOOKUP(B15,'[6]80 METRE'!$N$8:$S$1000,6,0)))</f>
        <v/>
      </c>
      <c r="E15" s="34"/>
      <c r="F15" s="10"/>
      <c r="G15" s="34"/>
      <c r="H15" s="10"/>
      <c r="I15" s="12" t="str">
        <f>IF(ISERROR(VLOOKUP(B15,[6]Yüksek!$E$8:$BO$990,63,0)),"",(VLOOKUP(B15,[6]Yüksek!$E$8:$BO$990,63,0)))</f>
        <v/>
      </c>
      <c r="J15" s="10" t="str">
        <f>IF(ISERROR(VLOOKUP(B15,[6]Yüksek!$E$8:$BP$990,64,0)),"",(VLOOKUP(B15,[6]Yüksek!$E$8:$BP$990,64,0)))</f>
        <v/>
      </c>
      <c r="K15" s="12" t="str">
        <f>IF(ISERROR(VLOOKUP(B15,[6]Cirit!$E$8:$N$975,10,0)),"",(VLOOKUP(B15,[6]Cirit!$E$8:$N$975,10,0)))</f>
        <v/>
      </c>
      <c r="L15" s="10" t="str">
        <f>IF(ISERROR(VLOOKUP(B15,[6]Cirit!$E$8:$O$975,11,0)),"",(VLOOKUP(B15,[6]Cirit!$E$8:$O$975,11,0)))</f>
        <v/>
      </c>
      <c r="M15" s="11"/>
      <c r="N15" s="10"/>
      <c r="O15" s="12">
        <f>IF(ISERROR(VLOOKUP(B15,[6]Uzun!$E$8:$N$984,10,0)),"",(VLOOKUP(B15,[6]Uzun!$E$8:$N$984,10,0)))</f>
        <v>394</v>
      </c>
      <c r="P15" s="10">
        <f>IF(ISERROR(VLOOKUP(B15,[6]Uzun!$E$8:$O$984,11,0)),"",(VLOOKUP(B15,[6]Uzun!$E$8:$O$984,11,0)))</f>
        <v>38</v>
      </c>
      <c r="Q15" s="12" t="str">
        <f>IF(ISERROR(VLOOKUP(B15,[6]Gülle!$E$8:$N$978,10,0)),"",(VLOOKUP(B15,[6]Gülle!$E$8:$N$978,10,0)))</f>
        <v/>
      </c>
      <c r="R15" s="10" t="str">
        <f>IF(ISERROR(VLOOKUP(B15,[6]Gülle!$E$8:$O$978,11,0)),"",(VLOOKUP(B15,[6]Gülle!$E$8:$O$978,11,0)))</f>
        <v/>
      </c>
      <c r="S15" s="33">
        <f t="shared" si="0"/>
        <v>38</v>
      </c>
      <c r="T15" s="32"/>
      <c r="U15" s="31"/>
    </row>
    <row r="16" spans="1:21" ht="52.5" customHeight="1" x14ac:dyDescent="0.2">
      <c r="A16" s="14">
        <v>9</v>
      </c>
      <c r="B16" s="6" t="s">
        <v>152</v>
      </c>
      <c r="C16" s="36" t="str">
        <f>IF(ISERROR(VLOOKUP(B16,'[6]80 METRE'!$N$8:$S$983,3,0)),"",(VLOOKUP(B16,'[6]80 METRE'!$N$8:$S$983,3,0)))</f>
        <v/>
      </c>
      <c r="D16" s="35" t="str">
        <f>IF(ISERROR(VLOOKUP(B16,'[6]80 METRE'!$N$8:$S$1000,6,0)),"",(VLOOKUP(B16,'[6]80 METRE'!$N$8:$S$1000,6,0)))</f>
        <v/>
      </c>
      <c r="E16" s="34"/>
      <c r="F16" s="10"/>
      <c r="G16" s="34"/>
      <c r="H16" s="10"/>
      <c r="I16" s="12" t="str">
        <f>IF(ISERROR(VLOOKUP(B16,[6]Yüksek!$E$8:$BO$990,63,0)),"",(VLOOKUP(B16,[6]Yüksek!$E$8:$BO$990,63,0)))</f>
        <v/>
      </c>
      <c r="J16" s="10" t="str">
        <f>IF(ISERROR(VLOOKUP(B16,[6]Yüksek!$E$8:$BP$990,64,0)),"",(VLOOKUP(B16,[6]Yüksek!$E$8:$BP$990,64,0)))</f>
        <v/>
      </c>
      <c r="K16" s="12">
        <v>3530</v>
      </c>
      <c r="L16" s="10">
        <v>67</v>
      </c>
      <c r="M16" s="11"/>
      <c r="N16" s="10"/>
      <c r="O16" s="12">
        <f>IF(ISERROR(VLOOKUP(B16,[6]Uzun!$E$8:$N$984,10,0)),"",(VLOOKUP(B16,[6]Uzun!$E$8:$N$984,10,0)))</f>
        <v>424</v>
      </c>
      <c r="P16" s="10">
        <f>IF(ISERROR(VLOOKUP(B16,[6]Uzun!$E$8:$O$984,11,0)),"",(VLOOKUP(B16,[6]Uzun!$E$8:$O$984,11,0)))</f>
        <v>46</v>
      </c>
      <c r="Q16" s="12" t="str">
        <f>IF(ISERROR(VLOOKUP(B16,[6]Gülle!$E$8:$N$978,10,0)),"",(VLOOKUP(B16,[6]Gülle!$E$8:$N$978,10,0)))</f>
        <v/>
      </c>
      <c r="R16" s="10" t="str">
        <f>IF(ISERROR(VLOOKUP(B16,[6]Gülle!$E$8:$O$978,11,0)),"",(VLOOKUP(B16,[6]Gülle!$E$8:$O$978,11,0)))</f>
        <v/>
      </c>
      <c r="S16" s="33">
        <f t="shared" si="0"/>
        <v>113</v>
      </c>
      <c r="T16" s="32"/>
      <c r="U16" s="31"/>
    </row>
    <row r="17" spans="1:21" ht="52.5" customHeight="1" x14ac:dyDescent="0.2">
      <c r="A17" s="14">
        <v>10</v>
      </c>
      <c r="B17" s="6" t="s">
        <v>153</v>
      </c>
      <c r="C17" s="36" t="str">
        <f>IF(ISERROR(VLOOKUP(B17,'[6]80 METRE'!$N$8:$S$983,3,0)),"",(VLOOKUP(B17,'[6]80 METRE'!$N$8:$S$983,3,0)))</f>
        <v/>
      </c>
      <c r="D17" s="35" t="str">
        <f>IF(ISERROR(VLOOKUP(B17,'[6]80 METRE'!$N$8:$S$1000,6,0)),"",(VLOOKUP(B17,'[6]80 METRE'!$N$8:$S$1000,6,0)))</f>
        <v/>
      </c>
      <c r="E17" s="34"/>
      <c r="F17" s="10"/>
      <c r="G17" s="34"/>
      <c r="H17" s="10"/>
      <c r="I17" s="12" t="str">
        <f>IF(ISERROR(VLOOKUP(B17,[6]Yüksek!$E$8:$BO$990,63,0)),"",(VLOOKUP(B17,[6]Yüksek!$E$8:$BO$990,63,0)))</f>
        <v/>
      </c>
      <c r="J17" s="10" t="str">
        <f>IF(ISERROR(VLOOKUP(B17,[6]Yüksek!$E$8:$BP$990,64,0)),"",(VLOOKUP(B17,[6]Yüksek!$E$8:$BP$990,64,0)))</f>
        <v/>
      </c>
      <c r="K17" s="12" t="str">
        <f>IF(ISERROR(VLOOKUP(B17,[6]Cirit!$E$8:$N$975,10,0)),"",(VLOOKUP(B17,[6]Cirit!$E$8:$N$975,10,0)))</f>
        <v/>
      </c>
      <c r="L17" s="10" t="str">
        <f>IF(ISERROR(VLOOKUP(B17,[6]Cirit!$E$8:$O$975,11,0)),"",(VLOOKUP(B17,[6]Cirit!$E$8:$O$975,11,0)))</f>
        <v/>
      </c>
      <c r="M17" s="11"/>
      <c r="N17" s="10"/>
      <c r="O17" s="12">
        <f>IF(ISERROR(VLOOKUP(B17,[6]Uzun!$E$8:$N$984,10,0)),"",(VLOOKUP(B17,[6]Uzun!$E$8:$N$984,10,0)))</f>
        <v>441</v>
      </c>
      <c r="P17" s="10">
        <f>IF(ISERROR(VLOOKUP(B17,[6]Uzun!$E$8:$O$984,11,0)),"",(VLOOKUP(B17,[6]Uzun!$E$8:$O$984,11,0)))</f>
        <v>50</v>
      </c>
      <c r="Q17" s="12" t="str">
        <f>IF(ISERROR(VLOOKUP(B17,[6]Gülle!$E$8:$N$978,10,0)),"",(VLOOKUP(B17,[6]Gülle!$E$8:$N$978,10,0)))</f>
        <v/>
      </c>
      <c r="R17" s="10" t="str">
        <f>IF(ISERROR(VLOOKUP(B17,[6]Gülle!$E$8:$O$978,11,0)),"",(VLOOKUP(B17,[6]Gülle!$E$8:$O$978,11,0)))</f>
        <v/>
      </c>
      <c r="S17" s="33">
        <f t="shared" si="0"/>
        <v>50</v>
      </c>
      <c r="T17" s="32"/>
      <c r="U17" s="31"/>
    </row>
    <row r="18" spans="1:21" ht="52.5" customHeight="1" x14ac:dyDescent="0.2">
      <c r="A18" s="14">
        <v>11</v>
      </c>
      <c r="B18" s="6" t="s">
        <v>154</v>
      </c>
      <c r="C18" s="36" t="str">
        <f>IF(ISERROR(VLOOKUP(B18,'[6]80 METRE'!$N$8:$S$983,3,0)),"",(VLOOKUP(B18,'[6]80 METRE'!$N$8:$S$983,3,0)))</f>
        <v/>
      </c>
      <c r="D18" s="35" t="str">
        <f>IF(ISERROR(VLOOKUP(B18,'[6]80 METRE'!$N$8:$S$1000,6,0)),"",(VLOOKUP(B18,'[6]80 METRE'!$N$8:$S$1000,6,0)))</f>
        <v/>
      </c>
      <c r="E18" s="34"/>
      <c r="F18" s="10"/>
      <c r="G18" s="34"/>
      <c r="H18" s="10"/>
      <c r="I18" s="12" t="str">
        <f>IF(ISERROR(VLOOKUP(B18,[6]Yüksek!$E$8:$BO$990,63,0)),"",(VLOOKUP(B18,[6]Yüksek!$E$8:$BO$990,63,0)))</f>
        <v/>
      </c>
      <c r="J18" s="10" t="str">
        <f>IF(ISERROR(VLOOKUP(B18,[6]Yüksek!$E$8:$BP$990,64,0)),"",(VLOOKUP(B18,[6]Yüksek!$E$8:$BP$990,64,0)))</f>
        <v/>
      </c>
      <c r="K18" s="12" t="str">
        <f>IF(ISERROR(VLOOKUP(B18,[6]Cirit!$E$8:$N$975,10,0)),"",(VLOOKUP(B18,[6]Cirit!$E$8:$N$975,10,0)))</f>
        <v/>
      </c>
      <c r="L18" s="10" t="str">
        <f>IF(ISERROR(VLOOKUP(B18,[6]Cirit!$E$8:$O$975,11,0)),"",(VLOOKUP(B18,[6]Cirit!$E$8:$O$975,11,0)))</f>
        <v/>
      </c>
      <c r="M18" s="11"/>
      <c r="N18" s="10"/>
      <c r="O18" s="12">
        <f>IF(ISERROR(VLOOKUP(B18,[6]Uzun!$E$8:$N$984,10,0)),"",(VLOOKUP(B18,[6]Uzun!$E$8:$N$984,10,0)))</f>
        <v>412</v>
      </c>
      <c r="P18" s="10">
        <f>IF(ISERROR(VLOOKUP(B18,[6]Uzun!$E$8:$O$984,11,0)),"",(VLOOKUP(B18,[6]Uzun!$E$8:$O$984,11,0)))</f>
        <v>43</v>
      </c>
      <c r="Q18" s="12">
        <f>IF(ISERROR(VLOOKUP(B18,[6]Gülle!$E$8:$N$978,10,0)),"",(VLOOKUP(B18,[6]Gülle!$E$8:$N$978,10,0)))</f>
        <v>654</v>
      </c>
      <c r="R18" s="10">
        <f>IF(ISERROR(VLOOKUP(B18,[6]Gülle!$E$8:$O$978,11,0)),"",(VLOOKUP(B18,[6]Gülle!$E$8:$O$978,11,0)))</f>
        <v>37</v>
      </c>
      <c r="S18" s="33">
        <f t="shared" si="0"/>
        <v>80</v>
      </c>
      <c r="T18" s="32"/>
      <c r="U18" s="31"/>
    </row>
    <row r="19" spans="1:21" ht="52.5" customHeight="1" x14ac:dyDescent="0.2">
      <c r="A19" s="14">
        <v>12</v>
      </c>
      <c r="B19" s="6" t="s">
        <v>155</v>
      </c>
      <c r="C19" s="36" t="str">
        <f>IF(ISERROR(VLOOKUP(B19,'[6]80 METRE'!$N$8:$S$983,3,0)),"",(VLOOKUP(B19,'[6]80 METRE'!$N$8:$S$983,3,0)))</f>
        <v/>
      </c>
      <c r="D19" s="35" t="str">
        <f>IF(ISERROR(VLOOKUP(B19,'[6]80 METRE'!$N$8:$S$1000,6,0)),"",(VLOOKUP(B19,'[6]80 METRE'!$N$8:$S$1000,6,0)))</f>
        <v/>
      </c>
      <c r="E19" s="34"/>
      <c r="F19" s="10"/>
      <c r="G19" s="34"/>
      <c r="H19" s="10"/>
      <c r="I19" s="12" t="str">
        <f>IF(ISERROR(VLOOKUP(B19,[6]Yüksek!$E$8:$BO$990,63,0)),"",(VLOOKUP(B19,[6]Yüksek!$E$8:$BO$990,63,0)))</f>
        <v/>
      </c>
      <c r="J19" s="10" t="str">
        <f>IF(ISERROR(VLOOKUP(B19,[6]Yüksek!$E$8:$BP$990,64,0)),"",(VLOOKUP(B19,[6]Yüksek!$E$8:$BP$990,64,0)))</f>
        <v/>
      </c>
      <c r="K19" s="12" t="str">
        <f>IF(ISERROR(VLOOKUP(B19,[6]Cirit!$E$8:$N$975,10,0)),"",(VLOOKUP(B19,[6]Cirit!$E$8:$N$975,10,0)))</f>
        <v/>
      </c>
      <c r="L19" s="10" t="str">
        <f>IF(ISERROR(VLOOKUP(B19,[6]Cirit!$E$8:$O$975,11,0)),"",(VLOOKUP(B19,[6]Cirit!$E$8:$O$975,11,0)))</f>
        <v/>
      </c>
      <c r="M19" s="11"/>
      <c r="N19" s="10"/>
      <c r="O19" s="12">
        <f>IF(ISERROR(VLOOKUP(B19,[6]Uzun!$E$8:$N$984,10,0)),"",(VLOOKUP(B19,[6]Uzun!$E$8:$N$984,10,0)))</f>
        <v>401</v>
      </c>
      <c r="P19" s="10">
        <f>IF(ISERROR(VLOOKUP(B19,[6]Uzun!$E$8:$O$984,11,0)),"",(VLOOKUP(B19,[6]Uzun!$E$8:$O$984,11,0)))</f>
        <v>40</v>
      </c>
      <c r="Q19" s="12">
        <f>IF(ISERROR(VLOOKUP(B19,[6]Gülle!$E$8:$N$978,10,0)),"",(VLOOKUP(B19,[6]Gülle!$E$8:$N$978,10,0)))</f>
        <v>574</v>
      </c>
      <c r="R19" s="10">
        <f>IF(ISERROR(VLOOKUP(B19,[6]Gülle!$E$8:$O$978,11,0)),"",(VLOOKUP(B19,[6]Gülle!$E$8:$O$978,11,0)))</f>
        <v>31</v>
      </c>
      <c r="S19" s="33">
        <f t="shared" si="0"/>
        <v>71</v>
      </c>
      <c r="T19" s="32"/>
      <c r="U19" s="31"/>
    </row>
    <row r="20" spans="1:21" ht="52.5" customHeight="1" x14ac:dyDescent="0.2">
      <c r="A20" s="14">
        <v>13</v>
      </c>
      <c r="B20" s="6" t="s">
        <v>156</v>
      </c>
      <c r="C20" s="36" t="str">
        <f>IF(ISERROR(VLOOKUP(B20,'[6]80 METRE'!$N$8:$S$983,3,0)),"",(VLOOKUP(B20,'[6]80 METRE'!$N$8:$S$983,3,0)))</f>
        <v/>
      </c>
      <c r="D20" s="35" t="str">
        <f>IF(ISERROR(VLOOKUP(B20,'[6]80 METRE'!$N$8:$S$1000,6,0)),"",(VLOOKUP(B20,'[6]80 METRE'!$N$8:$S$1000,6,0)))</f>
        <v/>
      </c>
      <c r="E20" s="34"/>
      <c r="F20" s="10"/>
      <c r="G20" s="34"/>
      <c r="H20" s="10"/>
      <c r="I20" s="12" t="str">
        <f>IF(ISERROR(VLOOKUP(B20,[6]Yüksek!$E$8:$BO$990,63,0)),"",(VLOOKUP(B20,[6]Yüksek!$E$8:$BO$990,63,0)))</f>
        <v/>
      </c>
      <c r="J20" s="10" t="str">
        <f>IF(ISERROR(VLOOKUP(B20,[6]Yüksek!$E$8:$BP$990,64,0)),"",(VLOOKUP(B20,[6]Yüksek!$E$8:$BP$990,64,0)))</f>
        <v/>
      </c>
      <c r="K20" s="12" t="str">
        <f>IF(ISERROR(VLOOKUP(B20,[6]Cirit!$E$8:$N$975,10,0)),"",(VLOOKUP(B20,[6]Cirit!$E$8:$N$975,10,0)))</f>
        <v/>
      </c>
      <c r="L20" s="10" t="str">
        <f>IF(ISERROR(VLOOKUP(B20,[6]Cirit!$E$8:$O$975,11,0)),"",(VLOOKUP(B20,[6]Cirit!$E$8:$O$975,11,0)))</f>
        <v/>
      </c>
      <c r="M20" s="11"/>
      <c r="N20" s="10"/>
      <c r="O20" s="12">
        <f>IF(ISERROR(VLOOKUP(B20,[6]Uzun!$E$8:$N$984,10,0)),"",(VLOOKUP(B20,[6]Uzun!$E$8:$N$984,10,0)))</f>
        <v>461</v>
      </c>
      <c r="P20" s="10">
        <f>IF(ISERROR(VLOOKUP(B20,[6]Uzun!$E$8:$O$984,11,0)),"",(VLOOKUP(B20,[6]Uzun!$E$8:$O$984,11,0)))</f>
        <v>55</v>
      </c>
      <c r="Q20" s="12">
        <v>823</v>
      </c>
      <c r="R20" s="10">
        <v>48</v>
      </c>
      <c r="S20" s="33">
        <f t="shared" si="0"/>
        <v>103</v>
      </c>
      <c r="T20" s="32"/>
      <c r="U20" s="31"/>
    </row>
    <row r="21" spans="1:21" ht="52.5" customHeight="1" x14ac:dyDescent="0.2">
      <c r="A21" s="14">
        <v>14</v>
      </c>
      <c r="B21" s="6" t="s">
        <v>157</v>
      </c>
      <c r="C21" s="36" t="str">
        <f>IF(ISERROR(VLOOKUP(B21,'[6]80 METRE'!$N$8:$S$983,3,0)),"",(VLOOKUP(B21,'[6]80 METRE'!$N$8:$S$983,3,0)))</f>
        <v/>
      </c>
      <c r="D21" s="35" t="str">
        <f>IF(ISERROR(VLOOKUP(B21,'[6]80 METRE'!$N$8:$S$1000,6,0)),"",(VLOOKUP(B21,'[6]80 METRE'!$N$8:$S$1000,6,0)))</f>
        <v/>
      </c>
      <c r="E21" s="34"/>
      <c r="F21" s="10"/>
      <c r="G21" s="34"/>
      <c r="H21" s="10"/>
      <c r="I21" s="12" t="str">
        <f>IF(ISERROR(VLOOKUP(B21,[6]Yüksek!$E$8:$BO$990,63,0)),"",(VLOOKUP(B21,[6]Yüksek!$E$8:$BO$990,63,0)))</f>
        <v/>
      </c>
      <c r="J21" s="10" t="str">
        <f>IF(ISERROR(VLOOKUP(B21,[6]Yüksek!$E$8:$BP$990,64,0)),"",(VLOOKUP(B21,[6]Yüksek!$E$8:$BP$990,64,0)))</f>
        <v/>
      </c>
      <c r="K21" s="12" t="str">
        <f>IF(ISERROR(VLOOKUP(B21,[6]Cirit!$E$8:$N$975,10,0)),"",(VLOOKUP(B21,[6]Cirit!$E$8:$N$975,10,0)))</f>
        <v/>
      </c>
      <c r="L21" s="10" t="str">
        <f>IF(ISERROR(VLOOKUP(B21,[6]Cirit!$E$8:$O$975,11,0)),"",(VLOOKUP(B21,[6]Cirit!$E$8:$O$975,11,0)))</f>
        <v/>
      </c>
      <c r="M21" s="11"/>
      <c r="N21" s="10"/>
      <c r="O21" s="12">
        <f>IF(ISERROR(VLOOKUP(B21,[6]Uzun!$E$8:$N$984,10,0)),"",(VLOOKUP(B21,[6]Uzun!$E$8:$N$984,10,0)))</f>
        <v>429</v>
      </c>
      <c r="P21" s="10">
        <f>IF(ISERROR(VLOOKUP(B21,[6]Uzun!$E$8:$O$984,11,0)),"",(VLOOKUP(B21,[6]Uzun!$E$8:$O$984,11,0)))</f>
        <v>47</v>
      </c>
      <c r="Q21" s="12" t="str">
        <f>IF(ISERROR(VLOOKUP(B21,[6]Gülle!$E$8:$N$978,10,0)),"",(VLOOKUP(B21,[6]Gülle!$E$8:$N$978,10,0)))</f>
        <v/>
      </c>
      <c r="R21" s="10" t="str">
        <f>IF(ISERROR(VLOOKUP(B21,[6]Gülle!$E$8:$O$978,11,0)),"",(VLOOKUP(B21,[6]Gülle!$E$8:$O$978,11,0)))</f>
        <v/>
      </c>
      <c r="S21" s="33">
        <f t="shared" si="0"/>
        <v>47</v>
      </c>
      <c r="T21" s="32"/>
      <c r="U21" s="31"/>
    </row>
    <row r="22" spans="1:21" ht="52.5" customHeight="1" x14ac:dyDescent="0.2">
      <c r="A22" s="14">
        <v>15</v>
      </c>
      <c r="B22" s="6" t="s">
        <v>158</v>
      </c>
      <c r="C22" s="36">
        <f>IF(ISERROR(VLOOKUP(B22,'[6]80 METRE'!$N$8:$S$983,3,0)),"",(VLOOKUP(B22,'[6]80 METRE'!$N$8:$S$983,3,0)))</f>
        <v>1110</v>
      </c>
      <c r="D22" s="35">
        <f>IF(ISERROR(VLOOKUP(B22,'[6]80 METRE'!$N$8:$S$1000,6,0)),"",(VLOOKUP(B22,'[6]80 METRE'!$N$8:$S$1000,6,0)))</f>
        <v>68</v>
      </c>
      <c r="E22" s="34"/>
      <c r="F22" s="10"/>
      <c r="G22" s="34"/>
      <c r="H22" s="10"/>
      <c r="I22" s="12" t="str">
        <f>IF(ISERROR(VLOOKUP(B22,[6]Yüksek!$E$8:$BO$990,63,0)),"",(VLOOKUP(B22,[6]Yüksek!$E$8:$BO$990,63,0)))</f>
        <v/>
      </c>
      <c r="J22" s="10" t="str">
        <f>IF(ISERROR(VLOOKUP(B22,[6]Yüksek!$E$8:$BP$990,64,0)),"",(VLOOKUP(B22,[6]Yüksek!$E$8:$BP$990,64,0)))</f>
        <v/>
      </c>
      <c r="K22" s="12" t="str">
        <f>IF(ISERROR(VLOOKUP(B22,[6]Cirit!$E$8:$N$975,10,0)),"",(VLOOKUP(B22,[6]Cirit!$E$8:$N$975,10,0)))</f>
        <v/>
      </c>
      <c r="L22" s="10" t="str">
        <f>IF(ISERROR(VLOOKUP(B22,[6]Cirit!$E$8:$O$975,11,0)),"",(VLOOKUP(B22,[6]Cirit!$E$8:$O$975,11,0)))</f>
        <v/>
      </c>
      <c r="M22" s="11"/>
      <c r="N22" s="10"/>
      <c r="O22" s="12">
        <f>IF(ISERROR(VLOOKUP(B22,[6]Uzun!$E$8:$N$984,10,0)),"",(VLOOKUP(B22,[6]Uzun!$E$8:$N$984,10,0)))</f>
        <v>458</v>
      </c>
      <c r="P22" s="10">
        <f>IF(ISERROR(VLOOKUP(B22,[6]Uzun!$E$8:$O$984,11,0)),"",(VLOOKUP(B22,[6]Uzun!$E$8:$O$984,11,0)))</f>
        <v>54</v>
      </c>
      <c r="Q22" s="12">
        <f>IF(ISERROR(VLOOKUP(B22,[6]Gülle!$E$8:$N$978,10,0)),"",(VLOOKUP(B22,[6]Gülle!$E$8:$N$978,10,0)))</f>
        <v>758</v>
      </c>
      <c r="R22" s="10">
        <f>IF(ISERROR(VLOOKUP(B22,[6]Gülle!$E$8:$O$978,11,0)),"",(VLOOKUP(B22,[6]Gülle!$E$8:$O$978,11,0)))</f>
        <v>44</v>
      </c>
      <c r="S22" s="33">
        <f t="shared" si="0"/>
        <v>166</v>
      </c>
      <c r="T22" s="32"/>
      <c r="U22" s="31"/>
    </row>
    <row r="23" spans="1:21" ht="52.5" customHeight="1" x14ac:dyDescent="0.2">
      <c r="A23" s="14">
        <v>16</v>
      </c>
      <c r="B23" s="6" t="s">
        <v>159</v>
      </c>
      <c r="C23" s="36" t="str">
        <f>IF(ISERROR(VLOOKUP(B23,'[6]80 METRE'!$N$8:$S$983,3,0)),"",(VLOOKUP(B23,'[6]80 METRE'!$N$8:$S$983,3,0)))</f>
        <v/>
      </c>
      <c r="D23" s="35" t="str">
        <f>IF(ISERROR(VLOOKUP(B23,'[6]80 METRE'!$N$8:$S$1000,6,0)),"",(VLOOKUP(B23,'[6]80 METRE'!$N$8:$S$1000,6,0)))</f>
        <v/>
      </c>
      <c r="E23" s="34"/>
      <c r="F23" s="10"/>
      <c r="G23" s="34"/>
      <c r="H23" s="10"/>
      <c r="I23" s="12" t="str">
        <f>IF(ISERROR(VLOOKUP(B23,[6]Yüksek!$E$8:$BO$990,63,0)),"",(VLOOKUP(B23,[6]Yüksek!$E$8:$BO$990,63,0)))</f>
        <v/>
      </c>
      <c r="J23" s="10" t="str">
        <f>IF(ISERROR(VLOOKUP(B23,[6]Yüksek!$E$8:$BP$990,64,0)),"",(VLOOKUP(B23,[6]Yüksek!$E$8:$BP$990,64,0)))</f>
        <v/>
      </c>
      <c r="K23" s="12" t="str">
        <f>IF(ISERROR(VLOOKUP(B23,[6]Cirit!$E$8:$N$975,10,0)),"",(VLOOKUP(B23,[6]Cirit!$E$8:$N$975,10,0)))</f>
        <v/>
      </c>
      <c r="L23" s="10" t="str">
        <f>IF(ISERROR(VLOOKUP(B23,[6]Cirit!$E$8:$O$975,11,0)),"",(VLOOKUP(B23,[6]Cirit!$E$8:$O$975,11,0)))</f>
        <v/>
      </c>
      <c r="M23" s="11"/>
      <c r="N23" s="10"/>
      <c r="O23" s="12">
        <f>IF(ISERROR(VLOOKUP(B23,[6]Uzun!$E$8:$N$984,10,0)),"",(VLOOKUP(B23,[6]Uzun!$E$8:$N$984,10,0)))</f>
        <v>429</v>
      </c>
      <c r="P23" s="10">
        <f>IF(ISERROR(VLOOKUP(B23,[6]Uzun!$E$8:$O$984,11,0)),"",(VLOOKUP(B23,[6]Uzun!$E$8:$O$984,11,0)))</f>
        <v>47</v>
      </c>
      <c r="Q23" s="12" t="str">
        <f>IF(ISERROR(VLOOKUP(B23,[6]Gülle!$E$8:$N$978,10,0)),"",(VLOOKUP(B23,[6]Gülle!$E$8:$N$978,10,0)))</f>
        <v/>
      </c>
      <c r="R23" s="10" t="str">
        <f>IF(ISERROR(VLOOKUP(B23,[6]Gülle!$E$8:$O$978,11,0)),"",(VLOOKUP(B23,[6]Gülle!$E$8:$O$978,11,0)))</f>
        <v/>
      </c>
      <c r="S23" s="33">
        <f t="shared" si="0"/>
        <v>47</v>
      </c>
      <c r="T23" s="32"/>
      <c r="U23" s="31"/>
    </row>
    <row r="24" spans="1:21" ht="52.5" customHeight="1" x14ac:dyDescent="0.2">
      <c r="A24" s="14">
        <v>17</v>
      </c>
      <c r="B24" s="6" t="s">
        <v>160</v>
      </c>
      <c r="C24" s="36" t="str">
        <f>IF(ISERROR(VLOOKUP(B24,'[6]80 METRE'!$N$8:$S$983,3,0)),"",(VLOOKUP(B24,'[6]80 METRE'!$N$8:$S$983,3,0)))</f>
        <v/>
      </c>
      <c r="D24" s="35" t="str">
        <f>IF(ISERROR(VLOOKUP(B24,'[6]80 METRE'!$N$8:$S$1000,6,0)),"",(VLOOKUP(B24,'[6]80 METRE'!$N$8:$S$1000,6,0)))</f>
        <v/>
      </c>
      <c r="E24" s="34"/>
      <c r="F24" s="10"/>
      <c r="G24" s="34"/>
      <c r="H24" s="10"/>
      <c r="I24" s="12" t="str">
        <f>IF(ISERROR(VLOOKUP(B24,[6]Yüksek!$E$8:$BO$990,63,0)),"",(VLOOKUP(B24,[6]Yüksek!$E$8:$BO$990,63,0)))</f>
        <v/>
      </c>
      <c r="J24" s="10" t="str">
        <f>IF(ISERROR(VLOOKUP(B24,[6]Yüksek!$E$8:$BP$990,64,0)),"",(VLOOKUP(B24,[6]Yüksek!$E$8:$BP$990,64,0)))</f>
        <v/>
      </c>
      <c r="K24" s="12" t="str">
        <f>IF(ISERROR(VLOOKUP(B24,[6]Cirit!$E$8:$N$975,10,0)),"",(VLOOKUP(B24,[6]Cirit!$E$8:$N$975,10,0)))</f>
        <v/>
      </c>
      <c r="L24" s="10" t="str">
        <f>IF(ISERROR(VLOOKUP(B24,[6]Cirit!$E$8:$O$975,11,0)),"",(VLOOKUP(B24,[6]Cirit!$E$8:$O$975,11,0)))</f>
        <v/>
      </c>
      <c r="M24" s="11"/>
      <c r="N24" s="10"/>
      <c r="O24" s="12">
        <f>IF(ISERROR(VLOOKUP(B24,[6]Uzun!$E$8:$N$984,10,0)),"",(VLOOKUP(B24,[6]Uzun!$E$8:$N$984,10,0)))</f>
        <v>552</v>
      </c>
      <c r="P24" s="10">
        <f>IF(ISERROR(VLOOKUP(B24,[6]Uzun!$E$8:$O$984,11,0)),"",(VLOOKUP(B24,[6]Uzun!$E$8:$O$984,11,0)))</f>
        <v>78</v>
      </c>
      <c r="Q24" s="12">
        <f>IF(ISERROR(VLOOKUP(B24,[6]Gülle!$E$8:$N$978,10,0)),"",(VLOOKUP(B24,[6]Gülle!$E$8:$N$978,10,0)))</f>
        <v>610</v>
      </c>
      <c r="R24" s="10">
        <f>IF(ISERROR(VLOOKUP(B24,[6]Gülle!$E$8:$O$978,11,0)),"",(VLOOKUP(B24,[6]Gülle!$E$8:$O$978,11,0)))</f>
        <v>34</v>
      </c>
      <c r="S24" s="33">
        <f t="shared" si="0"/>
        <v>112</v>
      </c>
      <c r="T24" s="32"/>
      <c r="U24" s="31"/>
    </row>
    <row r="25" spans="1:21" ht="52.5" customHeight="1" x14ac:dyDescent="0.2">
      <c r="A25" s="14">
        <v>18</v>
      </c>
      <c r="B25" s="6" t="s">
        <v>161</v>
      </c>
      <c r="C25" s="36" t="str">
        <f>IF(ISERROR(VLOOKUP(B25,'[6]80 METRE'!$N$8:$S$983,3,0)),"",(VLOOKUP(B25,'[6]80 METRE'!$N$8:$S$983,3,0)))</f>
        <v/>
      </c>
      <c r="D25" s="35" t="str">
        <f>IF(ISERROR(VLOOKUP(B25,'[6]80 METRE'!$N$8:$S$1000,6,0)),"",(VLOOKUP(B25,'[6]80 METRE'!$N$8:$S$1000,6,0)))</f>
        <v/>
      </c>
      <c r="E25" s="34"/>
      <c r="F25" s="10"/>
      <c r="G25" s="34"/>
      <c r="H25" s="10"/>
      <c r="I25" s="12" t="str">
        <f>IF(ISERROR(VLOOKUP(B25,[6]Yüksek!$E$8:$BO$990,63,0)),"",(VLOOKUP(B25,[6]Yüksek!$E$8:$BO$990,63,0)))</f>
        <v/>
      </c>
      <c r="J25" s="10" t="str">
        <f>IF(ISERROR(VLOOKUP(B25,[6]Yüksek!$E$8:$BP$990,64,0)),"",(VLOOKUP(B25,[6]Yüksek!$E$8:$BP$990,64,0)))</f>
        <v/>
      </c>
      <c r="K25" s="12" t="str">
        <f>IF(ISERROR(VLOOKUP(B25,[6]Cirit!$E$8:$N$975,10,0)),"",(VLOOKUP(B25,[6]Cirit!$E$8:$N$975,10,0)))</f>
        <v/>
      </c>
      <c r="L25" s="10" t="str">
        <f>IF(ISERROR(VLOOKUP(B25,[6]Cirit!$E$8:$O$975,11,0)),"",(VLOOKUP(B25,[6]Cirit!$E$8:$O$975,11,0)))</f>
        <v/>
      </c>
      <c r="M25" s="11"/>
      <c r="N25" s="10"/>
      <c r="O25" s="12">
        <f>IF(ISERROR(VLOOKUP(B25,[6]Uzun!$E$8:$N$984,10,0)),"",(VLOOKUP(B25,[6]Uzun!$E$8:$N$984,10,0)))</f>
        <v>285</v>
      </c>
      <c r="P25" s="10">
        <f>IF(ISERROR(VLOOKUP(B25,[6]Uzun!$E$8:$O$984,11,0)),"",(VLOOKUP(B25,[6]Uzun!$E$8:$O$984,11,0)))</f>
        <v>19</v>
      </c>
      <c r="Q25" s="12" t="str">
        <f>IF(ISERROR(VLOOKUP(B25,[6]Gülle!$E$8:$N$978,10,0)),"",(VLOOKUP(B25,[6]Gülle!$E$8:$N$978,10,0)))</f>
        <v/>
      </c>
      <c r="R25" s="10" t="str">
        <f>IF(ISERROR(VLOOKUP(B25,[6]Gülle!$E$8:$O$978,11,0)),"",(VLOOKUP(B25,[6]Gülle!$E$8:$O$978,11,0)))</f>
        <v/>
      </c>
      <c r="S25" s="33">
        <f t="shared" si="0"/>
        <v>19</v>
      </c>
      <c r="T25" s="32"/>
      <c r="U25" s="31"/>
    </row>
    <row r="26" spans="1:21" ht="52.5" customHeight="1" x14ac:dyDescent="0.2">
      <c r="A26" s="14">
        <v>19</v>
      </c>
      <c r="B26" s="6" t="s">
        <v>162</v>
      </c>
      <c r="C26" s="36">
        <f>IF(ISERROR(VLOOKUP(B26,'[6]80 METRE'!$N$8:$S$983,3,0)),"",(VLOOKUP(B26,'[6]80 METRE'!$N$8:$S$983,3,0)))</f>
        <v>1163</v>
      </c>
      <c r="D26" s="35">
        <f>IF(ISERROR(VLOOKUP(B26,'[6]80 METRE'!$N$8:$S$1000,6,0)),"",(VLOOKUP(B26,'[6]80 METRE'!$N$8:$S$1000,6,0)))</f>
        <v>57</v>
      </c>
      <c r="E26" s="34"/>
      <c r="F26" s="10"/>
      <c r="G26" s="34"/>
      <c r="H26" s="10"/>
      <c r="I26" s="12" t="str">
        <f>IF(ISERROR(VLOOKUP(B26,[6]Yüksek!$E$8:$BO$990,63,0)),"",(VLOOKUP(B26,[6]Yüksek!$E$8:$BO$990,63,0)))</f>
        <v/>
      </c>
      <c r="J26" s="10" t="str">
        <f>IF(ISERROR(VLOOKUP(B26,[6]Yüksek!$E$8:$BP$990,64,0)),"",(VLOOKUP(B26,[6]Yüksek!$E$8:$BP$990,64,0)))</f>
        <v/>
      </c>
      <c r="K26" s="12" t="str">
        <f>IF(ISERROR(VLOOKUP(B26,[6]Cirit!$E$8:$N$975,10,0)),"",(VLOOKUP(B26,[6]Cirit!$E$8:$N$975,10,0)))</f>
        <v/>
      </c>
      <c r="L26" s="10" t="str">
        <f>IF(ISERROR(VLOOKUP(B26,[6]Cirit!$E$8:$O$975,11,0)),"",(VLOOKUP(B26,[6]Cirit!$E$8:$O$975,11,0)))</f>
        <v/>
      </c>
      <c r="M26" s="11"/>
      <c r="N26" s="10"/>
      <c r="O26" s="12">
        <f>IF(ISERROR(VLOOKUP(B26,[6]Uzun!$E$8:$N$984,10,0)),"",(VLOOKUP(B26,[6]Uzun!$E$8:$N$984,10,0)))</f>
        <v>434</v>
      </c>
      <c r="P26" s="10">
        <f>IF(ISERROR(VLOOKUP(B26,[6]Uzun!$E$8:$O$984,11,0)),"",(VLOOKUP(B26,[6]Uzun!$E$8:$O$984,11,0)))</f>
        <v>48</v>
      </c>
      <c r="Q26" s="12">
        <f>IF(ISERROR(VLOOKUP(B26,[6]Gülle!$E$8:$N$978,10,0)),"",(VLOOKUP(B26,[6]Gülle!$E$8:$N$978,10,0)))</f>
        <v>575</v>
      </c>
      <c r="R26" s="10">
        <f>IF(ISERROR(VLOOKUP(B26,[6]Gülle!$E$8:$O$978,11,0)),"",(VLOOKUP(B26,[6]Gülle!$E$8:$O$978,11,0)))</f>
        <v>32</v>
      </c>
      <c r="S26" s="33">
        <f t="shared" si="0"/>
        <v>137</v>
      </c>
      <c r="T26" s="32"/>
      <c r="U26" s="31"/>
    </row>
    <row r="27" spans="1:21" ht="52.5" customHeight="1" x14ac:dyDescent="0.2">
      <c r="A27" s="14">
        <v>20</v>
      </c>
      <c r="B27" s="6" t="s">
        <v>163</v>
      </c>
      <c r="C27" s="36" t="str">
        <f>IF(ISERROR(VLOOKUP(B27,'[6]80 METRE'!$N$8:$S$983,3,0)),"",(VLOOKUP(B27,'[6]80 METRE'!$N$8:$S$983,3,0)))</f>
        <v/>
      </c>
      <c r="D27" s="35" t="str">
        <f>IF(ISERROR(VLOOKUP(B27,'[6]80 METRE'!$N$8:$S$1000,6,0)),"",(VLOOKUP(B27,'[6]80 METRE'!$N$8:$S$1000,6,0)))</f>
        <v/>
      </c>
      <c r="E27" s="34"/>
      <c r="F27" s="10"/>
      <c r="G27" s="34"/>
      <c r="H27" s="10"/>
      <c r="I27" s="12" t="str">
        <f>IF(ISERROR(VLOOKUP(B27,[6]Yüksek!$E$8:$BO$990,63,0)),"",(VLOOKUP(B27,[6]Yüksek!$E$8:$BO$990,63,0)))</f>
        <v/>
      </c>
      <c r="J27" s="10" t="str">
        <f>IF(ISERROR(VLOOKUP(B27,[6]Yüksek!$E$8:$BP$990,64,0)),"",(VLOOKUP(B27,[6]Yüksek!$E$8:$BP$990,64,0)))</f>
        <v/>
      </c>
      <c r="K27" s="12" t="str">
        <f>IF(ISERROR(VLOOKUP(B27,[6]Cirit!$E$8:$N$975,10,0)),"",(VLOOKUP(B27,[6]Cirit!$E$8:$N$975,10,0)))</f>
        <v/>
      </c>
      <c r="L27" s="10" t="str">
        <f>IF(ISERROR(VLOOKUP(B27,[6]Cirit!$E$8:$O$975,11,0)),"",(VLOOKUP(B27,[6]Cirit!$E$8:$O$975,11,0)))</f>
        <v/>
      </c>
      <c r="M27" s="11"/>
      <c r="N27" s="10"/>
      <c r="O27" s="12">
        <f>IF(ISERROR(VLOOKUP(B27,[6]Uzun!$E$8:$N$984,10,0)),"",(VLOOKUP(B27,[6]Uzun!$E$8:$N$984,10,0)))</f>
        <v>448</v>
      </c>
      <c r="P27" s="10">
        <f>IF(ISERROR(VLOOKUP(B27,[6]Uzun!$E$8:$O$984,11,0)),"",(VLOOKUP(B27,[6]Uzun!$E$8:$O$984,11,0)))</f>
        <v>52</v>
      </c>
      <c r="Q27" s="12">
        <f>IF(ISERROR(VLOOKUP(B27,[6]Gülle!$E$8:$N$978,10,0)),"",(VLOOKUP(B27,[6]Gülle!$E$8:$N$978,10,0)))</f>
        <v>517</v>
      </c>
      <c r="R27" s="10">
        <f>IF(ISERROR(VLOOKUP(B27,[6]Gülle!$E$8:$O$978,11,0)),"",(VLOOKUP(B27,[6]Gülle!$E$8:$O$978,11,0)))</f>
        <v>28</v>
      </c>
      <c r="S27" s="33">
        <f t="shared" si="0"/>
        <v>80</v>
      </c>
      <c r="T27" s="32"/>
      <c r="U27" s="31"/>
    </row>
    <row r="28" spans="1:21" ht="52.5" customHeight="1" x14ac:dyDescent="0.2">
      <c r="A28" s="14">
        <v>21</v>
      </c>
      <c r="B28" s="6" t="s">
        <v>164</v>
      </c>
      <c r="C28" s="36">
        <f>IF(ISERROR(VLOOKUP(B28,'[6]80 METRE'!$N$8:$S$983,3,0)),"",(VLOOKUP(B28,'[6]80 METRE'!$N$8:$S$983,3,0)))</f>
        <v>1148</v>
      </c>
      <c r="D28" s="35">
        <f>IF(ISERROR(VLOOKUP(B28,'[6]80 METRE'!$N$8:$S$1000,6,0)),"",(VLOOKUP(B28,'[6]80 METRE'!$N$8:$S$1000,6,0)))</f>
        <v>60</v>
      </c>
      <c r="E28" s="34"/>
      <c r="F28" s="10"/>
      <c r="G28" s="34"/>
      <c r="H28" s="10"/>
      <c r="I28" s="12" t="str">
        <f>IF(ISERROR(VLOOKUP(B28,[6]Yüksek!$E$8:$BO$990,63,0)),"",(VLOOKUP(B28,[6]Yüksek!$E$8:$BO$990,63,0)))</f>
        <v/>
      </c>
      <c r="J28" s="10" t="str">
        <f>IF(ISERROR(VLOOKUP(B28,[6]Yüksek!$E$8:$BP$990,64,0)),"",(VLOOKUP(B28,[6]Yüksek!$E$8:$BP$990,64,0)))</f>
        <v/>
      </c>
      <c r="K28" s="12" t="str">
        <f>IF(ISERROR(VLOOKUP(B28,[6]Cirit!$E$8:$N$975,10,0)),"",(VLOOKUP(B28,[6]Cirit!$E$8:$N$975,10,0)))</f>
        <v/>
      </c>
      <c r="L28" s="10" t="str">
        <f>IF(ISERROR(VLOOKUP(B28,[6]Cirit!$E$8:$O$975,11,0)),"",(VLOOKUP(B28,[6]Cirit!$E$8:$O$975,11,0)))</f>
        <v/>
      </c>
      <c r="M28" s="11"/>
      <c r="N28" s="10"/>
      <c r="O28" s="12">
        <f>IF(ISERROR(VLOOKUP(B28,[6]Uzun!$E$8:$N$984,10,0)),"",(VLOOKUP(B28,[6]Uzun!$E$8:$N$984,10,0)))</f>
        <v>417</v>
      </c>
      <c r="P28" s="10">
        <f>IF(ISERROR(VLOOKUP(B28,[6]Uzun!$E$8:$O$984,11,0)),"",(VLOOKUP(B28,[6]Uzun!$E$8:$O$984,11,0)))</f>
        <v>44</v>
      </c>
      <c r="Q28" s="12">
        <f>IF(ISERROR(VLOOKUP(B28,[6]Gülle!$E$8:$N$978,10,0)),"",(VLOOKUP(B28,[6]Gülle!$E$8:$N$978,10,0)))</f>
        <v>600</v>
      </c>
      <c r="R28" s="10">
        <f>IF(ISERROR(VLOOKUP(B28,[6]Gülle!$E$8:$O$978,11,0)),"",(VLOOKUP(B28,[6]Gülle!$E$8:$O$978,11,0)))</f>
        <v>33</v>
      </c>
      <c r="S28" s="33">
        <f t="shared" si="0"/>
        <v>137</v>
      </c>
      <c r="T28" s="32"/>
      <c r="U28" s="31"/>
    </row>
    <row r="29" spans="1:21" ht="52.5" customHeight="1" x14ac:dyDescent="0.2">
      <c r="A29" s="14">
        <v>22</v>
      </c>
      <c r="B29" s="6" t="s">
        <v>165</v>
      </c>
      <c r="C29" s="36" t="str">
        <f>IF(ISERROR(VLOOKUP(B29,'[6]80 METRE'!$N$8:$S$983,3,0)),"",(VLOOKUP(B29,'[6]80 METRE'!$N$8:$S$983,3,0)))</f>
        <v/>
      </c>
      <c r="D29" s="35" t="str">
        <f>IF(ISERROR(VLOOKUP(B29,'[6]80 METRE'!$N$8:$S$1000,6,0)),"",(VLOOKUP(B29,'[6]80 METRE'!$N$8:$S$1000,6,0)))</f>
        <v/>
      </c>
      <c r="E29" s="34"/>
      <c r="F29" s="10"/>
      <c r="G29" s="34"/>
      <c r="H29" s="10"/>
      <c r="I29" s="12" t="str">
        <f>IF(ISERROR(VLOOKUP(B29,[6]Yüksek!$E$8:$BO$990,63,0)),"",(VLOOKUP(B29,[6]Yüksek!$E$8:$BO$990,63,0)))</f>
        <v/>
      </c>
      <c r="J29" s="10" t="str">
        <f>IF(ISERROR(VLOOKUP(B29,[6]Yüksek!$E$8:$BP$990,64,0)),"",(VLOOKUP(B29,[6]Yüksek!$E$8:$BP$990,64,0)))</f>
        <v/>
      </c>
      <c r="K29" s="12" t="str">
        <f>IF(ISERROR(VLOOKUP(B29,[6]Cirit!$E$8:$N$975,10,0)),"",(VLOOKUP(B29,[6]Cirit!$E$8:$N$975,10,0)))</f>
        <v/>
      </c>
      <c r="L29" s="10" t="str">
        <f>IF(ISERROR(VLOOKUP(B29,[6]Cirit!$E$8:$O$975,11,0)),"",(VLOOKUP(B29,[6]Cirit!$E$8:$O$975,11,0)))</f>
        <v/>
      </c>
      <c r="M29" s="11"/>
      <c r="N29" s="10"/>
      <c r="O29" s="12">
        <f>IF(ISERROR(VLOOKUP(B29,[6]Uzun!$E$8:$N$984,10,0)),"",(VLOOKUP(B29,[6]Uzun!$E$8:$N$984,10,0)))</f>
        <v>471</v>
      </c>
      <c r="P29" s="10">
        <f>IF(ISERROR(VLOOKUP(B29,[6]Uzun!$E$8:$O$984,11,0)),"",(VLOOKUP(B29,[6]Uzun!$E$8:$O$984,11,0)))</f>
        <v>57</v>
      </c>
      <c r="Q29" s="12" t="str">
        <f>IF(ISERROR(VLOOKUP(B29,[6]Gülle!$E$8:$N$978,10,0)),"",(VLOOKUP(B29,[6]Gülle!$E$8:$N$978,10,0)))</f>
        <v/>
      </c>
      <c r="R29" s="10" t="str">
        <f>IF(ISERROR(VLOOKUP(B29,[6]Gülle!$E$8:$O$978,11,0)),"",(VLOOKUP(B29,[6]Gülle!$E$8:$O$978,11,0)))</f>
        <v/>
      </c>
      <c r="S29" s="33">
        <f t="shared" si="0"/>
        <v>57</v>
      </c>
      <c r="T29" s="32"/>
      <c r="U29" s="31"/>
    </row>
    <row r="30" spans="1:21" ht="52.5" customHeight="1" x14ac:dyDescent="0.2">
      <c r="A30" s="14">
        <v>23</v>
      </c>
      <c r="B30" s="6" t="s">
        <v>166</v>
      </c>
      <c r="C30" s="36">
        <f>IF(ISERROR(VLOOKUP(B30,'[6]80 METRE'!$N$8:$S$983,3,0)),"",(VLOOKUP(B30,'[6]80 METRE'!$N$8:$S$983,3,0)))</f>
        <v>1135</v>
      </c>
      <c r="D30" s="35">
        <f>IF(ISERROR(VLOOKUP(B30,'[6]80 METRE'!$N$8:$S$1000,6,0)),"",(VLOOKUP(B30,'[6]80 METRE'!$N$8:$S$1000,6,0)))</f>
        <v>63</v>
      </c>
      <c r="E30" s="34"/>
      <c r="F30" s="10"/>
      <c r="G30" s="34"/>
      <c r="H30" s="10"/>
      <c r="I30" s="12" t="str">
        <f>IF(ISERROR(VLOOKUP(B30,[6]Yüksek!$E$8:$BO$990,63,0)),"",(VLOOKUP(B30,[6]Yüksek!$E$8:$BO$990,63,0)))</f>
        <v/>
      </c>
      <c r="J30" s="10" t="str">
        <f>IF(ISERROR(VLOOKUP(B30,[6]Yüksek!$E$8:$BP$990,64,0)),"",(VLOOKUP(B30,[6]Yüksek!$E$8:$BP$990,64,0)))</f>
        <v/>
      </c>
      <c r="K30" s="12" t="str">
        <f>IF(ISERROR(VLOOKUP(B30,[6]Cirit!$E$8:$N$975,10,0)),"",(VLOOKUP(B30,[6]Cirit!$E$8:$N$975,10,0)))</f>
        <v/>
      </c>
      <c r="L30" s="10" t="str">
        <f>IF(ISERROR(VLOOKUP(B30,[6]Cirit!$E$8:$O$975,11,0)),"",(VLOOKUP(B30,[6]Cirit!$E$8:$O$975,11,0)))</f>
        <v/>
      </c>
      <c r="M30" s="11"/>
      <c r="N30" s="10"/>
      <c r="O30" s="12">
        <f>IF(ISERROR(VLOOKUP(B30,[6]Uzun!$E$8:$N$984,10,0)),"",(VLOOKUP(B30,[6]Uzun!$E$8:$N$984,10,0)))</f>
        <v>456</v>
      </c>
      <c r="P30" s="10">
        <f>IF(ISERROR(VLOOKUP(B30,[6]Uzun!$E$8:$O$984,11,0)),"",(VLOOKUP(B30,[6]Uzun!$E$8:$O$984,11,0)))</f>
        <v>54</v>
      </c>
      <c r="Q30" s="12" t="str">
        <f>IF(ISERROR(VLOOKUP(B30,[6]Gülle!$E$8:$N$978,10,0)),"",(VLOOKUP(B30,[6]Gülle!$E$8:$N$978,10,0)))</f>
        <v/>
      </c>
      <c r="R30" s="10" t="str">
        <f>IF(ISERROR(VLOOKUP(B30,[6]Gülle!$E$8:$O$978,11,0)),"",(VLOOKUP(B30,[6]Gülle!$E$8:$O$978,11,0)))</f>
        <v/>
      </c>
      <c r="S30" s="33">
        <f t="shared" si="0"/>
        <v>117</v>
      </c>
      <c r="T30" s="32"/>
      <c r="U30" s="31"/>
    </row>
    <row r="31" spans="1:21" ht="52.5" customHeight="1" x14ac:dyDescent="0.2">
      <c r="A31" s="14">
        <v>24</v>
      </c>
      <c r="B31" s="6" t="s">
        <v>167</v>
      </c>
      <c r="C31" s="36" t="str">
        <f>IF(ISERROR(VLOOKUP(B31,'[6]80 METRE'!$N$8:$S$983,3,0)),"",(VLOOKUP(B31,'[6]80 METRE'!$N$8:$S$983,3,0)))</f>
        <v/>
      </c>
      <c r="D31" s="35" t="str">
        <f>IF(ISERROR(VLOOKUP(B31,'[6]80 METRE'!$N$8:$S$1000,6,0)),"",(VLOOKUP(B31,'[6]80 METRE'!$N$8:$S$1000,6,0)))</f>
        <v/>
      </c>
      <c r="E31" s="34"/>
      <c r="F31" s="10"/>
      <c r="G31" s="34"/>
      <c r="H31" s="10"/>
      <c r="I31" s="12" t="str">
        <f>IF(ISERROR(VLOOKUP(B31,[6]Yüksek!$E$8:$BO$990,63,0)),"",(VLOOKUP(B31,[6]Yüksek!$E$8:$BO$990,63,0)))</f>
        <v/>
      </c>
      <c r="J31" s="10" t="str">
        <f>IF(ISERROR(VLOOKUP(B31,[6]Yüksek!$E$8:$BP$990,64,0)),"",(VLOOKUP(B31,[6]Yüksek!$E$8:$BP$990,64,0)))</f>
        <v/>
      </c>
      <c r="K31" s="12" t="str">
        <f>IF(ISERROR(VLOOKUP(B31,[6]Cirit!$E$8:$N$975,10,0)),"",(VLOOKUP(B31,[6]Cirit!$E$8:$N$975,10,0)))</f>
        <v/>
      </c>
      <c r="L31" s="10" t="str">
        <f>IF(ISERROR(VLOOKUP(B31,[6]Cirit!$E$8:$O$975,11,0)),"",(VLOOKUP(B31,[6]Cirit!$E$8:$O$975,11,0)))</f>
        <v/>
      </c>
      <c r="M31" s="11"/>
      <c r="N31" s="10"/>
      <c r="O31" s="12">
        <f>IF(ISERROR(VLOOKUP(B31,[6]Uzun!$E$8:$N$984,10,0)),"",(VLOOKUP(B31,[6]Uzun!$E$8:$N$984,10,0)))</f>
        <v>307</v>
      </c>
      <c r="P31" s="10">
        <f>IF(ISERROR(VLOOKUP(B31,[6]Uzun!$E$8:$O$984,11,0)),"",(VLOOKUP(B31,[6]Uzun!$E$8:$O$984,11,0)))</f>
        <v>22</v>
      </c>
      <c r="Q31" s="12" t="str">
        <f>IF(ISERROR(VLOOKUP(B31,[6]Gülle!$E$8:$N$978,10,0)),"",(VLOOKUP(B31,[6]Gülle!$E$8:$N$978,10,0)))</f>
        <v/>
      </c>
      <c r="R31" s="10" t="str">
        <f>IF(ISERROR(VLOOKUP(B31,[6]Gülle!$E$8:$O$978,11,0)),"",(VLOOKUP(B31,[6]Gülle!$E$8:$O$978,11,0)))</f>
        <v/>
      </c>
      <c r="S31" s="33">
        <f t="shared" si="0"/>
        <v>22</v>
      </c>
      <c r="T31" s="32"/>
      <c r="U31" s="31"/>
    </row>
    <row r="32" spans="1:21" ht="52.5" customHeight="1" x14ac:dyDescent="0.2">
      <c r="A32" s="14">
        <v>25</v>
      </c>
      <c r="B32" s="6" t="s">
        <v>168</v>
      </c>
      <c r="C32" s="36" t="str">
        <f>IF(ISERROR(VLOOKUP(B32,'[6]80 METRE'!$N$8:$S$983,3,0)),"",(VLOOKUP(B32,'[6]80 METRE'!$N$8:$S$983,3,0)))</f>
        <v/>
      </c>
      <c r="D32" s="35" t="str">
        <f>IF(ISERROR(VLOOKUP(B32,'[6]80 METRE'!$N$8:$S$1000,6,0)),"",(VLOOKUP(B32,'[6]80 METRE'!$N$8:$S$1000,6,0)))</f>
        <v/>
      </c>
      <c r="E32" s="34"/>
      <c r="F32" s="10"/>
      <c r="G32" s="34"/>
      <c r="H32" s="10"/>
      <c r="I32" s="12" t="str">
        <f>IF(ISERROR(VLOOKUP(B32,[6]Yüksek!$E$8:$BO$990,63,0)),"",(VLOOKUP(B32,[6]Yüksek!$E$8:$BO$990,63,0)))</f>
        <v/>
      </c>
      <c r="J32" s="10" t="str">
        <f>IF(ISERROR(VLOOKUP(B32,[6]Yüksek!$E$8:$BP$990,64,0)),"",(VLOOKUP(B32,[6]Yüksek!$E$8:$BP$990,64,0)))</f>
        <v/>
      </c>
      <c r="K32" s="12" t="str">
        <f>IF(ISERROR(VLOOKUP(B32,[6]Cirit!$E$8:$N$975,10,0)),"",(VLOOKUP(B32,[6]Cirit!$E$8:$N$975,10,0)))</f>
        <v/>
      </c>
      <c r="L32" s="10" t="str">
        <f>IF(ISERROR(VLOOKUP(B32,[6]Cirit!$E$8:$O$975,11,0)),"",(VLOOKUP(B32,[6]Cirit!$E$8:$O$975,11,0)))</f>
        <v/>
      </c>
      <c r="M32" s="11"/>
      <c r="N32" s="10"/>
      <c r="O32" s="12">
        <f>IF(ISERROR(VLOOKUP(B32,[6]Uzun!$E$8:$N$984,10,0)),"",(VLOOKUP(B32,[6]Uzun!$E$8:$N$984,10,0)))</f>
        <v>486</v>
      </c>
      <c r="P32" s="10">
        <f>IF(ISERROR(VLOOKUP(B32,[6]Uzun!$E$8:$O$984,11,0)),"",(VLOOKUP(B32,[6]Uzun!$E$8:$O$984,11,0)))</f>
        <v>61</v>
      </c>
      <c r="Q32" s="12">
        <f>IF(ISERROR(VLOOKUP(B32,[6]Gülle!$E$8:$N$978,10,0)),"",(VLOOKUP(B32,[6]Gülle!$E$8:$N$978,10,0)))</f>
        <v>608</v>
      </c>
      <c r="R32" s="10">
        <f>IF(ISERROR(VLOOKUP(B32,[6]Gülle!$E$8:$O$978,11,0)),"",(VLOOKUP(B32,[6]Gülle!$E$8:$O$978,11,0)))</f>
        <v>34</v>
      </c>
      <c r="S32" s="33">
        <f t="shared" si="0"/>
        <v>95</v>
      </c>
      <c r="T32" s="32"/>
      <c r="U32" s="31"/>
    </row>
    <row r="33" spans="1:21" ht="52.5" customHeight="1" x14ac:dyDescent="0.2">
      <c r="A33" s="14">
        <v>26</v>
      </c>
      <c r="B33" s="6" t="s">
        <v>169</v>
      </c>
      <c r="C33" s="36">
        <f>IF(ISERROR(VLOOKUP(B33,'[6]80 METRE'!$N$8:$S$983,3,0)),"",(VLOOKUP(B33,'[6]80 METRE'!$N$8:$S$983,3,0)))</f>
        <v>1094</v>
      </c>
      <c r="D33" s="35">
        <f>IF(ISERROR(VLOOKUP(B33,'[6]80 METRE'!$N$8:$S$1000,6,0)),"",(VLOOKUP(B33,'[6]80 METRE'!$N$8:$S$1000,6,0)))</f>
        <v>71</v>
      </c>
      <c r="E33" s="34"/>
      <c r="F33" s="10"/>
      <c r="G33" s="34"/>
      <c r="H33" s="10"/>
      <c r="I33" s="12">
        <f>IF(ISERROR(VLOOKUP(B33,[6]Yüksek!$E$8:$BO$990,63,0)),"",(VLOOKUP(B33,[6]Yüksek!$E$8:$BO$990,63,0)))</f>
        <v>135</v>
      </c>
      <c r="J33" s="10">
        <f>IF(ISERROR(VLOOKUP(B33,[6]Yüksek!$E$8:$BP$990,64,0)),"",(VLOOKUP(B33,[6]Yüksek!$E$8:$BP$990,64,0)))</f>
        <v>35</v>
      </c>
      <c r="K33" s="12" t="str">
        <f>IF(ISERROR(VLOOKUP(B33,[6]Cirit!$E$8:$N$975,10,0)),"",(VLOOKUP(B33,[6]Cirit!$E$8:$N$975,10,0)))</f>
        <v/>
      </c>
      <c r="L33" s="10" t="str">
        <f>IF(ISERROR(VLOOKUP(B33,[6]Cirit!$E$8:$O$975,11,0)),"",(VLOOKUP(B33,[6]Cirit!$E$8:$O$975,11,0)))</f>
        <v/>
      </c>
      <c r="M33" s="11"/>
      <c r="N33" s="10"/>
      <c r="O33" s="12" t="str">
        <f>IF(ISERROR(VLOOKUP(B33,[6]Uzun!$E$8:$N$984,10,0)),"",(VLOOKUP(B33,[6]Uzun!$E$8:$N$984,10,0)))</f>
        <v/>
      </c>
      <c r="P33" s="10" t="str">
        <f>IF(ISERROR(VLOOKUP(B33,[6]Uzun!$E$8:$O$984,11,0)),"",(VLOOKUP(B33,[6]Uzun!$E$8:$O$984,11,0)))</f>
        <v/>
      </c>
      <c r="Q33" s="12">
        <f>IF(ISERROR(VLOOKUP(B33,[6]Gülle!$E$8:$N$978,10,0)),"",(VLOOKUP(B33,[6]Gülle!$E$8:$N$978,10,0)))</f>
        <v>767</v>
      </c>
      <c r="R33" s="10">
        <f>IF(ISERROR(VLOOKUP(B33,[6]Gülle!$E$8:$O$978,11,0)),"",(VLOOKUP(B33,[6]Gülle!$E$8:$O$978,11,0)))</f>
        <v>44</v>
      </c>
      <c r="S33" s="33">
        <f t="shared" si="0"/>
        <v>150</v>
      </c>
      <c r="T33" s="32"/>
      <c r="U33" s="31"/>
    </row>
    <row r="34" spans="1:21" ht="52.5" hidden="1" customHeight="1" x14ac:dyDescent="0.2">
      <c r="A34" s="14">
        <v>27</v>
      </c>
      <c r="B34" s="6"/>
      <c r="C34" s="36" t="str">
        <f>IF(ISERROR(VLOOKUP(B34,'[6]80 METRE'!$N$8:$S$983,3,0)),"",(VLOOKUP(B34,'[6]80 METRE'!$N$8:$S$983,3,0)))</f>
        <v/>
      </c>
      <c r="D34" s="35" t="str">
        <f>IF(ISERROR(VLOOKUP(B34,'[6]80 METRE'!$N$8:$S$1000,6,0)),"",(VLOOKUP(B34,'[6]80 METRE'!$N$8:$S$1000,6,0)))</f>
        <v/>
      </c>
      <c r="E34" s="34" t="str">
        <f>IF(ISERROR(VLOOKUP(B34,'[6]600 METRE'!$O$8:$S$973,2,0)),"",(VLOOKUP(B34,'[6]600 METRE'!$O$8:$S$973,2,0)))</f>
        <v/>
      </c>
      <c r="F34" s="10" t="str">
        <f>IF(ISERROR(VLOOKUP(B34,'[6]600 METRE'!$O$8:$S$990,5,0)),"",(VLOOKUP(B34,'[6]600 METRE'!$O$8:$S$990,5,0)))</f>
        <v/>
      </c>
      <c r="G34" s="34" t="str">
        <f>IF(ISERROR(VLOOKUP(B34,'[6]1500m.'!$N$8:$Q$990,2,0)),"",(VLOOKUP(B34,'[6]1500m.'!$N$8:$Q$990,2,0)))</f>
        <v/>
      </c>
      <c r="H34" s="10" t="str">
        <f>IF(ISERROR(VLOOKUP(B34,'[6]1500m.'!$N$8:$Q$990,4,0)),"",(VLOOKUP(B34,'[6]1500m.'!$N$8:$Q$990,4,0)))</f>
        <v/>
      </c>
      <c r="I34" s="12" t="str">
        <f>IF(ISERROR(VLOOKUP(B34,[6]Yüksek!$E$8:$BO$990,63,0)),"",(VLOOKUP(B34,[6]Yüksek!$E$8:$BO$990,63,0)))</f>
        <v/>
      </c>
      <c r="J34" s="10" t="str">
        <f>IF(ISERROR(VLOOKUP(B34,[6]Yüksek!$E$8:$BP$990,64,0)),"",(VLOOKUP(B34,[6]Yüksek!$E$8:$BP$990,64,0)))</f>
        <v/>
      </c>
      <c r="K34" s="12" t="str">
        <f>IF(ISERROR(VLOOKUP(B34,[6]Cirit!$E$8:$N$975,10,0)),"",(VLOOKUP(B34,[6]Cirit!$E$8:$N$975,10,0)))</f>
        <v/>
      </c>
      <c r="L34" s="10" t="str">
        <f>IF(ISERROR(VLOOKUP(B34,[6]Cirit!$E$8:$O$975,11,0)),"",(VLOOKUP(B34,[6]Cirit!$E$8:$O$975,11,0)))</f>
        <v/>
      </c>
      <c r="M34" s="11" t="str">
        <f>IF(ISERROR(VLOOKUP(B34,'[6]110m.Eng'!$O$8:$S$972,2,0)),"",(VLOOKUP(B34,'[6]110m.Eng'!$O$8:$S$972,2,0)))</f>
        <v/>
      </c>
      <c r="N34" s="10" t="str">
        <f>IF(ISERROR(VLOOKUP(B34,'[6]110m.Eng'!$O$8:$S$989,5,0)),"",(VLOOKUP(B34,'[6]110m.Eng'!$O$8:$S$989,5,0)))</f>
        <v/>
      </c>
      <c r="O34" s="12" t="str">
        <f>IF(ISERROR(VLOOKUP(B34,[6]Uzun!$E$8:$N$984,10,0)),"",(VLOOKUP(B34,[6]Uzun!$E$8:$N$984,10,0)))</f>
        <v/>
      </c>
      <c r="P34" s="10" t="str">
        <f>IF(ISERROR(VLOOKUP(B34,[6]Uzun!$E$8:$O$984,11,0)),"",(VLOOKUP(B34,[6]Uzun!$E$8:$O$984,11,0)))</f>
        <v/>
      </c>
      <c r="Q34" s="12" t="str">
        <f>IF(ISERROR(VLOOKUP(B34,[6]Gülle!$E$8:$N$978,10,0)),"",(VLOOKUP(B34,[6]Gülle!$E$8:$N$978,10,0)))</f>
        <v/>
      </c>
      <c r="R34" s="10" t="str">
        <f>IF(ISERROR(VLOOKUP(B34,[6]Gülle!$E$8:$O$978,11,0)),"",(VLOOKUP(B34,[6]Gülle!$E$8:$O$978,11,0)))</f>
        <v/>
      </c>
      <c r="S34" s="33">
        <f t="shared" si="0"/>
        <v>0</v>
      </c>
      <c r="T34" s="32"/>
      <c r="U34" s="31"/>
    </row>
    <row r="35" spans="1:21" ht="52.5" hidden="1" customHeight="1" x14ac:dyDescent="0.2">
      <c r="A35" s="14">
        <v>28</v>
      </c>
      <c r="B35" s="6"/>
      <c r="C35" s="36" t="str">
        <f>IF(ISERROR(VLOOKUP(B35,'[6]80 METRE'!$N$8:$S$983,3,0)),"",(VLOOKUP(B35,'[6]80 METRE'!$N$8:$S$983,3,0)))</f>
        <v/>
      </c>
      <c r="D35" s="35" t="str">
        <f>IF(ISERROR(VLOOKUP(B35,'[6]80 METRE'!$N$8:$S$1000,6,0)),"",(VLOOKUP(B35,'[6]80 METRE'!$N$8:$S$1000,6,0)))</f>
        <v/>
      </c>
      <c r="E35" s="34" t="str">
        <f>IF(ISERROR(VLOOKUP(B35,'[6]600 METRE'!$O$8:$S$973,2,0)),"",(VLOOKUP(B35,'[6]600 METRE'!$O$8:$S$973,2,0)))</f>
        <v/>
      </c>
      <c r="F35" s="10" t="str">
        <f>IF(ISERROR(VLOOKUP(B35,'[6]600 METRE'!$O$8:$S$990,5,0)),"",(VLOOKUP(B35,'[6]600 METRE'!$O$8:$S$990,5,0)))</f>
        <v/>
      </c>
      <c r="G35" s="34" t="str">
        <f>IF(ISERROR(VLOOKUP(B35,'[6]1500m.'!$N$8:$Q$990,2,0)),"",(VLOOKUP(B35,'[6]1500m.'!$N$8:$Q$990,2,0)))</f>
        <v/>
      </c>
      <c r="H35" s="10" t="str">
        <f>IF(ISERROR(VLOOKUP(B35,'[6]1500m.'!$N$8:$Q$990,4,0)),"",(VLOOKUP(B35,'[6]1500m.'!$N$8:$Q$990,4,0)))</f>
        <v/>
      </c>
      <c r="I35" s="12" t="str">
        <f>IF(ISERROR(VLOOKUP(B35,[6]Yüksek!$E$8:$BO$990,63,0)),"",(VLOOKUP(B35,[6]Yüksek!$E$8:$BO$990,63,0)))</f>
        <v/>
      </c>
      <c r="J35" s="10" t="str">
        <f>IF(ISERROR(VLOOKUP(B35,[6]Yüksek!$E$8:$BP$990,64,0)),"",(VLOOKUP(B35,[6]Yüksek!$E$8:$BP$990,64,0)))</f>
        <v/>
      </c>
      <c r="K35" s="12" t="str">
        <f>IF(ISERROR(VLOOKUP(B35,[6]Cirit!$E$8:$N$975,10,0)),"",(VLOOKUP(B35,[6]Cirit!$E$8:$N$975,10,0)))</f>
        <v/>
      </c>
      <c r="L35" s="10" t="str">
        <f>IF(ISERROR(VLOOKUP(B35,[6]Cirit!$E$8:$O$975,11,0)),"",(VLOOKUP(B35,[6]Cirit!$E$8:$O$975,11,0)))</f>
        <v/>
      </c>
      <c r="M35" s="11" t="str">
        <f>IF(ISERROR(VLOOKUP(B35,'[6]110m.Eng'!$O$8:$S$972,2,0)),"",(VLOOKUP(B35,'[6]110m.Eng'!$O$8:$S$972,2,0)))</f>
        <v/>
      </c>
      <c r="N35" s="10" t="str">
        <f>IF(ISERROR(VLOOKUP(B35,'[6]110m.Eng'!$O$8:$S$989,5,0)),"",(VLOOKUP(B35,'[6]110m.Eng'!$O$8:$S$989,5,0)))</f>
        <v/>
      </c>
      <c r="O35" s="12" t="str">
        <f>IF(ISERROR(VLOOKUP(B35,[6]Uzun!$E$8:$N$984,10,0)),"",(VLOOKUP(B35,[6]Uzun!$E$8:$N$984,10,0)))</f>
        <v/>
      </c>
      <c r="P35" s="10" t="str">
        <f>IF(ISERROR(VLOOKUP(B35,[6]Uzun!$E$8:$O$984,11,0)),"",(VLOOKUP(B35,[6]Uzun!$E$8:$O$984,11,0)))</f>
        <v/>
      </c>
      <c r="Q35" s="12" t="str">
        <f>IF(ISERROR(VLOOKUP(B35,[6]Gülle!$E$8:$N$978,10,0)),"",(VLOOKUP(B35,[6]Gülle!$E$8:$N$978,10,0)))</f>
        <v/>
      </c>
      <c r="R35" s="10" t="str">
        <f>IF(ISERROR(VLOOKUP(B35,[6]Gülle!$E$8:$O$978,11,0)),"",(VLOOKUP(B35,[6]Gülle!$E$8:$O$978,11,0)))</f>
        <v/>
      </c>
      <c r="S35" s="33">
        <f t="shared" si="0"/>
        <v>0</v>
      </c>
      <c r="T35" s="32"/>
      <c r="U35" s="31"/>
    </row>
    <row r="36" spans="1:21" ht="52.5" hidden="1" customHeight="1" x14ac:dyDescent="0.2">
      <c r="A36" s="14">
        <v>29</v>
      </c>
      <c r="B36" s="6"/>
      <c r="C36" s="36" t="str">
        <f>IF(ISERROR(VLOOKUP(B36,'[6]80 METRE'!$O$8:$S$983,2,0)),"",(VLOOKUP(B36,'[6]80 METRE'!$O$8:$S$983,2,0)))</f>
        <v/>
      </c>
      <c r="D36" s="35" t="str">
        <f>IF(ISERROR(VLOOKUP(B36,'[6]80 METRE'!$O$8:$S$1000,5,0)),"",(VLOOKUP(B36,'[6]80 METRE'!$O$8:$S$1000,5,0)))</f>
        <v/>
      </c>
      <c r="E36" s="34" t="str">
        <f>IF(ISERROR(VLOOKUP(B36,'[6]600 METRE'!$O$8:$S$973,2,0)),"",(VLOOKUP(B36,'[6]600 METRE'!$O$8:$S$973,2,0)))</f>
        <v/>
      </c>
      <c r="F36" s="10" t="str">
        <f>IF(ISERROR(VLOOKUP(B36,'[6]600 METRE'!$O$8:$S$990,5,0)),"",(VLOOKUP(B36,'[6]600 METRE'!$O$8:$S$990,5,0)))</f>
        <v/>
      </c>
      <c r="G36" s="34" t="str">
        <f>IF(ISERROR(VLOOKUP(B36,'[6]1500m.'!$N$8:$Q$990,2,0)),"",(VLOOKUP(B36,'[6]1500m.'!$N$8:$Q$990,2,0)))</f>
        <v/>
      </c>
      <c r="H36" s="10" t="str">
        <f>IF(ISERROR(VLOOKUP(B36,'[6]1500m.'!$N$8:$Q$990,4,0)),"",(VLOOKUP(B36,'[6]1500m.'!$N$8:$Q$990,4,0)))</f>
        <v/>
      </c>
      <c r="I36" s="12" t="str">
        <f>IF(ISERROR(VLOOKUP(B36,[6]Yüksek!$E$8:$BO$990,63,0)),"",(VLOOKUP(B36,[6]Yüksek!$E$8:$BO$990,63,0)))</f>
        <v/>
      </c>
      <c r="J36" s="10" t="str">
        <f>IF(ISERROR(VLOOKUP(B36,[6]Yüksek!$E$8:$BP$990,64,0)),"",(VLOOKUP(B36,[6]Yüksek!$E$8:$BP$990,64,0)))</f>
        <v/>
      </c>
      <c r="K36" s="12" t="str">
        <f>IF(ISERROR(VLOOKUP(B36,[6]Cirit!$E$8:$N$975,10,0)),"",(VLOOKUP(B36,[6]Cirit!$E$8:$N$975,10,0)))</f>
        <v/>
      </c>
      <c r="L36" s="10" t="str">
        <f>IF(ISERROR(VLOOKUP(B36,[6]Cirit!$E$8:$O$975,11,0)),"",(VLOOKUP(B36,[6]Cirit!$E$8:$O$975,11,0)))</f>
        <v/>
      </c>
      <c r="M36" s="11" t="str">
        <f>IF(ISERROR(VLOOKUP(B36,'[6]110m.Eng'!$O$8:$S$972,2,0)),"",(VLOOKUP(B36,'[6]110m.Eng'!$O$8:$S$972,2,0)))</f>
        <v/>
      </c>
      <c r="N36" s="10" t="str">
        <f>IF(ISERROR(VLOOKUP(B36,'[6]110m.Eng'!$O$8:$S$989,5,0)),"",(VLOOKUP(B36,'[6]110m.Eng'!$O$8:$S$989,5,0)))</f>
        <v/>
      </c>
      <c r="O36" s="12" t="str">
        <f>IF(ISERROR(VLOOKUP(B36,[6]Uzun!$E$8:$N$984,10,0)),"",(VLOOKUP(B36,[6]Uzun!$E$8:$N$984,10,0)))</f>
        <v/>
      </c>
      <c r="P36" s="10" t="str">
        <f>IF(ISERROR(VLOOKUP(B36,[6]Uzun!$E$8:$O$984,11,0)),"",(VLOOKUP(B36,[6]Uzun!$E$8:$O$984,11,0)))</f>
        <v/>
      </c>
      <c r="Q36" s="12" t="str">
        <f>IF(ISERROR(VLOOKUP(B36,[6]Gülle!$E$8:$N$978,10,0)),"",(VLOOKUP(B36,[6]Gülle!$E$8:$N$978,10,0)))</f>
        <v/>
      </c>
      <c r="R36" s="10" t="str">
        <f>IF(ISERROR(VLOOKUP(B36,[6]Gülle!$E$8:$O$978,11,0)),"",(VLOOKUP(B36,[6]Gülle!$E$8:$O$978,11,0)))</f>
        <v/>
      </c>
      <c r="S36" s="33">
        <f t="shared" si="0"/>
        <v>0</v>
      </c>
      <c r="T36" s="32"/>
      <c r="U36" s="31"/>
    </row>
    <row r="37" spans="1:21" ht="52.5" hidden="1" customHeight="1" x14ac:dyDescent="0.2">
      <c r="A37" s="14">
        <v>30</v>
      </c>
      <c r="B37" s="6"/>
      <c r="C37" s="36" t="str">
        <f>IF(ISERROR(VLOOKUP(B37,'[6]80 METRE'!$O$8:$S$983,2,0)),"",(VLOOKUP(B37,'[6]80 METRE'!$O$8:$S$983,2,0)))</f>
        <v/>
      </c>
      <c r="D37" s="35" t="str">
        <f>IF(ISERROR(VLOOKUP(B37,'[6]80 METRE'!$O$8:$S$1000,5,0)),"",(VLOOKUP(B37,'[6]80 METRE'!$O$8:$S$1000,5,0)))</f>
        <v/>
      </c>
      <c r="E37" s="34" t="str">
        <f>IF(ISERROR(VLOOKUP(B37,'[6]600 METRE'!$O$8:$S$973,2,0)),"",(VLOOKUP(B37,'[6]600 METRE'!$O$8:$S$973,2,0)))</f>
        <v/>
      </c>
      <c r="F37" s="10" t="str">
        <f>IF(ISERROR(VLOOKUP(B37,'[6]600 METRE'!$O$8:$S$990,5,0)),"",(VLOOKUP(B37,'[6]600 METRE'!$O$8:$S$990,5,0)))</f>
        <v/>
      </c>
      <c r="G37" s="34" t="str">
        <f>IF(ISERROR(VLOOKUP(B37,'[6]1500m.'!$N$8:$Q$990,2,0)),"",(VLOOKUP(B37,'[6]1500m.'!$N$8:$Q$990,2,0)))</f>
        <v/>
      </c>
      <c r="H37" s="10" t="str">
        <f>IF(ISERROR(VLOOKUP(B37,'[6]1500m.'!$N$8:$Q$990,4,0)),"",(VLOOKUP(B37,'[6]1500m.'!$N$8:$Q$990,4,0)))</f>
        <v/>
      </c>
      <c r="I37" s="12" t="str">
        <f>IF(ISERROR(VLOOKUP(B37,[6]Yüksek!$F$8:$BO$990,62,0)),"",(VLOOKUP(B37,[6]Yüksek!$F$8:$BO$990,62,0)))</f>
        <v/>
      </c>
      <c r="J37" s="10" t="str">
        <f>IF(ISERROR(VLOOKUP(B37,[6]Yüksek!$F$8:$BP$990,63,0)),"",(VLOOKUP(B37,[6]Yüksek!$F$8:$BP$990,63,0)))</f>
        <v/>
      </c>
      <c r="K37" s="12" t="str">
        <f>IF(ISERROR(VLOOKUP(B37,[6]Cirit!$E$8:$N$975,10,0)),"",(VLOOKUP(B37,[6]Cirit!$E$8:$N$975,10,0)))</f>
        <v/>
      </c>
      <c r="L37" s="10" t="str">
        <f>IF(ISERROR(VLOOKUP(B37,[6]Cirit!$E$8:$O$975,11,0)),"",(VLOOKUP(B37,[6]Cirit!$E$8:$O$975,11,0)))</f>
        <v/>
      </c>
      <c r="M37" s="11" t="str">
        <f>IF(ISERROR(VLOOKUP(B37,'[6]110m.Eng'!$O$8:$S$972,2,0)),"",(VLOOKUP(B37,'[6]110m.Eng'!$O$8:$S$972,2,0)))</f>
        <v/>
      </c>
      <c r="N37" s="10" t="str">
        <f>IF(ISERROR(VLOOKUP(B37,'[6]110m.Eng'!$O$8:$S$989,5,0)),"",(VLOOKUP(B37,'[6]110m.Eng'!$O$8:$S$989,5,0)))</f>
        <v/>
      </c>
      <c r="O37" s="12" t="str">
        <f>IF(ISERROR(VLOOKUP(B37,[6]Uzun!$E$8:$N$984,10,0)),"",(VLOOKUP(B37,[6]Uzun!$E$8:$N$984,10,0)))</f>
        <v/>
      </c>
      <c r="P37" s="10" t="str">
        <f>IF(ISERROR(VLOOKUP(B37,[6]Uzun!$E$8:$O$984,11,0)),"",(VLOOKUP(B37,[6]Uzun!$E$8:$O$984,11,0)))</f>
        <v/>
      </c>
      <c r="Q37" s="12" t="str">
        <f>IF(ISERROR(VLOOKUP(B37,[6]Gülle!$E$8:$N$978,10,0)),"",(VLOOKUP(B37,[6]Gülle!$E$8:$N$978,10,0)))</f>
        <v/>
      </c>
      <c r="R37" s="10" t="str">
        <f>IF(ISERROR(VLOOKUP(B37,[6]Gülle!$E$8:$O$978,11,0)),"",(VLOOKUP(B37,[6]Gülle!$E$8:$O$978,11,0)))</f>
        <v/>
      </c>
      <c r="S37" s="33">
        <f t="shared" si="0"/>
        <v>0</v>
      </c>
      <c r="T37" s="32"/>
      <c r="U37" s="31"/>
    </row>
    <row r="38" spans="1:21" ht="52.5" hidden="1" customHeight="1" x14ac:dyDescent="0.2">
      <c r="A38" s="14">
        <v>11</v>
      </c>
      <c r="B38" s="6"/>
      <c r="C38" s="36" t="str">
        <f>IF(ISERROR(VLOOKUP(B38,'[6]80 METRE'!$O$8:$S$983,2,0)),"",(VLOOKUP(B38,'[6]80 METRE'!$O$8:$S$983,2,0)))</f>
        <v/>
      </c>
      <c r="D38" s="35" t="str">
        <f>IF(ISERROR(VLOOKUP(B38,'[6]80 METRE'!$O$8:$S$1000,5,0)),"",(VLOOKUP(B38,'[6]80 METRE'!$O$8:$S$1000,5,0)))</f>
        <v/>
      </c>
      <c r="E38" s="34" t="str">
        <f>IF(ISERROR(VLOOKUP(B38,'[6]600 METRE'!$O$8:$S$973,2,0)),"",(VLOOKUP(B38,'[6]600 METRE'!$O$8:$S$973,2,0)))</f>
        <v/>
      </c>
      <c r="F38" s="10" t="str">
        <f>IF(ISERROR(VLOOKUP(B38,'[6]600 METRE'!$O$8:$S$990,5,0)),"",(VLOOKUP(B38,'[6]600 METRE'!$O$8:$S$990,5,0)))</f>
        <v/>
      </c>
      <c r="G38" s="34" t="str">
        <f>IF(ISERROR(VLOOKUP(B38,'[6]1500m.'!$N$8:$Q$990,2,0)),"",(VLOOKUP(B38,'[6]1500m.'!$N$8:$Q$990,2,0)))</f>
        <v/>
      </c>
      <c r="H38" s="10" t="str">
        <f>IF(ISERROR(VLOOKUP(B38,'[6]1500m.'!$N$8:$Q$990,4,0)),"",(VLOOKUP(B38,'[6]1500m.'!$N$8:$Q$990,4,0)))</f>
        <v/>
      </c>
      <c r="I38" s="12" t="str">
        <f>IF(ISERROR(VLOOKUP(B38,[6]Yüksek!$F$8:$BO$990,62,0)),"",(VLOOKUP(B38,[6]Yüksek!$F$8:$BO$990,62,0)))</f>
        <v/>
      </c>
      <c r="J38" s="10" t="str">
        <f>IF(ISERROR(VLOOKUP(B38,[6]Yüksek!$F$8:$BP$990,63,0)),"",(VLOOKUP(B38,[6]Yüksek!$F$8:$BP$990,63,0)))</f>
        <v/>
      </c>
      <c r="K38" s="12" t="str">
        <f>IF(ISERROR(VLOOKUP(B38,[6]Cirit!$F$8:$N$975,9,0)),"",(VLOOKUP(B38,[6]Cirit!$F$8:$N$975,9,0)))</f>
        <v/>
      </c>
      <c r="L38" s="10" t="str">
        <f>IF(ISERROR(VLOOKUP(B38,[6]Cirit!$F$8:$O$975,10,0)),"",(VLOOKUP(B38,[6]Cirit!$F$8:$O$975,10,0)))</f>
        <v/>
      </c>
      <c r="M38" s="11" t="str">
        <f>IF(ISERROR(VLOOKUP(B38,'[6]110m.Eng'!$O$8:$S$972,2,0)),"",(VLOOKUP(B38,'[6]110m.Eng'!$O$8:$S$972,2,0)))</f>
        <v/>
      </c>
      <c r="N38" s="10" t="str">
        <f>IF(ISERROR(VLOOKUP(B38,'[6]110m.Eng'!$O$8:$S$989,5,0)),"",(VLOOKUP(B38,'[6]110m.Eng'!$O$8:$S$989,5,0)))</f>
        <v/>
      </c>
      <c r="O38" s="12" t="str">
        <f>IF(ISERROR(VLOOKUP(B38,[6]Uzun!$F$8:$N$984,9,0)),"",(VLOOKUP(B38,[6]Uzun!$F$8:$N$984,9,0)))</f>
        <v/>
      </c>
      <c r="P38" s="10" t="str">
        <f>IF(ISERROR(VLOOKUP(B38,[6]Uzun!$F$8:$O$984,10,0)),"",(VLOOKUP(B38,[6]Uzun!$F$8:$O$984,10,0)))</f>
        <v/>
      </c>
      <c r="Q38" s="12" t="str">
        <f>IF(ISERROR(VLOOKUP(B38,[6]Gülle!$F$8:$N$978,9,0)),"",(VLOOKUP(B38,[6]Gülle!$F$8:$N$978,9,0)))</f>
        <v/>
      </c>
      <c r="R38" s="10" t="str">
        <f>IF(ISERROR(VLOOKUP(B38,[6]Gülle!$F$8:$O$978,10,0)),"",(VLOOKUP(B38,[6]Gülle!$F$8:$O$978,10,0)))</f>
        <v/>
      </c>
      <c r="S38" s="33">
        <f t="shared" si="0"/>
        <v>0</v>
      </c>
      <c r="T38" s="32"/>
      <c r="U38" s="31"/>
    </row>
    <row r="39" spans="1:21" ht="52.5" hidden="1" customHeight="1" x14ac:dyDescent="0.2">
      <c r="A39" s="14">
        <v>12</v>
      </c>
      <c r="B39" s="6"/>
      <c r="C39" s="36" t="str">
        <f>IF(ISERROR(VLOOKUP(B39,'[6]80 METRE'!$O$8:$S$983,2,0)),"",(VLOOKUP(B39,'[6]80 METRE'!$O$8:$S$983,2,0)))</f>
        <v/>
      </c>
      <c r="D39" s="35" t="str">
        <f>IF(ISERROR(VLOOKUP(B39,'[6]80 METRE'!$O$8:$S$1000,5,0)),"",(VLOOKUP(B39,'[6]80 METRE'!$O$8:$S$1000,5,0)))</f>
        <v/>
      </c>
      <c r="E39" s="34" t="str">
        <f>IF(ISERROR(VLOOKUP(B39,'[6]600 METRE'!$O$8:$S$973,2,0)),"",(VLOOKUP(B39,'[6]600 METRE'!$O$8:$S$973,2,0)))</f>
        <v/>
      </c>
      <c r="F39" s="10" t="str">
        <f>IF(ISERROR(VLOOKUP(B39,'[6]600 METRE'!$O$8:$S$990,5,0)),"",(VLOOKUP(B39,'[6]600 METRE'!$O$8:$S$990,5,0)))</f>
        <v/>
      </c>
      <c r="G39" s="34" t="str">
        <f>IF(ISERROR(VLOOKUP(B39,'[6]1500m.'!$N$8:$Q$990,2,0)),"",(VLOOKUP(B39,'[6]1500m.'!$N$8:$Q$990,2,0)))</f>
        <v/>
      </c>
      <c r="H39" s="10" t="str">
        <f>IF(ISERROR(VLOOKUP(B39,'[6]1500m.'!$N$8:$Q$990,4,0)),"",(VLOOKUP(B39,'[6]1500m.'!$N$8:$Q$990,4,0)))</f>
        <v/>
      </c>
      <c r="I39" s="12" t="str">
        <f>IF(ISERROR(VLOOKUP(B39,[6]Yüksek!$F$8:$BO$990,62,0)),"",(VLOOKUP(B39,[6]Yüksek!$F$8:$BO$990,62,0)))</f>
        <v/>
      </c>
      <c r="J39" s="10" t="str">
        <f>IF(ISERROR(VLOOKUP(B39,[6]Yüksek!$F$8:$BP$990,63,0)),"",(VLOOKUP(B39,[6]Yüksek!$F$8:$BP$990,63,0)))</f>
        <v/>
      </c>
      <c r="K39" s="12" t="str">
        <f>IF(ISERROR(VLOOKUP(B39,[6]Cirit!$F$8:$N$975,9,0)),"",(VLOOKUP(B39,[6]Cirit!$F$8:$N$975,9,0)))</f>
        <v/>
      </c>
      <c r="L39" s="10" t="str">
        <f>IF(ISERROR(VLOOKUP(B39,[6]Cirit!$F$8:$O$975,10,0)),"",(VLOOKUP(B39,[6]Cirit!$F$8:$O$975,10,0)))</f>
        <v/>
      </c>
      <c r="M39" s="11" t="str">
        <f>IF(ISERROR(VLOOKUP(B39,'[6]110m.Eng'!$O$8:$S$972,2,0)),"",(VLOOKUP(B39,'[6]110m.Eng'!$O$8:$S$972,2,0)))</f>
        <v/>
      </c>
      <c r="N39" s="10" t="str">
        <f>IF(ISERROR(VLOOKUP(B39,'[6]110m.Eng'!$O$8:$S$989,5,0)),"",(VLOOKUP(B39,'[6]110m.Eng'!$O$8:$S$989,5,0)))</f>
        <v/>
      </c>
      <c r="O39" s="12" t="str">
        <f>IF(ISERROR(VLOOKUP(B39,[6]Uzun!$F$8:$N$984,9,0)),"",(VLOOKUP(B39,[6]Uzun!$F$8:$N$984,9,0)))</f>
        <v/>
      </c>
      <c r="P39" s="10" t="str">
        <f>IF(ISERROR(VLOOKUP(B39,[6]Uzun!$F$8:$O$984,10,0)),"",(VLOOKUP(B39,[6]Uzun!$F$8:$O$984,10,0)))</f>
        <v/>
      </c>
      <c r="Q39" s="12" t="str">
        <f>IF(ISERROR(VLOOKUP(B39,[6]Gülle!$F$8:$N$978,9,0)),"",(VLOOKUP(B39,[6]Gülle!$F$8:$N$978,9,0)))</f>
        <v/>
      </c>
      <c r="R39" s="10" t="str">
        <f>IF(ISERROR(VLOOKUP(B39,[6]Gülle!$F$8:$O$978,10,0)),"",(VLOOKUP(B39,[6]Gülle!$F$8:$O$978,10,0)))</f>
        <v/>
      </c>
      <c r="S39" s="33">
        <f t="shared" si="0"/>
        <v>0</v>
      </c>
      <c r="T39" s="32"/>
      <c r="U39" s="31"/>
    </row>
    <row r="40" spans="1:21" ht="52.5" hidden="1" customHeight="1" x14ac:dyDescent="0.2">
      <c r="A40" s="14">
        <v>13</v>
      </c>
      <c r="B40" s="6"/>
      <c r="C40" s="36" t="str">
        <f>IF(ISERROR(VLOOKUP(B40,'[6]80 METRE'!$O$8:$S$983,2,0)),"",(VLOOKUP(B40,'[6]80 METRE'!$O$8:$S$983,2,0)))</f>
        <v/>
      </c>
      <c r="D40" s="35" t="str">
        <f>IF(ISERROR(VLOOKUP(B40,'[6]80 METRE'!$O$8:$S$1000,5,0)),"",(VLOOKUP(B40,'[6]80 METRE'!$O$8:$S$1000,5,0)))</f>
        <v/>
      </c>
      <c r="E40" s="34" t="str">
        <f>IF(ISERROR(VLOOKUP(B40,'[6]600 METRE'!$O$8:$S$973,2,0)),"",(VLOOKUP(B40,'[6]600 METRE'!$O$8:$S$973,2,0)))</f>
        <v/>
      </c>
      <c r="F40" s="10" t="str">
        <f>IF(ISERROR(VLOOKUP(B40,'[6]600 METRE'!$O$8:$S$990,5,0)),"",(VLOOKUP(B40,'[6]600 METRE'!$O$8:$S$990,5,0)))</f>
        <v/>
      </c>
      <c r="G40" s="34" t="str">
        <f>IF(ISERROR(VLOOKUP(B40,'[6]1500m.'!$N$8:$Q$990,2,0)),"",(VLOOKUP(B40,'[6]1500m.'!$N$8:$Q$990,2,0)))</f>
        <v/>
      </c>
      <c r="H40" s="10" t="str">
        <f>IF(ISERROR(VLOOKUP(B40,'[6]1500m.'!$N$8:$Q$990,4,0)),"",(VLOOKUP(B40,'[6]1500m.'!$N$8:$Q$990,4,0)))</f>
        <v/>
      </c>
      <c r="I40" s="12" t="str">
        <f>IF(ISERROR(VLOOKUP(B40,[6]Yüksek!$F$8:$BO$990,62,0)),"",(VLOOKUP(B40,[6]Yüksek!$F$8:$BO$990,62,0)))</f>
        <v/>
      </c>
      <c r="J40" s="10" t="str">
        <f>IF(ISERROR(VLOOKUP(B40,[6]Yüksek!$F$8:$BP$990,63,0)),"",(VLOOKUP(B40,[6]Yüksek!$F$8:$BP$990,63,0)))</f>
        <v/>
      </c>
      <c r="K40" s="12" t="str">
        <f>IF(ISERROR(VLOOKUP(B40,[6]Cirit!$F$8:$N$975,9,0)),"",(VLOOKUP(B40,[6]Cirit!$F$8:$N$975,9,0)))</f>
        <v/>
      </c>
      <c r="L40" s="10" t="str">
        <f>IF(ISERROR(VLOOKUP(B40,[6]Cirit!$F$8:$O$975,10,0)),"",(VLOOKUP(B40,[6]Cirit!$F$8:$O$975,10,0)))</f>
        <v/>
      </c>
      <c r="M40" s="11" t="str">
        <f>IF(ISERROR(VLOOKUP(B40,'[6]110m.Eng'!$O$8:$S$972,2,0)),"",(VLOOKUP(B40,'[6]110m.Eng'!$O$8:$S$972,2,0)))</f>
        <v/>
      </c>
      <c r="N40" s="10" t="str">
        <f>IF(ISERROR(VLOOKUP(B40,'[6]110m.Eng'!$O$8:$S$989,5,0)),"",(VLOOKUP(B40,'[6]110m.Eng'!$O$8:$S$989,5,0)))</f>
        <v/>
      </c>
      <c r="O40" s="12" t="str">
        <f>IF(ISERROR(VLOOKUP(B40,[6]Uzun!$F$8:$N$984,9,0)),"",(VLOOKUP(B40,[6]Uzun!$F$8:$N$984,9,0)))</f>
        <v/>
      </c>
      <c r="P40" s="10" t="str">
        <f>IF(ISERROR(VLOOKUP(B40,[6]Uzun!$F$8:$O$984,10,0)),"",(VLOOKUP(B40,[6]Uzun!$F$8:$O$984,10,0)))</f>
        <v/>
      </c>
      <c r="Q40" s="12" t="str">
        <f>IF(ISERROR(VLOOKUP(B40,[6]Gülle!$F$8:$N$978,9,0)),"",(VLOOKUP(B40,[6]Gülle!$F$8:$N$978,9,0)))</f>
        <v/>
      </c>
      <c r="R40" s="10" t="str">
        <f>IF(ISERROR(VLOOKUP(B40,[6]Gülle!$F$8:$O$978,10,0)),"",(VLOOKUP(B40,[6]Gülle!$F$8:$O$978,10,0)))</f>
        <v/>
      </c>
      <c r="S40" s="33">
        <f t="shared" si="0"/>
        <v>0</v>
      </c>
      <c r="T40" s="32"/>
      <c r="U40" s="31"/>
    </row>
    <row r="41" spans="1:21" ht="52.5" hidden="1" customHeight="1" x14ac:dyDescent="0.2">
      <c r="A41" s="14">
        <v>14</v>
      </c>
      <c r="B41" s="6"/>
      <c r="C41" s="36" t="str">
        <f>IF(ISERROR(VLOOKUP(B41,'[6]80 METRE'!$O$8:$S$983,2,0)),"",(VLOOKUP(B41,'[6]80 METRE'!$O$8:$S$983,2,0)))</f>
        <v/>
      </c>
      <c r="D41" s="35" t="str">
        <f>IF(ISERROR(VLOOKUP(B41,'[6]80 METRE'!$O$8:$S$1000,5,0)),"",(VLOOKUP(B41,'[6]80 METRE'!$O$8:$S$1000,5,0)))</f>
        <v/>
      </c>
      <c r="E41" s="34" t="str">
        <f>IF(ISERROR(VLOOKUP(B41,'[6]600 METRE'!$O$8:$S$973,2,0)),"",(VLOOKUP(B41,'[6]600 METRE'!$O$8:$S$973,2,0)))</f>
        <v/>
      </c>
      <c r="F41" s="10" t="str">
        <f>IF(ISERROR(VLOOKUP(B41,'[6]600 METRE'!$O$8:$S$990,5,0)),"",(VLOOKUP(B41,'[6]600 METRE'!$O$8:$S$990,5,0)))</f>
        <v/>
      </c>
      <c r="G41" s="34" t="str">
        <f>IF(ISERROR(VLOOKUP(B41,'[6]1500m.'!$N$8:$Q$990,2,0)),"",(VLOOKUP(B41,'[6]1500m.'!$N$8:$Q$990,2,0)))</f>
        <v/>
      </c>
      <c r="H41" s="10" t="str">
        <f>IF(ISERROR(VLOOKUP(B41,'[6]1500m.'!$N$8:$Q$990,4,0)),"",(VLOOKUP(B41,'[6]1500m.'!$N$8:$Q$990,4,0)))</f>
        <v/>
      </c>
      <c r="I41" s="12" t="str">
        <f>IF(ISERROR(VLOOKUP(B41,[6]Yüksek!$F$8:$BO$990,62,0)),"",(VLOOKUP(B41,[6]Yüksek!$F$8:$BO$990,62,0)))</f>
        <v/>
      </c>
      <c r="J41" s="10" t="str">
        <f>IF(ISERROR(VLOOKUP(B41,[6]Yüksek!$F$8:$BP$990,63,0)),"",(VLOOKUP(B41,[6]Yüksek!$F$8:$BP$990,63,0)))</f>
        <v/>
      </c>
      <c r="K41" s="12" t="str">
        <f>IF(ISERROR(VLOOKUP(B41,[6]Cirit!$F$8:$N$975,9,0)),"",(VLOOKUP(B41,[6]Cirit!$F$8:$N$975,9,0)))</f>
        <v/>
      </c>
      <c r="L41" s="10" t="str">
        <f>IF(ISERROR(VLOOKUP(B41,[6]Cirit!$F$8:$O$975,10,0)),"",(VLOOKUP(B41,[6]Cirit!$F$8:$O$975,10,0)))</f>
        <v/>
      </c>
      <c r="M41" s="11" t="str">
        <f>IF(ISERROR(VLOOKUP(B41,'[6]110m.Eng'!$O$8:$S$972,2,0)),"",(VLOOKUP(B41,'[6]110m.Eng'!$O$8:$S$972,2,0)))</f>
        <v/>
      </c>
      <c r="N41" s="10" t="str">
        <f>IF(ISERROR(VLOOKUP(B41,'[6]110m.Eng'!$O$8:$S$989,5,0)),"",(VLOOKUP(B41,'[6]110m.Eng'!$O$8:$S$989,5,0)))</f>
        <v/>
      </c>
      <c r="O41" s="12" t="str">
        <f>IF(ISERROR(VLOOKUP(B41,[6]Uzun!$F$8:$N$984,9,0)),"",(VLOOKUP(B41,[6]Uzun!$F$8:$N$984,9,0)))</f>
        <v/>
      </c>
      <c r="P41" s="10" t="str">
        <f>IF(ISERROR(VLOOKUP(B41,[6]Uzun!$F$8:$O$984,10,0)),"",(VLOOKUP(B41,[6]Uzun!$F$8:$O$984,10,0)))</f>
        <v/>
      </c>
      <c r="Q41" s="12" t="str">
        <f>IF(ISERROR(VLOOKUP(B41,[6]Gülle!$F$8:$N$978,9,0)),"",(VLOOKUP(B41,[6]Gülle!$F$8:$N$978,9,0)))</f>
        <v/>
      </c>
      <c r="R41" s="10" t="str">
        <f>IF(ISERROR(VLOOKUP(B41,[6]Gülle!$F$8:$O$978,10,0)),"",(VLOOKUP(B41,[6]Gülle!$F$8:$O$978,10,0)))</f>
        <v/>
      </c>
      <c r="S41" s="33">
        <f t="shared" si="0"/>
        <v>0</v>
      </c>
      <c r="T41" s="32"/>
      <c r="U41" s="31"/>
    </row>
    <row r="42" spans="1:21" ht="52.5" hidden="1" customHeight="1" x14ac:dyDescent="0.2">
      <c r="A42" s="14">
        <v>15</v>
      </c>
      <c r="B42" s="6"/>
      <c r="C42" s="36" t="str">
        <f>IF(ISERROR(VLOOKUP(B42,'[6]80 METRE'!$O$8:$S$983,2,0)),"",(VLOOKUP(B42,'[6]80 METRE'!$O$8:$S$983,2,0)))</f>
        <v/>
      </c>
      <c r="D42" s="35" t="str">
        <f>IF(ISERROR(VLOOKUP(B42,'[6]80 METRE'!$O$8:$S$1000,5,0)),"",(VLOOKUP(B42,'[6]80 METRE'!$O$8:$S$1000,5,0)))</f>
        <v/>
      </c>
      <c r="E42" s="34" t="str">
        <f>IF(ISERROR(VLOOKUP(B42,'[6]600 METRE'!$O$8:$S$973,2,0)),"",(VLOOKUP(B42,'[6]600 METRE'!$O$8:$S$973,2,0)))</f>
        <v/>
      </c>
      <c r="F42" s="10" t="str">
        <f>IF(ISERROR(VLOOKUP(B42,'[6]600 METRE'!$O$8:$S$990,5,0)),"",(VLOOKUP(B42,'[6]600 METRE'!$O$8:$S$990,5,0)))</f>
        <v/>
      </c>
      <c r="G42" s="34" t="str">
        <f>IF(ISERROR(VLOOKUP(B42,'[6]1500m.'!$N$8:$Q$990,2,0)),"",(VLOOKUP(B42,'[6]1500m.'!$N$8:$Q$990,2,0)))</f>
        <v/>
      </c>
      <c r="H42" s="10" t="str">
        <f>IF(ISERROR(VLOOKUP(B42,'[6]1500m.'!$N$8:$Q$990,4,0)),"",(VLOOKUP(B42,'[6]1500m.'!$N$8:$Q$990,4,0)))</f>
        <v/>
      </c>
      <c r="I42" s="12" t="str">
        <f>IF(ISERROR(VLOOKUP(B42,[6]Yüksek!$F$8:$BO$990,62,0)),"",(VLOOKUP(B42,[6]Yüksek!$F$8:$BO$990,62,0)))</f>
        <v/>
      </c>
      <c r="J42" s="10" t="str">
        <f>IF(ISERROR(VLOOKUP(B42,[6]Yüksek!$F$8:$BP$990,63,0)),"",(VLOOKUP(B42,[6]Yüksek!$F$8:$BP$990,63,0)))</f>
        <v/>
      </c>
      <c r="K42" s="12" t="str">
        <f>IF(ISERROR(VLOOKUP(B42,[6]Cirit!$F$8:$N$975,9,0)),"",(VLOOKUP(B42,[6]Cirit!$F$8:$N$975,9,0)))</f>
        <v/>
      </c>
      <c r="L42" s="10" t="str">
        <f>IF(ISERROR(VLOOKUP(B42,[6]Cirit!$F$8:$O$975,10,0)),"",(VLOOKUP(B42,[6]Cirit!$F$8:$O$975,10,0)))</f>
        <v/>
      </c>
      <c r="M42" s="11" t="str">
        <f>IF(ISERROR(VLOOKUP(B42,'[6]110m.Eng'!$O$8:$S$972,2,0)),"",(VLOOKUP(B42,'[6]110m.Eng'!$O$8:$S$972,2,0)))</f>
        <v/>
      </c>
      <c r="N42" s="10" t="str">
        <f>IF(ISERROR(VLOOKUP(B42,'[6]110m.Eng'!$O$8:$S$989,5,0)),"",(VLOOKUP(B42,'[6]110m.Eng'!$O$8:$S$989,5,0)))</f>
        <v/>
      </c>
      <c r="O42" s="12" t="str">
        <f>IF(ISERROR(VLOOKUP(B42,[6]Uzun!$F$8:$N$984,9,0)),"",(VLOOKUP(B42,[6]Uzun!$F$8:$N$984,9,0)))</f>
        <v/>
      </c>
      <c r="P42" s="10" t="str">
        <f>IF(ISERROR(VLOOKUP(B42,[6]Uzun!$F$8:$O$984,10,0)),"",(VLOOKUP(B42,[6]Uzun!$F$8:$O$984,10,0)))</f>
        <v/>
      </c>
      <c r="Q42" s="12" t="str">
        <f>IF(ISERROR(VLOOKUP(B42,[6]Gülle!$F$8:$N$978,9,0)),"",(VLOOKUP(B42,[6]Gülle!$F$8:$N$978,9,0)))</f>
        <v/>
      </c>
      <c r="R42" s="10" t="str">
        <f>IF(ISERROR(VLOOKUP(B42,[6]Gülle!$F$8:$O$978,10,0)),"",(VLOOKUP(B42,[6]Gülle!$F$8:$O$978,10,0)))</f>
        <v/>
      </c>
      <c r="S42" s="33">
        <f t="shared" si="0"/>
        <v>0</v>
      </c>
      <c r="T42" s="32"/>
      <c r="U42" s="31"/>
    </row>
    <row r="43" spans="1:21" ht="52.5" hidden="1" customHeight="1" x14ac:dyDescent="0.2">
      <c r="A43" s="14">
        <v>16</v>
      </c>
      <c r="B43" s="6"/>
      <c r="C43" s="36" t="str">
        <f>IF(ISERROR(VLOOKUP(B43,'[6]80 METRE'!$O$8:$S$983,2,0)),"",(VLOOKUP(B43,'[6]80 METRE'!$O$8:$S$983,2,0)))</f>
        <v/>
      </c>
      <c r="D43" s="35" t="str">
        <f>IF(ISERROR(VLOOKUP(B43,'[6]80 METRE'!$O$8:$S$1000,5,0)),"",(VLOOKUP(B43,'[6]80 METRE'!$O$8:$S$1000,5,0)))</f>
        <v/>
      </c>
      <c r="E43" s="34" t="str">
        <f>IF(ISERROR(VLOOKUP(B43,'[6]600 METRE'!$O$8:$S$973,2,0)),"",(VLOOKUP(B43,'[6]600 METRE'!$O$8:$S$973,2,0)))</f>
        <v/>
      </c>
      <c r="F43" s="10" t="str">
        <f>IF(ISERROR(VLOOKUP(B43,'[6]600 METRE'!$O$8:$S$990,5,0)),"",(VLOOKUP(B43,'[6]600 METRE'!$O$8:$S$990,5,0)))</f>
        <v/>
      </c>
      <c r="G43" s="34" t="str">
        <f>IF(ISERROR(VLOOKUP(B43,'[6]1500m.'!$N$8:$Q$990,2,0)),"",(VLOOKUP(B43,'[6]1500m.'!$N$8:$Q$990,2,0)))</f>
        <v/>
      </c>
      <c r="H43" s="10" t="str">
        <f>IF(ISERROR(VLOOKUP(B43,'[6]1500m.'!$N$8:$Q$990,4,0)),"",(VLOOKUP(B43,'[6]1500m.'!$N$8:$Q$990,4,0)))</f>
        <v/>
      </c>
      <c r="I43" s="12" t="str">
        <f>IF(ISERROR(VLOOKUP(B43,[6]Yüksek!$F$8:$BO$990,62,0)),"",(VLOOKUP(B43,[6]Yüksek!$F$8:$BO$990,62,0)))</f>
        <v/>
      </c>
      <c r="J43" s="10" t="str">
        <f>IF(ISERROR(VLOOKUP(B43,[6]Yüksek!$F$8:$BP$990,63,0)),"",(VLOOKUP(B43,[6]Yüksek!$F$8:$BP$990,63,0)))</f>
        <v/>
      </c>
      <c r="K43" s="12" t="str">
        <f>IF(ISERROR(VLOOKUP(B43,[6]Cirit!$F$8:$N$975,9,0)),"",(VLOOKUP(B43,[6]Cirit!$F$8:$N$975,9,0)))</f>
        <v/>
      </c>
      <c r="L43" s="10" t="str">
        <f>IF(ISERROR(VLOOKUP(B43,[6]Cirit!$F$8:$O$975,10,0)),"",(VLOOKUP(B43,[6]Cirit!$F$8:$O$975,10,0)))</f>
        <v/>
      </c>
      <c r="M43" s="11" t="str">
        <f>IF(ISERROR(VLOOKUP(B43,'[6]110m.Eng'!$O$8:$S$972,2,0)),"",(VLOOKUP(B43,'[6]110m.Eng'!$O$8:$S$972,2,0)))</f>
        <v/>
      </c>
      <c r="N43" s="10" t="str">
        <f>IF(ISERROR(VLOOKUP(B43,'[6]110m.Eng'!$O$8:$S$989,5,0)),"",(VLOOKUP(B43,'[6]110m.Eng'!$O$8:$S$989,5,0)))</f>
        <v/>
      </c>
      <c r="O43" s="12" t="str">
        <f>IF(ISERROR(VLOOKUP(B43,[6]Uzun!$F$8:$N$984,9,0)),"",(VLOOKUP(B43,[6]Uzun!$F$8:$N$984,9,0)))</f>
        <v/>
      </c>
      <c r="P43" s="10" t="str">
        <f>IF(ISERROR(VLOOKUP(B43,[6]Uzun!$F$8:$O$984,10,0)),"",(VLOOKUP(B43,[6]Uzun!$F$8:$O$984,10,0)))</f>
        <v/>
      </c>
      <c r="Q43" s="12" t="str">
        <f>IF(ISERROR(VLOOKUP(B43,[6]Gülle!$F$8:$N$978,9,0)),"",(VLOOKUP(B43,[6]Gülle!$F$8:$N$978,9,0)))</f>
        <v/>
      </c>
      <c r="R43" s="10" t="str">
        <f>IF(ISERROR(VLOOKUP(B43,[6]Gülle!$F$8:$O$978,10,0)),"",(VLOOKUP(B43,[6]Gülle!$F$8:$O$978,10,0)))</f>
        <v/>
      </c>
      <c r="S43" s="33">
        <f t="shared" si="0"/>
        <v>0</v>
      </c>
      <c r="T43" s="32"/>
      <c r="U43" s="31"/>
    </row>
    <row r="44" spans="1:21" ht="52.5" hidden="1" customHeight="1" x14ac:dyDescent="0.2">
      <c r="A44" s="14">
        <v>17</v>
      </c>
      <c r="B44" s="6"/>
      <c r="C44" s="36" t="str">
        <f>IF(ISERROR(VLOOKUP(B44,'[6]80 METRE'!$O$8:$S$983,2,0)),"",(VLOOKUP(B44,'[6]80 METRE'!$O$8:$S$983,2,0)))</f>
        <v/>
      </c>
      <c r="D44" s="35" t="str">
        <f>IF(ISERROR(VLOOKUP(B44,'[6]80 METRE'!$O$8:$S$1000,5,0)),"",(VLOOKUP(B44,'[6]80 METRE'!$O$8:$S$1000,5,0)))</f>
        <v/>
      </c>
      <c r="E44" s="34" t="str">
        <f>IF(ISERROR(VLOOKUP(B44,'[6]600 METRE'!$O$8:$S$973,2,0)),"",(VLOOKUP(B44,'[6]600 METRE'!$O$8:$S$973,2,0)))</f>
        <v/>
      </c>
      <c r="F44" s="10" t="str">
        <f>IF(ISERROR(VLOOKUP(B44,'[6]600 METRE'!$O$8:$S$990,5,0)),"",(VLOOKUP(B44,'[6]600 METRE'!$O$8:$S$990,5,0)))</f>
        <v/>
      </c>
      <c r="G44" s="34" t="str">
        <f>IF(ISERROR(VLOOKUP(B44,'[6]1500m.'!$N$8:$Q$990,2,0)),"",(VLOOKUP(B44,'[6]1500m.'!$N$8:$Q$990,2,0)))</f>
        <v/>
      </c>
      <c r="H44" s="10" t="str">
        <f>IF(ISERROR(VLOOKUP(B44,'[6]1500m.'!$N$8:$Q$990,4,0)),"",(VLOOKUP(B44,'[6]1500m.'!$N$8:$Q$990,4,0)))</f>
        <v/>
      </c>
      <c r="I44" s="12" t="str">
        <f>IF(ISERROR(VLOOKUP(B44,[6]Yüksek!$F$8:$BO$990,62,0)),"",(VLOOKUP(B44,[6]Yüksek!$F$8:$BO$990,62,0)))</f>
        <v/>
      </c>
      <c r="J44" s="10" t="str">
        <f>IF(ISERROR(VLOOKUP(B44,[6]Yüksek!$F$8:$BP$990,63,0)),"",(VLOOKUP(B44,[6]Yüksek!$F$8:$BP$990,63,0)))</f>
        <v/>
      </c>
      <c r="K44" s="12" t="str">
        <f>IF(ISERROR(VLOOKUP(B44,[6]Cirit!$F$8:$N$975,9,0)),"",(VLOOKUP(B44,[6]Cirit!$F$8:$N$975,9,0)))</f>
        <v/>
      </c>
      <c r="L44" s="10" t="str">
        <f>IF(ISERROR(VLOOKUP(B44,[6]Cirit!$F$8:$O$975,10,0)),"",(VLOOKUP(B44,[6]Cirit!$F$8:$O$975,10,0)))</f>
        <v/>
      </c>
      <c r="M44" s="11" t="str">
        <f>IF(ISERROR(VLOOKUP(B44,'[6]110m.Eng'!$O$8:$S$972,2,0)),"",(VLOOKUP(B44,'[6]110m.Eng'!$O$8:$S$972,2,0)))</f>
        <v/>
      </c>
      <c r="N44" s="10" t="str">
        <f>IF(ISERROR(VLOOKUP(B44,'[6]110m.Eng'!$O$8:$S$989,5,0)),"",(VLOOKUP(B44,'[6]110m.Eng'!$O$8:$S$989,5,0)))</f>
        <v/>
      </c>
      <c r="O44" s="12" t="str">
        <f>IF(ISERROR(VLOOKUP(B44,[6]Uzun!$F$8:$N$984,9,0)),"",(VLOOKUP(B44,[6]Uzun!$F$8:$N$984,9,0)))</f>
        <v/>
      </c>
      <c r="P44" s="10" t="str">
        <f>IF(ISERROR(VLOOKUP(B44,[6]Uzun!$F$8:$O$984,10,0)),"",(VLOOKUP(B44,[6]Uzun!$F$8:$O$984,10,0)))</f>
        <v/>
      </c>
      <c r="Q44" s="12" t="str">
        <f>IF(ISERROR(VLOOKUP(B44,[6]Gülle!$F$8:$N$978,9,0)),"",(VLOOKUP(B44,[6]Gülle!$F$8:$N$978,9,0)))</f>
        <v/>
      </c>
      <c r="R44" s="10" t="str">
        <f>IF(ISERROR(VLOOKUP(B44,[6]Gülle!$F$8:$O$978,10,0)),"",(VLOOKUP(B44,[6]Gülle!$F$8:$O$978,10,0)))</f>
        <v/>
      </c>
      <c r="S44" s="33">
        <f t="shared" si="0"/>
        <v>0</v>
      </c>
      <c r="T44" s="32"/>
      <c r="U44" s="31"/>
    </row>
    <row r="45" spans="1:21" ht="52.5" customHeight="1" x14ac:dyDescent="0.2">
      <c r="A45" s="30" t="str">
        <f>('[6]YARIŞMA BİLGİLERİ'!A2)</f>
        <v>Gençlik ve Spor Bakanlığı
Spor Genel Müdürlüğü
Spor Faaliyetleri Daire Başkanlığı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</row>
    <row r="46" spans="1:21" ht="52.5" customHeight="1" x14ac:dyDescent="0.2">
      <c r="A46" s="29" t="str">
        <f>'[6]YARIŞMA BİLGİLERİ'!F19</f>
        <v>2021-2022 SPORCU EĞİTİM MERKEZİ GRUP BİRİNCİLİĞİ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</row>
    <row r="47" spans="1:21" ht="52.5" customHeight="1" x14ac:dyDescent="0.2">
      <c r="A47" s="28" t="s">
        <v>26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</row>
    <row r="48" spans="1:21" ht="52.5" customHeight="1" x14ac:dyDescent="0.2">
      <c r="A48" s="27" t="s">
        <v>143</v>
      </c>
      <c r="B48" s="27"/>
      <c r="C48" s="27"/>
      <c r="D48" s="27"/>
      <c r="E48" s="27"/>
      <c r="F48" s="27"/>
      <c r="G48" s="27"/>
      <c r="H48" s="27"/>
      <c r="I48" s="27"/>
      <c r="J48" s="27"/>
      <c r="K48" s="27" t="s">
        <v>52</v>
      </c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1:22" ht="52.5" customHeight="1" x14ac:dyDescent="0.2">
      <c r="A49" s="20" t="s">
        <v>24</v>
      </c>
      <c r="B49" s="19" t="s">
        <v>23</v>
      </c>
      <c r="C49" s="44" t="s">
        <v>53</v>
      </c>
      <c r="D49" s="45"/>
      <c r="E49" s="26" t="s">
        <v>54</v>
      </c>
      <c r="F49" s="25"/>
      <c r="G49" s="23" t="s">
        <v>20</v>
      </c>
      <c r="H49" s="22"/>
      <c r="I49" s="46" t="s">
        <v>22</v>
      </c>
      <c r="J49" s="47"/>
      <c r="K49" s="23" t="s">
        <v>27</v>
      </c>
      <c r="L49" s="22"/>
      <c r="M49" s="46" t="s">
        <v>29</v>
      </c>
      <c r="N49" s="47"/>
      <c r="O49" s="24" t="s">
        <v>55</v>
      </c>
      <c r="P49" s="24"/>
      <c r="Q49" s="23" t="s">
        <v>15</v>
      </c>
      <c r="R49" s="22"/>
      <c r="S49" s="16" t="s">
        <v>14</v>
      </c>
      <c r="T49" s="16" t="s">
        <v>13</v>
      </c>
      <c r="U49" s="21" t="s">
        <v>12</v>
      </c>
      <c r="V49" s="21" t="s">
        <v>11</v>
      </c>
    </row>
    <row r="50" spans="1:22" ht="52.5" customHeight="1" x14ac:dyDescent="0.2">
      <c r="A50" s="20"/>
      <c r="B50" s="19"/>
      <c r="C50" s="18" t="s">
        <v>10</v>
      </c>
      <c r="D50" s="17" t="s">
        <v>9</v>
      </c>
      <c r="E50" s="18" t="s">
        <v>10</v>
      </c>
      <c r="F50" s="17" t="s">
        <v>9</v>
      </c>
      <c r="G50" s="18" t="s">
        <v>10</v>
      </c>
      <c r="H50" s="17" t="s">
        <v>9</v>
      </c>
      <c r="I50" s="18" t="s">
        <v>10</v>
      </c>
      <c r="J50" s="17" t="s">
        <v>9</v>
      </c>
      <c r="K50" s="18" t="s">
        <v>10</v>
      </c>
      <c r="L50" s="17" t="s">
        <v>9</v>
      </c>
      <c r="M50" s="18" t="s">
        <v>10</v>
      </c>
      <c r="N50" s="17" t="s">
        <v>9</v>
      </c>
      <c r="O50" s="18" t="s">
        <v>10</v>
      </c>
      <c r="P50" s="17" t="s">
        <v>9</v>
      </c>
      <c r="Q50" s="18" t="s">
        <v>10</v>
      </c>
      <c r="R50" s="17" t="s">
        <v>9</v>
      </c>
      <c r="S50" s="16"/>
      <c r="T50" s="16"/>
      <c r="U50" s="15"/>
      <c r="V50" s="15"/>
    </row>
    <row r="51" spans="1:22" ht="52.5" customHeight="1" x14ac:dyDescent="0.2">
      <c r="A51" s="14">
        <v>1</v>
      </c>
      <c r="B51" s="6" t="s">
        <v>165</v>
      </c>
      <c r="C51" s="34" t="str">
        <f>IF(ISERROR(VLOOKUP(B51,'[6]800m.'!$M$8:$O$973,3,0)),"",(VLOOKUP(B51,'[6]800m.'!$M$8:$O$973,3,0)))</f>
        <v/>
      </c>
      <c r="D51" s="10" t="str">
        <f>IF(ISERROR(VLOOKUP(B51,'[6]800m.'!$M$8:$Q$973,5,0)),"",(VLOOKUP(B51,'[6]800m.'!$M$8:$Q$973,5,0)))</f>
        <v/>
      </c>
      <c r="E51" s="13" t="str">
        <f>IF(ISERROR(VLOOKUP(B51,'[6]200m.'!$O$8:$S$983,2,0)),"",(VLOOKUP(B51,'[6]200m.'!$O$8:$S$983,2,0)))</f>
        <v/>
      </c>
      <c r="F51" s="10" t="str">
        <f>IF(ISERROR(VLOOKUP(B51,'[6]200m.'!$O$8:$S$1000,5,0)),"",(VLOOKUP(B51,'[6]200m.'!$O$8:$S$1000,5,0)))</f>
        <v/>
      </c>
      <c r="G51" s="11" t="str">
        <f>IF(ISERROR(VLOOKUP(B51,'[6]300m.Eng'!$O$8:$S$973,2,0)),"",(VLOOKUP(B51,'[6]300m.Eng'!$O$8:$S$973,2,0)))</f>
        <v/>
      </c>
      <c r="H51" s="10" t="str">
        <f>IF(ISERROR(VLOOKUP(B51,'[6]300m.Eng'!$O$8:$S$990,5,0)),"",(VLOOKUP(B51,'[6]300m.Eng'!$O$8:$S$990,5,0)))</f>
        <v/>
      </c>
      <c r="I51" s="34">
        <f>IF(ISERROR(VLOOKUP(B51,'[6]60 METRE'!$M$8:$S$981,3,0)),"",(VLOOKUP(B51,'[6]60 METRE'!$M$8:$S$981,3,0)))</f>
        <v>818</v>
      </c>
      <c r="J51" s="10">
        <f>IF(ISERROR(VLOOKUP(B51,'[6]60 METRE'!$M$8:$Q$979,5,0)),"",(VLOOKUP(B51,'[6]60 METRE'!$M$8:$Q$979,5,0)))</f>
        <v>82</v>
      </c>
      <c r="K51" s="12" t="str">
        <f>IF(ISERROR(VLOOKUP(B51,'[6]FIRLATMA TOPU'!$F$8:$N$975,9,0)),"",(VLOOKUP(B51,'[6]FIRLATMA TOPU'!$F$8:$N$975,9,0)))</f>
        <v/>
      </c>
      <c r="L51" s="10" t="str">
        <f>IF(ISERROR(VLOOKUP(B51,'[6]FIRLATMA TOPU'!$F$8:$O$975,10,0)),"",(VLOOKUP(B51,'[6]FIRLATMA TOPU'!$F$8:$O$975,10,0)))</f>
        <v/>
      </c>
      <c r="M51" s="12">
        <f>IF(ISERROR(VLOOKUP(B51,[6]Disk!$E$8:$N$975,10,0)),"",(VLOOKUP(B51,[6]Disk!$E$8:$N$975,10,0)))</f>
        <v>1975</v>
      </c>
      <c r="N51" s="10">
        <f>IF(ISERROR(VLOOKUP(B51,[6]Disk!$E$8:$O$975,11,0)),"",(VLOOKUP(B51,[6]Disk!$E$8:$O$975,11,0)))</f>
        <v>64</v>
      </c>
      <c r="O51" s="12" t="str">
        <f>IF(ISERROR(VLOOKUP(B51,[6]Sırık!$F$8:$BO$990,62,0)),"",(VLOOKUP(B51,[6]Sırık!$F$8:$BO$990,62,0)))</f>
        <v/>
      </c>
      <c r="P51" s="10" t="str">
        <f>IF(ISERROR(VLOOKUP(B51,[6]Sırık!$F$8:$BP$990,63,0)),"",(VLOOKUP(B51,[6]Sırık!$F$8:$BP$990,63,0)))</f>
        <v/>
      </c>
      <c r="Q51" s="34" t="str">
        <f>IF(ISERROR(VLOOKUP(B51,[6]İsveç!$N$8:$O$973,2,0)),"",(VLOOKUP(B51,[6]İsveç!$N$8:$O$973,2,0)))</f>
        <v/>
      </c>
      <c r="R51" s="10" t="str">
        <f>IF(ISERROR(VLOOKUP(B51,[6]İsveç!$N$8:$Q$973,4,0)),"",(VLOOKUP(B51,[6]İsveç!$N$8:$Q$973,4,0)))</f>
        <v/>
      </c>
      <c r="S51" s="9">
        <f>IF(ISERROR(VLOOKUP(B51,'2009 (13YAŞ) ERKEK'!$B$8:$S$44,18,0)),"",(VLOOKUP(B51,'2009 (13YAŞ) ERKEK'!$B$8:$S$44,18,0)))</f>
        <v>57</v>
      </c>
      <c r="T51" s="8">
        <f t="shared" ref="T51:T72" si="1">SUM(D51,F51,H51,J51,L51,N51,P51,R51)</f>
        <v>146</v>
      </c>
      <c r="U51" s="7">
        <f t="shared" ref="U51:U64" si="2">S51+T51</f>
        <v>203</v>
      </c>
      <c r="V51" s="6" t="s">
        <v>1</v>
      </c>
    </row>
    <row r="52" spans="1:22" ht="52.5" customHeight="1" x14ac:dyDescent="0.2">
      <c r="A52" s="14">
        <v>2</v>
      </c>
      <c r="B52" s="6" t="s">
        <v>145</v>
      </c>
      <c r="C52" s="34" t="str">
        <f>IF(ISERROR(VLOOKUP(B52,'[6]800m.'!$M$8:$O$973,3,0)),"",(VLOOKUP(B52,'[6]800m.'!$M$8:$O$973,3,0)))</f>
        <v/>
      </c>
      <c r="D52" s="10" t="str">
        <f>IF(ISERROR(VLOOKUP(B52,'[6]800m.'!$M$8:$Q$973,5,0)),"",(VLOOKUP(B52,'[6]800m.'!$M$8:$Q$973,5,0)))</f>
        <v/>
      </c>
      <c r="E52" s="13" t="str">
        <f>IF(ISERROR(VLOOKUP(B52,'[6]200m.'!$O$8:$S$983,2,0)),"",(VLOOKUP(B52,'[6]200m.'!$O$8:$S$983,2,0)))</f>
        <v/>
      </c>
      <c r="F52" s="10" t="str">
        <f>IF(ISERROR(VLOOKUP(B52,'[6]200m.'!$O$8:$S$1000,5,0)),"",(VLOOKUP(B52,'[6]200m.'!$O$8:$S$1000,5,0)))</f>
        <v/>
      </c>
      <c r="G52" s="11" t="str">
        <f>IF(ISERROR(VLOOKUP(B52,'[6]300m.Eng'!$O$8:$S$973,2,0)),"",(VLOOKUP(B52,'[6]300m.Eng'!$O$8:$S$973,2,0)))</f>
        <v/>
      </c>
      <c r="H52" s="10" t="str">
        <f>IF(ISERROR(VLOOKUP(B52,'[6]300m.Eng'!$O$8:$S$990,5,0)),"",(VLOOKUP(B52,'[6]300m.Eng'!$O$8:$S$990,5,0)))</f>
        <v/>
      </c>
      <c r="I52" s="34">
        <f>IF(ISERROR(VLOOKUP(B52,'[6]60 METRE'!$M$8:$S$981,3,0)),"",(VLOOKUP(B52,'[6]60 METRE'!$M$8:$S$981,3,0)))</f>
        <v>901</v>
      </c>
      <c r="J52" s="10">
        <f>IF(ISERROR(VLOOKUP(B52,'[6]60 METRE'!$M$8:$Q$979,5,0)),"",(VLOOKUP(B52,'[6]60 METRE'!$M$8:$Q$979,5,0)))</f>
        <v>65</v>
      </c>
      <c r="K52" s="12" t="str">
        <f>IF(ISERROR(VLOOKUP(B52,'[6]FIRLATMA TOPU'!$F$8:$N$975,9,0)),"",(VLOOKUP(B52,'[6]FIRLATMA TOPU'!$F$8:$N$975,9,0)))</f>
        <v/>
      </c>
      <c r="L52" s="10" t="str">
        <f>IF(ISERROR(VLOOKUP(B52,'[6]FIRLATMA TOPU'!$F$8:$O$975,10,0)),"",(VLOOKUP(B52,'[6]FIRLATMA TOPU'!$F$8:$O$975,10,0)))</f>
        <v/>
      </c>
      <c r="M52" s="12">
        <f>IF(ISERROR(VLOOKUP(B52,[6]Disk!$E$8:$N$975,10,0)),"",(VLOOKUP(B52,[6]Disk!$E$8:$N$975,10,0)))</f>
        <v>2587</v>
      </c>
      <c r="N52" s="10">
        <f>IF(ISERROR(VLOOKUP(B52,[6]Disk!$E$8:$O$975,11,0)),"",(VLOOKUP(B52,[6]Disk!$E$8:$O$975,11,0)))</f>
        <v>80</v>
      </c>
      <c r="O52" s="12" t="str">
        <f>IF(ISERROR(VLOOKUP(B52,[6]Sırık!$F$8:$BO$990,62,0)),"",(VLOOKUP(B52,[6]Sırık!$F$8:$BO$990,62,0)))</f>
        <v/>
      </c>
      <c r="P52" s="10" t="str">
        <f>IF(ISERROR(VLOOKUP(B52,[6]Sırık!$F$8:$BP$990,63,0)),"",(VLOOKUP(B52,[6]Sırık!$F$8:$BP$990,63,0)))</f>
        <v/>
      </c>
      <c r="Q52" s="34" t="str">
        <f>IF(ISERROR(VLOOKUP(B52,[6]İsveç!$N$8:$O$973,2,0)),"",(VLOOKUP(B52,[6]İsveç!$N$8:$O$973,2,0)))</f>
        <v/>
      </c>
      <c r="R52" s="10" t="str">
        <f>IF(ISERROR(VLOOKUP(B52,[6]İsveç!$N$8:$Q$973,4,0)),"",(VLOOKUP(B52,[6]İsveç!$N$8:$Q$973,4,0)))</f>
        <v/>
      </c>
      <c r="S52" s="9">
        <f>IF(ISERROR(VLOOKUP(B52,'2009 (13YAŞ) ERKEK'!$B$8:$S$44,18,0)),"",(VLOOKUP(B52,'2009 (13YAŞ) ERKEK'!$B$8:$S$44,18,0)))</f>
        <v>52</v>
      </c>
      <c r="T52" s="8">
        <f t="shared" si="1"/>
        <v>145</v>
      </c>
      <c r="U52" s="7">
        <f t="shared" si="2"/>
        <v>197</v>
      </c>
      <c r="V52" s="6" t="s">
        <v>1</v>
      </c>
    </row>
    <row r="53" spans="1:22" ht="52.5" customHeight="1" x14ac:dyDescent="0.2">
      <c r="A53" s="14">
        <v>3</v>
      </c>
      <c r="B53" s="6" t="s">
        <v>166</v>
      </c>
      <c r="C53" s="34" t="str">
        <f>IF(ISERROR(VLOOKUP(B53,'[6]800m.'!$M$8:$O$973,3,0)),"",(VLOOKUP(B53,'[6]800m.'!$M$8:$O$973,3,0)))</f>
        <v/>
      </c>
      <c r="D53" s="10" t="str">
        <f>IF(ISERROR(VLOOKUP(B53,'[6]800m.'!$M$8:$Q$973,5,0)),"",(VLOOKUP(B53,'[6]800m.'!$M$8:$Q$973,5,0)))</f>
        <v/>
      </c>
      <c r="E53" s="13" t="str">
        <f>IF(ISERROR(VLOOKUP(B53,'[6]200m.'!$O$8:$S$983,2,0)),"",(VLOOKUP(B53,'[6]200m.'!$O$8:$S$983,2,0)))</f>
        <v/>
      </c>
      <c r="F53" s="10" t="str">
        <f>IF(ISERROR(VLOOKUP(B53,'[6]200m.'!$O$8:$S$1000,5,0)),"",(VLOOKUP(B53,'[6]200m.'!$O$8:$S$1000,5,0)))</f>
        <v/>
      </c>
      <c r="G53" s="11" t="str">
        <f>IF(ISERROR(VLOOKUP(B53,'[6]300m.Eng'!$O$8:$S$973,2,0)),"",(VLOOKUP(B53,'[6]300m.Eng'!$O$8:$S$973,2,0)))</f>
        <v/>
      </c>
      <c r="H53" s="10" t="str">
        <f>IF(ISERROR(VLOOKUP(B53,'[6]300m.Eng'!$O$8:$S$990,5,0)),"",(VLOOKUP(B53,'[6]300m.Eng'!$O$8:$S$990,5,0)))</f>
        <v/>
      </c>
      <c r="I53" s="34" t="str">
        <f>IF(ISERROR(VLOOKUP(B53,'[6]60 METRE'!$M$8:$S$981,3,0)),"",(VLOOKUP(B53,'[6]60 METRE'!$M$8:$S$981,3,0)))</f>
        <v/>
      </c>
      <c r="J53" s="10" t="str">
        <f>IF(ISERROR(VLOOKUP(B53,'[6]60 METRE'!$M$8:$Q$979,5,0)),"",(VLOOKUP(B53,'[6]60 METRE'!$M$8:$Q$979,5,0)))</f>
        <v/>
      </c>
      <c r="K53" s="12" t="str">
        <f>IF(ISERROR(VLOOKUP(B53,'[6]FIRLATMA TOPU'!$F$8:$N$975,9,0)),"",(VLOOKUP(B53,'[6]FIRLATMA TOPU'!$F$8:$N$975,9,0)))</f>
        <v/>
      </c>
      <c r="L53" s="10" t="str">
        <f>IF(ISERROR(VLOOKUP(B53,'[6]FIRLATMA TOPU'!$F$8:$O$975,10,0)),"",(VLOOKUP(B53,'[6]FIRLATMA TOPU'!$F$8:$O$975,10,0)))</f>
        <v/>
      </c>
      <c r="M53" s="12">
        <f>IF(ISERROR(VLOOKUP(B53,[6]Disk!$E$8:$N$975,10,0)),"",(VLOOKUP(B53,[6]Disk!$E$8:$N$975,10,0)))</f>
        <v>2152</v>
      </c>
      <c r="N53" s="10">
        <f>IF(ISERROR(VLOOKUP(B53,[6]Disk!$E$8:$O$975,11,0)),"",(VLOOKUP(B53,[6]Disk!$E$8:$O$975,11,0)))</f>
        <v>71</v>
      </c>
      <c r="O53" s="12" t="str">
        <f>IF(ISERROR(VLOOKUP(B53,[6]Sırık!$F$8:$BO$990,62,0)),"",(VLOOKUP(B53,[6]Sırık!$F$8:$BO$990,62,0)))</f>
        <v/>
      </c>
      <c r="P53" s="10" t="str">
        <f>IF(ISERROR(VLOOKUP(B53,[6]Sırık!$F$8:$BP$990,63,0)),"",(VLOOKUP(B53,[6]Sırık!$F$8:$BP$990,63,0)))</f>
        <v/>
      </c>
      <c r="Q53" s="34" t="str">
        <f>IF(ISERROR(VLOOKUP(B53,[6]İsveç!$N$8:$O$973,2,0)),"",(VLOOKUP(B53,[6]İsveç!$N$8:$O$973,2,0)))</f>
        <v/>
      </c>
      <c r="R53" s="10" t="str">
        <f>IF(ISERROR(VLOOKUP(B53,[6]İsveç!$N$8:$Q$973,4,0)),"",(VLOOKUP(B53,[6]İsveç!$N$8:$Q$973,4,0)))</f>
        <v/>
      </c>
      <c r="S53" s="9">
        <f>IF(ISERROR(VLOOKUP(B53,'2009 (13YAŞ) ERKEK'!$B$8:$S$44,18,0)),"",(VLOOKUP(B53,'2009 (13YAŞ) ERKEK'!$B$8:$S$44,18,0)))</f>
        <v>117</v>
      </c>
      <c r="T53" s="8">
        <f t="shared" si="1"/>
        <v>71</v>
      </c>
      <c r="U53" s="7">
        <f t="shared" si="2"/>
        <v>188</v>
      </c>
      <c r="V53" s="6" t="s">
        <v>1</v>
      </c>
    </row>
    <row r="54" spans="1:22" ht="52.5" customHeight="1" x14ac:dyDescent="0.2">
      <c r="A54" s="14">
        <v>4</v>
      </c>
      <c r="B54" s="6" t="s">
        <v>149</v>
      </c>
      <c r="C54" s="34" t="str">
        <f>IF(ISERROR(VLOOKUP(B54,'[6]800m.'!$M$8:$O$973,3,0)),"",(VLOOKUP(B54,'[6]800m.'!$M$8:$O$973,3,0)))</f>
        <v/>
      </c>
      <c r="D54" s="10" t="str">
        <f>IF(ISERROR(VLOOKUP(B54,'[6]800m.'!$M$8:$Q$973,5,0)),"",(VLOOKUP(B54,'[6]800m.'!$M$8:$Q$973,5,0)))</f>
        <v/>
      </c>
      <c r="E54" s="13" t="str">
        <f>IF(ISERROR(VLOOKUP(B54,'[6]200m.'!$O$8:$S$983,2,0)),"",(VLOOKUP(B54,'[6]200m.'!$O$8:$S$983,2,0)))</f>
        <v/>
      </c>
      <c r="F54" s="10" t="str">
        <f>IF(ISERROR(VLOOKUP(B54,'[6]200m.'!$O$8:$S$1000,5,0)),"",(VLOOKUP(B54,'[6]200m.'!$O$8:$S$1000,5,0)))</f>
        <v/>
      </c>
      <c r="G54" s="11" t="str">
        <f>IF(ISERROR(VLOOKUP(B54,'[6]300m.Eng'!$O$8:$S$973,2,0)),"",(VLOOKUP(B54,'[6]300m.Eng'!$O$8:$S$973,2,0)))</f>
        <v/>
      </c>
      <c r="H54" s="10" t="str">
        <f>IF(ISERROR(VLOOKUP(B54,'[6]300m.Eng'!$O$8:$S$990,5,0)),"",(VLOOKUP(B54,'[6]300m.Eng'!$O$8:$S$990,5,0)))</f>
        <v/>
      </c>
      <c r="I54" s="34">
        <f>IF(ISERROR(VLOOKUP(B54,'[6]60 METRE'!$M$8:$S$981,3,0)),"",(VLOOKUP(B54,'[6]60 METRE'!$M$8:$S$981,3,0)))</f>
        <v>874</v>
      </c>
      <c r="J54" s="10">
        <f>IF(ISERROR(VLOOKUP(B54,'[6]60 METRE'!$M$8:$Q$979,5,0)),"",(VLOOKUP(B54,'[6]60 METRE'!$M$8:$Q$979,5,0)))</f>
        <v>71</v>
      </c>
      <c r="K54" s="12" t="str">
        <f>IF(ISERROR(VLOOKUP(B54,'[6]FIRLATMA TOPU'!$F$8:$N$975,9,0)),"",(VLOOKUP(B54,'[6]FIRLATMA TOPU'!$F$8:$N$975,9,0)))</f>
        <v/>
      </c>
      <c r="L54" s="10" t="str">
        <f>IF(ISERROR(VLOOKUP(B54,'[6]FIRLATMA TOPU'!$F$8:$O$975,10,0)),"",(VLOOKUP(B54,'[6]FIRLATMA TOPU'!$F$8:$O$975,10,0)))</f>
        <v/>
      </c>
      <c r="M54" s="12">
        <f>IF(ISERROR(VLOOKUP(B54,[6]Disk!$E$8:$N$975,10,0)),"",(VLOOKUP(B54,[6]Disk!$E$8:$N$975,10,0)))</f>
        <v>2029</v>
      </c>
      <c r="N54" s="10">
        <f>IF(ISERROR(VLOOKUP(B54,[6]Disk!$E$8:$O$975,11,0)),"",(VLOOKUP(B54,[6]Disk!$E$8:$O$975,11,0)))</f>
        <v>66</v>
      </c>
      <c r="O54" s="12" t="str">
        <f>IF(ISERROR(VLOOKUP(B54,[6]Sırık!$F$8:$BO$990,62,0)),"",(VLOOKUP(B54,[6]Sırık!$F$8:$BO$990,62,0)))</f>
        <v/>
      </c>
      <c r="P54" s="10" t="str">
        <f>IF(ISERROR(VLOOKUP(B54,[6]Sırık!$F$8:$BP$990,63,0)),"",(VLOOKUP(B54,[6]Sırık!$F$8:$BP$990,63,0)))</f>
        <v/>
      </c>
      <c r="Q54" s="34" t="str">
        <f>IF(ISERROR(VLOOKUP(B54,[6]İsveç!$N$8:$O$973,2,0)),"",(VLOOKUP(B54,[6]İsveç!$N$8:$O$973,2,0)))</f>
        <v/>
      </c>
      <c r="R54" s="10" t="str">
        <f>IF(ISERROR(VLOOKUP(B54,[6]İsveç!$N$8:$Q$973,4,0)),"",(VLOOKUP(B54,[6]İsveç!$N$8:$Q$973,4,0)))</f>
        <v/>
      </c>
      <c r="S54" s="9">
        <f>IF(ISERROR(VLOOKUP(B54,'2009 (13YAŞ) ERKEK'!$B$8:$S$44,18,0)),"",(VLOOKUP(B54,'2009 (13YAŞ) ERKEK'!$B$8:$S$44,18,0)))</f>
        <v>43</v>
      </c>
      <c r="T54" s="8">
        <f t="shared" si="1"/>
        <v>137</v>
      </c>
      <c r="U54" s="7">
        <f t="shared" si="2"/>
        <v>180</v>
      </c>
      <c r="V54" s="6" t="s">
        <v>1</v>
      </c>
    </row>
    <row r="55" spans="1:22" ht="52.5" customHeight="1" x14ac:dyDescent="0.2">
      <c r="A55" s="14">
        <v>5</v>
      </c>
      <c r="B55" s="6" t="s">
        <v>168</v>
      </c>
      <c r="C55" s="34"/>
      <c r="D55" s="10"/>
      <c r="E55" s="13"/>
      <c r="F55" s="10"/>
      <c r="G55" s="11"/>
      <c r="H55" s="10"/>
      <c r="I55" s="34">
        <v>808</v>
      </c>
      <c r="J55" s="10">
        <v>84</v>
      </c>
      <c r="K55" s="12"/>
      <c r="L55" s="10"/>
      <c r="M55" s="12" t="str">
        <f>IF(ISERROR(VLOOKUP(B55,[6]Disk!$E$8:$N$975,10,0)),"",(VLOOKUP(B55,[6]Disk!$E$8:$N$975,10,0)))</f>
        <v/>
      </c>
      <c r="N55" s="10" t="str">
        <f>IF(ISERROR(VLOOKUP(B55,[6]Disk!$E$8:$O$975,11,0)),"",(VLOOKUP(B55,[6]Disk!$E$8:$O$975,11,0)))</f>
        <v/>
      </c>
      <c r="O55" s="12"/>
      <c r="P55" s="10"/>
      <c r="Q55" s="34"/>
      <c r="R55" s="10"/>
      <c r="S55" s="9">
        <f>IF(ISERROR(VLOOKUP(B55,'2009 (13YAŞ) ERKEK'!$B$8:$S$44,18,0)),"",(VLOOKUP(B55,'2009 (13YAŞ) ERKEK'!$B$8:$S$44,18,0)))</f>
        <v>95</v>
      </c>
      <c r="T55" s="8">
        <f t="shared" si="1"/>
        <v>84</v>
      </c>
      <c r="U55" s="7">
        <f t="shared" si="2"/>
        <v>179</v>
      </c>
      <c r="V55" s="6" t="s">
        <v>1</v>
      </c>
    </row>
    <row r="56" spans="1:22" ht="52.5" customHeight="1" x14ac:dyDescent="0.2">
      <c r="A56" s="14">
        <v>6</v>
      </c>
      <c r="B56" s="6" t="s">
        <v>157</v>
      </c>
      <c r="C56" s="34" t="str">
        <f>IF(ISERROR(VLOOKUP(B56,'[6]800m.'!$M$8:$O$973,3,0)),"",(VLOOKUP(B56,'[6]800m.'!$M$8:$O$973,3,0)))</f>
        <v/>
      </c>
      <c r="D56" s="10" t="str">
        <f>IF(ISERROR(VLOOKUP(B56,'[6]800m.'!$M$8:$Q$973,5,0)),"",(VLOOKUP(B56,'[6]800m.'!$M$8:$Q$973,5,0)))</f>
        <v/>
      </c>
      <c r="E56" s="13"/>
      <c r="F56" s="10"/>
      <c r="G56" s="11"/>
      <c r="H56" s="10"/>
      <c r="I56" s="34">
        <f>IF(ISERROR(VLOOKUP(B56,'[6]60 METRE'!$M$8:$S$981,3,0)),"",(VLOOKUP(B56,'[6]60 METRE'!$M$8:$S$981,3,0)))</f>
        <v>894</v>
      </c>
      <c r="J56" s="10">
        <f>IF(ISERROR(VLOOKUP(B56,'[6]60 METRE'!$M$8:$Q$979,5,0)),"",(VLOOKUP(B56,'[6]60 METRE'!$M$8:$Q$979,5,0)))</f>
        <v>67</v>
      </c>
      <c r="K56" s="12"/>
      <c r="L56" s="10"/>
      <c r="M56" s="12">
        <f>IF(ISERROR(VLOOKUP(B56,[6]Disk!$E$8:$N$975,10,0)),"",(VLOOKUP(B56,[6]Disk!$E$8:$N$975,10,0)))</f>
        <v>1920</v>
      </c>
      <c r="N56" s="10">
        <f>IF(ISERROR(VLOOKUP(B56,[6]Disk!$E$8:$O$975,11,0)),"",(VLOOKUP(B56,[6]Disk!$E$8:$O$975,11,0)))</f>
        <v>61</v>
      </c>
      <c r="O56" s="12"/>
      <c r="P56" s="10"/>
      <c r="Q56" s="34"/>
      <c r="R56" s="10"/>
      <c r="S56" s="9">
        <f>IF(ISERROR(VLOOKUP(B56,'2009 (13YAŞ) ERKEK'!$B$8:$S$44,18,0)),"",(VLOOKUP(B56,'2009 (13YAŞ) ERKEK'!$B$8:$S$44,18,0)))</f>
        <v>47</v>
      </c>
      <c r="T56" s="8">
        <f t="shared" si="1"/>
        <v>128</v>
      </c>
      <c r="U56" s="7">
        <f t="shared" si="2"/>
        <v>175</v>
      </c>
      <c r="V56" s="6" t="s">
        <v>1</v>
      </c>
    </row>
    <row r="57" spans="1:22" ht="52.5" customHeight="1" x14ac:dyDescent="0.2">
      <c r="A57" s="14">
        <v>7</v>
      </c>
      <c r="B57" s="6" t="s">
        <v>153</v>
      </c>
      <c r="C57" s="34" t="str">
        <f>IF(ISERROR(VLOOKUP(B57,'[6]800m.'!$M$8:$O$973,3,0)),"",(VLOOKUP(B57,'[6]800m.'!$M$8:$O$973,3,0)))</f>
        <v/>
      </c>
      <c r="D57" s="10" t="str">
        <f>IF(ISERROR(VLOOKUP(B57,'[6]800m.'!$M$8:$Q$973,5,0)),"",(VLOOKUP(B57,'[6]800m.'!$M$8:$Q$973,5,0)))</f>
        <v/>
      </c>
      <c r="E57" s="13"/>
      <c r="F57" s="10"/>
      <c r="G57" s="11"/>
      <c r="H57" s="10"/>
      <c r="I57" s="34">
        <f>IF(ISERROR(VLOOKUP(B57,'[6]60 METRE'!$M$8:$S$981,3,0)),"",(VLOOKUP(B57,'[6]60 METRE'!$M$8:$S$981,3,0)))</f>
        <v>896</v>
      </c>
      <c r="J57" s="10">
        <f>IF(ISERROR(VLOOKUP(B57,'[6]60 METRE'!$M$8:$Q$979,5,0)),"",(VLOOKUP(B57,'[6]60 METRE'!$M$8:$Q$979,5,0)))</f>
        <v>66</v>
      </c>
      <c r="K57" s="12"/>
      <c r="L57" s="10"/>
      <c r="M57" s="12">
        <f>IF(ISERROR(VLOOKUP(B57,[6]Disk!$E$8:$N$975,10,0)),"",(VLOOKUP(B57,[6]Disk!$E$8:$N$975,10,0)))</f>
        <v>1854</v>
      </c>
      <c r="N57" s="10">
        <f>IF(ISERROR(VLOOKUP(B57,[6]Disk!$E$8:$O$975,11,0)),"",(VLOOKUP(B57,[6]Disk!$E$8:$O$975,11,0)))</f>
        <v>59</v>
      </c>
      <c r="O57" s="12"/>
      <c r="P57" s="10"/>
      <c r="Q57" s="34"/>
      <c r="R57" s="10"/>
      <c r="S57" s="9">
        <f>IF(ISERROR(VLOOKUP(B57,'2009 (13YAŞ) ERKEK'!$B$8:$S$44,18,0)),"",(VLOOKUP(B57,'2009 (13YAŞ) ERKEK'!$B$8:$S$44,18,0)))</f>
        <v>50</v>
      </c>
      <c r="T57" s="8">
        <f t="shared" si="1"/>
        <v>125</v>
      </c>
      <c r="U57" s="7">
        <f t="shared" si="2"/>
        <v>175</v>
      </c>
      <c r="V57" s="6" t="s">
        <v>1</v>
      </c>
    </row>
    <row r="58" spans="1:22" ht="52.5" customHeight="1" x14ac:dyDescent="0.2">
      <c r="A58" s="14">
        <v>8</v>
      </c>
      <c r="B58" s="6" t="s">
        <v>159</v>
      </c>
      <c r="C58" s="34" t="str">
        <f>IF(ISERROR(VLOOKUP(B58,'[6]800m.'!$M$8:$O$973,3,0)),"",(VLOOKUP(B58,'[6]800m.'!$M$8:$O$973,3,0)))</f>
        <v/>
      </c>
      <c r="D58" s="10" t="str">
        <f>IF(ISERROR(VLOOKUP(B58,'[6]800m.'!$M$8:$Q$973,5,0)),"",(VLOOKUP(B58,'[6]800m.'!$M$8:$Q$973,5,0)))</f>
        <v/>
      </c>
      <c r="E58" s="13"/>
      <c r="F58" s="10"/>
      <c r="G58" s="11"/>
      <c r="H58" s="10"/>
      <c r="I58" s="34">
        <f>IF(ISERROR(VLOOKUP(B58,'[6]60 METRE'!$M$8:$S$981,3,0)),"",(VLOOKUP(B58,'[6]60 METRE'!$M$8:$S$981,3,0)))</f>
        <v>889</v>
      </c>
      <c r="J58" s="10">
        <f>IF(ISERROR(VLOOKUP(B58,'[6]60 METRE'!$M$8:$Q$979,5,0)),"",(VLOOKUP(B58,'[6]60 METRE'!$M$8:$Q$979,5,0)))</f>
        <v>68</v>
      </c>
      <c r="K58" s="12"/>
      <c r="L58" s="10"/>
      <c r="M58" s="12">
        <f>IF(ISERROR(VLOOKUP(B58,[6]Disk!$E$8:$N$975,10,0)),"",(VLOOKUP(B58,[6]Disk!$E$8:$N$975,10,0)))</f>
        <v>1775</v>
      </c>
      <c r="N58" s="10">
        <f>IF(ISERROR(VLOOKUP(B58,[6]Disk!$E$8:$O$975,11,0)),"",(VLOOKUP(B58,[6]Disk!$E$8:$O$975,11,0)))</f>
        <v>56</v>
      </c>
      <c r="O58" s="12"/>
      <c r="P58" s="10"/>
      <c r="Q58" s="34"/>
      <c r="R58" s="10"/>
      <c r="S58" s="9">
        <f>IF(ISERROR(VLOOKUP(B58,'2009 (13YAŞ) ERKEK'!$B$8:$S$44,18,0)),"",(VLOOKUP(B58,'2009 (13YAŞ) ERKEK'!$B$8:$S$44,18,0)))</f>
        <v>47</v>
      </c>
      <c r="T58" s="8">
        <f t="shared" si="1"/>
        <v>124</v>
      </c>
      <c r="U58" s="7">
        <f t="shared" si="2"/>
        <v>171</v>
      </c>
      <c r="V58" s="6" t="s">
        <v>1</v>
      </c>
    </row>
    <row r="59" spans="1:22" ht="52.5" customHeight="1" x14ac:dyDescent="0.2">
      <c r="A59" s="14">
        <v>9</v>
      </c>
      <c r="B59" s="6" t="s">
        <v>151</v>
      </c>
      <c r="C59" s="34" t="str">
        <f>IF(ISERROR(VLOOKUP(B59,'[6]800m.'!$M$8:$O$973,3,0)),"",(VLOOKUP(B59,'[6]800m.'!$M$8:$O$973,3,0)))</f>
        <v/>
      </c>
      <c r="D59" s="10" t="str">
        <f>IF(ISERROR(VLOOKUP(B59,'[6]800m.'!$M$8:$Q$973,5,0)),"",(VLOOKUP(B59,'[6]800m.'!$M$8:$Q$973,5,0)))</f>
        <v/>
      </c>
      <c r="E59" s="13" t="str">
        <f>IF(ISERROR(VLOOKUP(B59,'[6]200m.'!$O$8:$S$983,2,0)),"",(VLOOKUP(B59,'[6]200m.'!$O$8:$S$983,2,0)))</f>
        <v/>
      </c>
      <c r="F59" s="10" t="str">
        <f>IF(ISERROR(VLOOKUP(B59,'[6]200m.'!$O$8:$S$1000,5,0)),"",(VLOOKUP(B59,'[6]200m.'!$O$8:$S$1000,5,0)))</f>
        <v/>
      </c>
      <c r="G59" s="11" t="str">
        <f>IF(ISERROR(VLOOKUP(B59,'[6]300m.Eng'!$O$8:$S$973,2,0)),"",(VLOOKUP(B59,'[6]300m.Eng'!$O$8:$S$973,2,0)))</f>
        <v/>
      </c>
      <c r="H59" s="10" t="str">
        <f>IF(ISERROR(VLOOKUP(B59,'[6]300m.Eng'!$O$8:$S$990,5,0)),"",(VLOOKUP(B59,'[6]300m.Eng'!$O$8:$S$990,5,0)))</f>
        <v/>
      </c>
      <c r="I59" s="34">
        <f>IF(ISERROR(VLOOKUP(B59,'[6]60 METRE'!$M$8:$S$981,3,0)),"",(VLOOKUP(B59,'[6]60 METRE'!$M$8:$S$981,3,0)))</f>
        <v>945</v>
      </c>
      <c r="J59" s="10">
        <f>IF(ISERROR(VLOOKUP(B59,'[6]60 METRE'!$M$8:$Q$979,5,0)),"",(VLOOKUP(B59,'[6]60 METRE'!$M$8:$Q$979,5,0)))</f>
        <v>57</v>
      </c>
      <c r="K59" s="12" t="str">
        <f>IF(ISERROR(VLOOKUP(B59,'[6]FIRLATMA TOPU'!$F$8:$N$975,9,0)),"",(VLOOKUP(B59,'[6]FIRLATMA TOPU'!$F$8:$N$975,9,0)))</f>
        <v/>
      </c>
      <c r="L59" s="10" t="str">
        <f>IF(ISERROR(VLOOKUP(B59,'[6]FIRLATMA TOPU'!$F$8:$O$975,10,0)),"",(VLOOKUP(B59,'[6]FIRLATMA TOPU'!$F$8:$O$975,10,0)))</f>
        <v/>
      </c>
      <c r="M59" s="12">
        <f>IF(ISERROR(VLOOKUP(B59,[6]Disk!$E$8:$N$975,10,0)),"",(VLOOKUP(B59,[6]Disk!$E$8:$N$975,10,0)))</f>
        <v>1895</v>
      </c>
      <c r="N59" s="10">
        <f>IF(ISERROR(VLOOKUP(B59,[6]Disk!$E$8:$O$975,11,0)),"",(VLOOKUP(B59,[6]Disk!$E$8:$O$975,11,0)))</f>
        <v>60</v>
      </c>
      <c r="O59" s="12" t="str">
        <f>IF(ISERROR(VLOOKUP(B59,[6]Sırık!$F$8:$BO$990,62,0)),"",(VLOOKUP(B59,[6]Sırık!$F$8:$BO$990,62,0)))</f>
        <v/>
      </c>
      <c r="P59" s="10" t="str">
        <f>IF(ISERROR(VLOOKUP(B59,[6]Sırık!$F$8:$BP$990,63,0)),"",(VLOOKUP(B59,[6]Sırık!$F$8:$BP$990,63,0)))</f>
        <v/>
      </c>
      <c r="Q59" s="34" t="str">
        <f>IF(ISERROR(VLOOKUP(B59,[6]İsveç!$N$8:$O$973,2,0)),"",(VLOOKUP(B59,[6]İsveç!$N$8:$O$973,2,0)))</f>
        <v/>
      </c>
      <c r="R59" s="10" t="str">
        <f>IF(ISERROR(VLOOKUP(B59,[6]İsveç!$N$8:$Q$973,4,0)),"",(VLOOKUP(B59,[6]İsveç!$N$8:$Q$973,4,0)))</f>
        <v/>
      </c>
      <c r="S59" s="9">
        <f>IF(ISERROR(VLOOKUP(B59,'2009 (13YAŞ) ERKEK'!$B$8:$S$44,18,0)),"",(VLOOKUP(B59,'2009 (13YAŞ) ERKEK'!$B$8:$S$44,18,0)))</f>
        <v>38</v>
      </c>
      <c r="T59" s="8">
        <f t="shared" si="1"/>
        <v>117</v>
      </c>
      <c r="U59" s="7">
        <f t="shared" si="2"/>
        <v>155</v>
      </c>
      <c r="V59" s="6" t="s">
        <v>1</v>
      </c>
    </row>
    <row r="60" spans="1:22" ht="52.5" customHeight="1" x14ac:dyDescent="0.2">
      <c r="A60" s="14">
        <v>10</v>
      </c>
      <c r="B60" s="6" t="s">
        <v>163</v>
      </c>
      <c r="C60" s="34" t="str">
        <f>IF(ISERROR(VLOOKUP(B60,'[6]800m.'!$M$8:$O$973,3,0)),"",(VLOOKUP(B60,'[6]800m.'!$M$8:$O$973,3,0)))</f>
        <v/>
      </c>
      <c r="D60" s="10" t="str">
        <f>IF(ISERROR(VLOOKUP(B60,'[6]800m.'!$M$8:$Q$973,5,0)),"",(VLOOKUP(B60,'[6]800m.'!$M$8:$Q$973,5,0)))</f>
        <v/>
      </c>
      <c r="E60" s="13" t="str">
        <f>IF(ISERROR(VLOOKUP(B60,'[6]200m.'!$O$8:$S$983,2,0)),"",(VLOOKUP(B60,'[6]200m.'!$O$8:$S$983,2,0)))</f>
        <v/>
      </c>
      <c r="F60" s="10" t="str">
        <f>IF(ISERROR(VLOOKUP(B60,'[6]200m.'!$O$8:$S$1000,5,0)),"",(VLOOKUP(B60,'[6]200m.'!$O$8:$S$1000,5,0)))</f>
        <v/>
      </c>
      <c r="G60" s="11" t="str">
        <f>IF(ISERROR(VLOOKUP(B60,'[6]300m.Eng'!$O$8:$S$973,2,0)),"",(VLOOKUP(B60,'[6]300m.Eng'!$O$8:$S$973,2,0)))</f>
        <v/>
      </c>
      <c r="H60" s="10" t="str">
        <f>IF(ISERROR(VLOOKUP(B60,'[6]300m.Eng'!$O$8:$S$990,5,0)),"",(VLOOKUP(B60,'[6]300m.Eng'!$O$8:$S$990,5,0)))</f>
        <v/>
      </c>
      <c r="I60" s="34">
        <f>IF(ISERROR(VLOOKUP(B60,'[6]60 METRE'!$M$8:$S$981,3,0)),"",(VLOOKUP(B60,'[6]60 METRE'!$M$8:$S$981,3,0)))</f>
        <v>874</v>
      </c>
      <c r="J60" s="10">
        <f>IF(ISERROR(VLOOKUP(B60,'[6]60 METRE'!$M$8:$Q$979,5,0)),"",(VLOOKUP(B60,'[6]60 METRE'!$M$8:$Q$979,5,0)))</f>
        <v>71</v>
      </c>
      <c r="K60" s="12" t="str">
        <f>IF(ISERROR(VLOOKUP(B60,'[6]FIRLATMA TOPU'!$F$8:$N$975,9,0)),"",(VLOOKUP(B60,'[6]FIRLATMA TOPU'!$F$8:$N$975,9,0)))</f>
        <v/>
      </c>
      <c r="L60" s="10" t="str">
        <f>IF(ISERROR(VLOOKUP(B60,'[6]FIRLATMA TOPU'!$F$8:$O$975,10,0)),"",(VLOOKUP(B60,'[6]FIRLATMA TOPU'!$F$8:$O$975,10,0)))</f>
        <v/>
      </c>
      <c r="M60" s="12" t="str">
        <f>IF(ISERROR(VLOOKUP(B60,[6]Disk!$E$8:$N$975,10,0)),"",(VLOOKUP(B60,[6]Disk!$E$8:$N$975,10,0)))</f>
        <v/>
      </c>
      <c r="N60" s="10" t="str">
        <f>IF(ISERROR(VLOOKUP(B60,[6]Disk!$E$8:$O$975,11,0)),"",(VLOOKUP(B60,[6]Disk!$E$8:$O$975,11,0)))</f>
        <v/>
      </c>
      <c r="O60" s="12" t="str">
        <f>IF(ISERROR(VLOOKUP(B60,[6]Sırık!$F$8:$BO$990,62,0)),"",(VLOOKUP(B60,[6]Sırık!$F$8:$BO$990,62,0)))</f>
        <v/>
      </c>
      <c r="P60" s="10" t="str">
        <f>IF(ISERROR(VLOOKUP(B60,[6]Sırık!$F$8:$BP$990,63,0)),"",(VLOOKUP(B60,[6]Sırık!$F$8:$BP$990,63,0)))</f>
        <v/>
      </c>
      <c r="Q60" s="34" t="str">
        <f>IF(ISERROR(VLOOKUP(B60,[6]İsveç!$N$8:$O$973,2,0)),"",(VLOOKUP(B60,[6]İsveç!$N$8:$O$973,2,0)))</f>
        <v/>
      </c>
      <c r="R60" s="10" t="str">
        <f>IF(ISERROR(VLOOKUP(B60,[6]İsveç!$N$8:$Q$973,4,0)),"",(VLOOKUP(B60,[6]İsveç!$N$8:$Q$973,4,0)))</f>
        <v/>
      </c>
      <c r="S60" s="9">
        <f>IF(ISERROR(VLOOKUP(B60,'2009 (13YAŞ) ERKEK'!$B$8:$S$44,18,0)),"",(VLOOKUP(B60,'2009 (13YAŞ) ERKEK'!$B$8:$S$44,18,0)))</f>
        <v>80</v>
      </c>
      <c r="T60" s="8">
        <f t="shared" si="1"/>
        <v>71</v>
      </c>
      <c r="U60" s="7">
        <f t="shared" si="2"/>
        <v>151</v>
      </c>
      <c r="V60" s="6" t="s">
        <v>1</v>
      </c>
    </row>
    <row r="61" spans="1:22" ht="52.5" customHeight="1" x14ac:dyDescent="0.2">
      <c r="A61" s="14">
        <v>11</v>
      </c>
      <c r="B61" s="6" t="s">
        <v>147</v>
      </c>
      <c r="C61" s="34" t="str">
        <f>IF(ISERROR(VLOOKUP(B61,'[6]800m.'!$M$8:$O$973,3,0)),"",(VLOOKUP(B61,'[6]800m.'!$M$8:$O$973,3,0)))</f>
        <v/>
      </c>
      <c r="D61" s="10" t="str">
        <f>IF(ISERROR(VLOOKUP(B61,'[6]800m.'!$M$8:$Q$973,5,0)),"",(VLOOKUP(B61,'[6]800m.'!$M$8:$Q$973,5,0)))</f>
        <v/>
      </c>
      <c r="E61" s="13" t="str">
        <f>IF(ISERROR(VLOOKUP(B61,'[6]200m.'!$O$8:$S$983,2,0)),"",(VLOOKUP(B61,'[6]200m.'!$O$8:$S$983,2,0)))</f>
        <v/>
      </c>
      <c r="F61" s="10" t="str">
        <f>IF(ISERROR(VLOOKUP(B61,'[6]200m.'!$O$8:$S$1000,5,0)),"",(VLOOKUP(B61,'[6]200m.'!$O$8:$S$1000,5,0)))</f>
        <v/>
      </c>
      <c r="G61" s="11" t="str">
        <f>IF(ISERROR(VLOOKUP(B61,'[6]300m.Eng'!$O$8:$S$973,2,0)),"",(VLOOKUP(B61,'[6]300m.Eng'!$O$8:$S$973,2,0)))</f>
        <v/>
      </c>
      <c r="H61" s="10" t="str">
        <f>IF(ISERROR(VLOOKUP(B61,'[6]300m.Eng'!$O$8:$S$990,5,0)),"",(VLOOKUP(B61,'[6]300m.Eng'!$O$8:$S$990,5,0)))</f>
        <v/>
      </c>
      <c r="I61" s="34">
        <f>IF(ISERROR(VLOOKUP(B61,'[6]60 METRE'!$M$8:$S$981,3,0)),"",(VLOOKUP(B61,'[6]60 METRE'!$M$8:$S$981,3,0)))</f>
        <v>933</v>
      </c>
      <c r="J61" s="10">
        <f>IF(ISERROR(VLOOKUP(B61,'[6]60 METRE'!$M$8:$Q$979,5,0)),"",(VLOOKUP(B61,'[6]60 METRE'!$M$8:$Q$979,5,0)))</f>
        <v>59</v>
      </c>
      <c r="K61" s="12" t="str">
        <f>IF(ISERROR(VLOOKUP(B61,'[6]FIRLATMA TOPU'!$F$8:$N$975,9,0)),"",(VLOOKUP(B61,'[6]FIRLATMA TOPU'!$F$8:$N$975,9,0)))</f>
        <v/>
      </c>
      <c r="L61" s="10" t="str">
        <f>IF(ISERROR(VLOOKUP(B61,'[6]FIRLATMA TOPU'!$F$8:$O$975,10,0)),"",(VLOOKUP(B61,'[6]FIRLATMA TOPU'!$F$8:$O$975,10,0)))</f>
        <v/>
      </c>
      <c r="M61" s="12">
        <f>IF(ISERROR(VLOOKUP(B61,[6]Disk!$E$8:$N$975,10,0)),"",(VLOOKUP(B61,[6]Disk!$E$8:$N$975,10,0)))</f>
        <v>1190</v>
      </c>
      <c r="N61" s="10">
        <f>IF(ISERROR(VLOOKUP(B61,[6]Disk!$E$8:$O$975,11,0)),"",(VLOOKUP(B61,[6]Disk!$E$8:$O$975,11,0)))</f>
        <v>32</v>
      </c>
      <c r="O61" s="12" t="str">
        <f>IF(ISERROR(VLOOKUP(B61,[6]Sırık!$F$8:$BO$990,62,0)),"",(VLOOKUP(B61,[6]Sırık!$F$8:$BO$990,62,0)))</f>
        <v/>
      </c>
      <c r="P61" s="10" t="str">
        <f>IF(ISERROR(VLOOKUP(B61,[6]Sırık!$F$8:$BP$990,63,0)),"",(VLOOKUP(B61,[6]Sırık!$F$8:$BP$990,63,0)))</f>
        <v/>
      </c>
      <c r="Q61" s="34" t="str">
        <f>IF(ISERROR(VLOOKUP(B61,[6]İsveç!$N$8:$O$973,2,0)),"",(VLOOKUP(B61,[6]İsveç!$N$8:$O$973,2,0)))</f>
        <v/>
      </c>
      <c r="R61" s="10" t="str">
        <f>IF(ISERROR(VLOOKUP(B61,[6]İsveç!$N$8:$Q$973,4,0)),"",(VLOOKUP(B61,[6]İsveç!$N$8:$Q$973,4,0)))</f>
        <v/>
      </c>
      <c r="S61" s="9">
        <f>IF(ISERROR(VLOOKUP(B61,'2009 (13YAŞ) ERKEK'!$B$8:$S$44,18,0)),"",(VLOOKUP(B61,'2009 (13YAŞ) ERKEK'!$B$8:$S$44,18,0)))</f>
        <v>41</v>
      </c>
      <c r="T61" s="8">
        <f t="shared" si="1"/>
        <v>91</v>
      </c>
      <c r="U61" s="7">
        <f t="shared" si="2"/>
        <v>132</v>
      </c>
      <c r="V61" s="6" t="s">
        <v>1</v>
      </c>
    </row>
    <row r="62" spans="1:22" ht="52.5" customHeight="1" x14ac:dyDescent="0.2">
      <c r="A62" s="14">
        <v>12</v>
      </c>
      <c r="B62" s="6" t="s">
        <v>155</v>
      </c>
      <c r="C62" s="34" t="str">
        <f>IF(ISERROR(VLOOKUP(B62,'[6]800m.'!$M$8:$O$973,3,0)),"",(VLOOKUP(B62,'[6]800m.'!$M$8:$O$973,3,0)))</f>
        <v/>
      </c>
      <c r="D62" s="10" t="str">
        <f>IF(ISERROR(VLOOKUP(B62,'[6]800m.'!$M$8:$Q$973,5,0)),"",(VLOOKUP(B62,'[6]800m.'!$M$8:$Q$973,5,0)))</f>
        <v/>
      </c>
      <c r="E62" s="13"/>
      <c r="F62" s="10"/>
      <c r="G62" s="11"/>
      <c r="H62" s="10"/>
      <c r="I62" s="34">
        <f>IF(ISERROR(VLOOKUP(B62,'[6]60 METRE'!$M$8:$S$981,3,0)),"",(VLOOKUP(B62,'[6]60 METRE'!$M$8:$S$981,3,0)))</f>
        <v>923</v>
      </c>
      <c r="J62" s="10">
        <f>IF(ISERROR(VLOOKUP(B62,'[6]60 METRE'!$M$8:$Q$979,5,0)),"",(VLOOKUP(B62,'[6]60 METRE'!$M$8:$Q$979,5,0)))</f>
        <v>61</v>
      </c>
      <c r="K62" s="12"/>
      <c r="L62" s="10"/>
      <c r="M62" s="12" t="str">
        <f>IF(ISERROR(VLOOKUP(B62,[6]Disk!$E$8:$N$975,10,0)),"",(VLOOKUP(B62,[6]Disk!$E$8:$N$975,10,0)))</f>
        <v/>
      </c>
      <c r="N62" s="10" t="str">
        <f>IF(ISERROR(VLOOKUP(B62,[6]Disk!$E$8:$O$975,11,0)),"",(VLOOKUP(B62,[6]Disk!$E$8:$O$975,11,0)))</f>
        <v/>
      </c>
      <c r="O62" s="12"/>
      <c r="P62" s="10"/>
      <c r="Q62" s="34"/>
      <c r="R62" s="10"/>
      <c r="S62" s="9">
        <f>IF(ISERROR(VLOOKUP(B62,'2009 (13YAŞ) ERKEK'!$B$8:$S$44,18,0)),"",(VLOOKUP(B62,'2009 (13YAŞ) ERKEK'!$B$8:$S$44,18,0)))</f>
        <v>71</v>
      </c>
      <c r="T62" s="8">
        <f t="shared" si="1"/>
        <v>61</v>
      </c>
      <c r="U62" s="7">
        <f t="shared" si="2"/>
        <v>132</v>
      </c>
      <c r="V62" s="6" t="s">
        <v>1</v>
      </c>
    </row>
    <row r="63" spans="1:22" ht="52.5" customHeight="1" x14ac:dyDescent="0.2">
      <c r="A63" s="14">
        <v>13</v>
      </c>
      <c r="B63" s="6" t="s">
        <v>167</v>
      </c>
      <c r="C63" s="34" t="str">
        <f>IF(ISERROR(VLOOKUP(B63,'[6]800m.'!$M$8:$O$973,3,0)),"",(VLOOKUP(B63,'[6]800m.'!$M$8:$O$973,3,0)))</f>
        <v/>
      </c>
      <c r="D63" s="10" t="str">
        <f>IF(ISERROR(VLOOKUP(B63,'[6]800m.'!$M$8:$Q$973,5,0)),"",(VLOOKUP(B63,'[6]800m.'!$M$8:$Q$973,5,0)))</f>
        <v/>
      </c>
      <c r="E63" s="13" t="str">
        <f>IF(ISERROR(VLOOKUP(B63,'[6]200m.'!$O$8:$S$983,2,0)),"",(VLOOKUP(B63,'[6]200m.'!$O$8:$S$983,2,0)))</f>
        <v/>
      </c>
      <c r="F63" s="10" t="str">
        <f>IF(ISERROR(VLOOKUP(B63,'[6]200m.'!$O$8:$S$1000,5,0)),"",(VLOOKUP(B63,'[6]200m.'!$O$8:$S$1000,5,0)))</f>
        <v/>
      </c>
      <c r="G63" s="11" t="str">
        <f>IF(ISERROR(VLOOKUP(B63,'[6]300m.Eng'!$O$8:$S$973,2,0)),"",(VLOOKUP(B63,'[6]300m.Eng'!$O$8:$S$973,2,0)))</f>
        <v/>
      </c>
      <c r="H63" s="10" t="str">
        <f>IF(ISERROR(VLOOKUP(B63,'[6]300m.Eng'!$O$8:$S$990,5,0)),"",(VLOOKUP(B63,'[6]300m.Eng'!$O$8:$S$990,5,0)))</f>
        <v/>
      </c>
      <c r="I63" s="34">
        <f>IF(ISERROR(VLOOKUP(B63,'[6]60 METRE'!$M$8:$S$981,3,0)),"",(VLOOKUP(B63,'[6]60 METRE'!$M$8:$S$981,3,0)))</f>
        <v>1027</v>
      </c>
      <c r="J63" s="10">
        <f>IF(ISERROR(VLOOKUP(B63,'[6]60 METRE'!$M$8:$Q$979,5,0)),"",(VLOOKUP(B63,'[6]60 METRE'!$M$8:$Q$979,5,0)))</f>
        <v>40</v>
      </c>
      <c r="K63" s="12" t="str">
        <f>IF(ISERROR(VLOOKUP(B63,'[6]FIRLATMA TOPU'!$F$8:$N$975,9,0)),"",(VLOOKUP(B63,'[6]FIRLATMA TOPU'!$F$8:$N$975,9,0)))</f>
        <v/>
      </c>
      <c r="L63" s="10" t="str">
        <f>IF(ISERROR(VLOOKUP(B63,'[6]FIRLATMA TOPU'!$F$8:$O$975,10,0)),"",(VLOOKUP(B63,'[6]FIRLATMA TOPU'!$F$8:$O$975,10,0)))</f>
        <v/>
      </c>
      <c r="M63" s="12">
        <f>IF(ISERROR(VLOOKUP(B63,[6]Disk!$E$8:$N$975,10,0)),"",(VLOOKUP(B63,[6]Disk!$E$8:$N$975,10,0)))</f>
        <v>1996</v>
      </c>
      <c r="N63" s="10">
        <f>IF(ISERROR(VLOOKUP(B63,[6]Disk!$E$8:$O$975,11,0)),"",(VLOOKUP(B63,[6]Disk!$E$8:$O$975,11,0)))</f>
        <v>64</v>
      </c>
      <c r="O63" s="12" t="str">
        <f>IF(ISERROR(VLOOKUP(B63,[6]Sırık!$F$8:$BO$990,62,0)),"",(VLOOKUP(B63,[6]Sırık!$F$8:$BO$990,62,0)))</f>
        <v/>
      </c>
      <c r="P63" s="10" t="str">
        <f>IF(ISERROR(VLOOKUP(B63,[6]Sırık!$F$8:$BP$990,63,0)),"",(VLOOKUP(B63,[6]Sırık!$F$8:$BP$990,63,0)))</f>
        <v/>
      </c>
      <c r="Q63" s="34" t="str">
        <f>IF(ISERROR(VLOOKUP(B63,[6]İsveç!$N$8:$O$973,2,0)),"",(VLOOKUP(B63,[6]İsveç!$N$8:$O$973,2,0)))</f>
        <v/>
      </c>
      <c r="R63" s="10" t="str">
        <f>IF(ISERROR(VLOOKUP(B63,[6]İsveç!$N$8:$Q$973,4,0)),"",(VLOOKUP(B63,[6]İsveç!$N$8:$Q$973,4,0)))</f>
        <v/>
      </c>
      <c r="S63" s="9">
        <f>IF(ISERROR(VLOOKUP(B63,'2009 (13YAŞ) ERKEK'!$B$8:$S$44,18,0)),"",(VLOOKUP(B63,'2009 (13YAŞ) ERKEK'!$B$8:$S$44,18,0)))</f>
        <v>22</v>
      </c>
      <c r="T63" s="8">
        <f t="shared" si="1"/>
        <v>104</v>
      </c>
      <c r="U63" s="7">
        <f t="shared" si="2"/>
        <v>126</v>
      </c>
      <c r="V63" s="6" t="s">
        <v>1</v>
      </c>
    </row>
    <row r="64" spans="1:22" ht="52.5" customHeight="1" x14ac:dyDescent="0.2">
      <c r="A64" s="14">
        <v>14</v>
      </c>
      <c r="B64" s="6" t="s">
        <v>161</v>
      </c>
      <c r="C64" s="34" t="str">
        <f>IF(ISERROR(VLOOKUP(B64,'[6]800m.'!$M$8:$O$973,3,0)),"",(VLOOKUP(B64,'[6]800m.'!$M$8:$O$973,3,0)))</f>
        <v/>
      </c>
      <c r="D64" s="10" t="str">
        <f>IF(ISERROR(VLOOKUP(B64,'[6]800m.'!$M$8:$Q$973,5,0)),"",(VLOOKUP(B64,'[6]800m.'!$M$8:$Q$973,5,0)))</f>
        <v/>
      </c>
      <c r="E64" s="13" t="str">
        <f>IF(ISERROR(VLOOKUP(B64,'[6]200m.'!$O$8:$S$983,2,0)),"",(VLOOKUP(B64,'[6]200m.'!$O$8:$S$983,2,0)))</f>
        <v/>
      </c>
      <c r="F64" s="10" t="str">
        <f>IF(ISERROR(VLOOKUP(B64,'[6]200m.'!$O$8:$S$1000,5,0)),"",(VLOOKUP(B64,'[6]200m.'!$O$8:$S$1000,5,0)))</f>
        <v/>
      </c>
      <c r="G64" s="11" t="str">
        <f>IF(ISERROR(VLOOKUP(B64,'[6]300m.Eng'!$O$8:$S$973,2,0)),"",(VLOOKUP(B64,'[6]300m.Eng'!$O$8:$S$973,2,0)))</f>
        <v/>
      </c>
      <c r="H64" s="10" t="str">
        <f>IF(ISERROR(VLOOKUP(B64,'[6]300m.Eng'!$O$8:$S$990,5,0)),"",(VLOOKUP(B64,'[6]300m.Eng'!$O$8:$S$990,5,0)))</f>
        <v/>
      </c>
      <c r="I64" s="34">
        <f>IF(ISERROR(VLOOKUP(B64,'[6]60 METRE'!$M$8:$S$981,3,0)),"",(VLOOKUP(B64,'[6]60 METRE'!$M$8:$S$981,3,0)))</f>
        <v>1055</v>
      </c>
      <c r="J64" s="10">
        <f>IF(ISERROR(VLOOKUP(B64,'[6]60 METRE'!$M$8:$Q$979,5,0)),"",(VLOOKUP(B64,'[6]60 METRE'!$M$8:$Q$979,5,0)))</f>
        <v>35</v>
      </c>
      <c r="K64" s="12" t="str">
        <f>IF(ISERROR(VLOOKUP(B64,'[6]FIRLATMA TOPU'!$F$8:$N$975,9,0)),"",(VLOOKUP(B64,'[6]FIRLATMA TOPU'!$F$8:$N$975,9,0)))</f>
        <v/>
      </c>
      <c r="L64" s="10" t="str">
        <f>IF(ISERROR(VLOOKUP(B64,'[6]FIRLATMA TOPU'!$F$8:$O$975,10,0)),"",(VLOOKUP(B64,'[6]FIRLATMA TOPU'!$F$8:$O$975,10,0)))</f>
        <v/>
      </c>
      <c r="M64" s="12">
        <f>IF(ISERROR(VLOOKUP(B64,[6]Disk!$E$8:$N$975,10,0)),"",(VLOOKUP(B64,[6]Disk!$E$8:$N$975,10,0)))</f>
        <v>1647</v>
      </c>
      <c r="N64" s="10">
        <f>IF(ISERROR(VLOOKUP(B64,[6]Disk!$E$8:$O$975,11,0)),"",(VLOOKUP(B64,[6]Disk!$E$8:$O$975,11,0)))</f>
        <v>50</v>
      </c>
      <c r="O64" s="12" t="str">
        <f>IF(ISERROR(VLOOKUP(B64,[6]Sırık!$F$8:$BO$990,62,0)),"",(VLOOKUP(B64,[6]Sırık!$F$8:$BO$990,62,0)))</f>
        <v/>
      </c>
      <c r="P64" s="10" t="str">
        <f>IF(ISERROR(VLOOKUP(B64,[6]Sırık!$F$8:$BP$990,63,0)),"",(VLOOKUP(B64,[6]Sırık!$F$8:$BP$990,63,0)))</f>
        <v/>
      </c>
      <c r="Q64" s="34" t="str">
        <f>IF(ISERROR(VLOOKUP(B64,[6]İsveç!$N$8:$O$973,2,0)),"",(VLOOKUP(B64,[6]İsveç!$N$8:$O$973,2,0)))</f>
        <v/>
      </c>
      <c r="R64" s="10" t="str">
        <f>IF(ISERROR(VLOOKUP(B64,[6]İsveç!$N$8:$Q$973,4,0)),"",(VLOOKUP(B64,[6]İsveç!$N$8:$Q$973,4,0)))</f>
        <v/>
      </c>
      <c r="S64" s="9">
        <f>IF(ISERROR(VLOOKUP(B64,'2009 (13YAŞ) ERKEK'!$B$8:$S$44,18,0)),"",(VLOOKUP(B64,'2009 (13YAŞ) ERKEK'!$B$8:$S$44,18,0)))</f>
        <v>19</v>
      </c>
      <c r="T64" s="8">
        <f t="shared" si="1"/>
        <v>85</v>
      </c>
      <c r="U64" s="7">
        <f t="shared" si="2"/>
        <v>104</v>
      </c>
      <c r="V64" s="6" t="s">
        <v>1</v>
      </c>
    </row>
    <row r="65" spans="1:22" ht="52.5" customHeight="1" x14ac:dyDescent="0.2">
      <c r="A65" s="14">
        <v>15</v>
      </c>
      <c r="B65" s="6"/>
      <c r="C65" s="34" t="str">
        <f>IF(ISERROR(VLOOKUP(B65,'[6]800m.'!$M$8:$O$973,3,0)),"",(VLOOKUP(B65,'[6]800m.'!$M$8:$O$973,3,0)))</f>
        <v/>
      </c>
      <c r="D65" s="10" t="str">
        <f>IF(ISERROR(VLOOKUP(B65,'[6]800m.'!$M$8:$Q$973,5,0)),"",(VLOOKUP(B65,'[6]800m.'!$M$8:$Q$973,5,0)))</f>
        <v/>
      </c>
      <c r="E65" s="13" t="str">
        <f>IF(ISERROR(VLOOKUP(B65,'[6]200m.'!$O$8:$S$983,2,0)),"",(VLOOKUP(B65,'[6]200m.'!$O$8:$S$983,2,0)))</f>
        <v/>
      </c>
      <c r="F65" s="10" t="str">
        <f>IF(ISERROR(VLOOKUP(B65,'[6]200m.'!$O$8:$S$1000,5,0)),"",(VLOOKUP(B65,'[6]200m.'!$O$8:$S$1000,5,0)))</f>
        <v/>
      </c>
      <c r="G65" s="11" t="str">
        <f>IF(ISERROR(VLOOKUP(B65,'[6]300m.Eng'!$O$8:$S$973,2,0)),"",(VLOOKUP(B65,'[6]300m.Eng'!$O$8:$S$973,2,0)))</f>
        <v/>
      </c>
      <c r="H65" s="10" t="str">
        <f>IF(ISERROR(VLOOKUP(B65,'[6]300m.Eng'!$O$8:$S$990,5,0)),"",(VLOOKUP(B65,'[6]300m.Eng'!$O$8:$S$990,5,0)))</f>
        <v/>
      </c>
      <c r="I65" s="34" t="str">
        <f>IF(ISERROR(VLOOKUP(B65,'[6]60 METRE'!$M$8:$S$981,3,0)),"",(VLOOKUP(B65,'[6]60 METRE'!$M$8:$S$981,3,0)))</f>
        <v/>
      </c>
      <c r="J65" s="10" t="str">
        <f>IF(ISERROR(VLOOKUP(B65,'[6]60 METRE'!$M$8:$Q$979,5,0)),"",(VLOOKUP(B65,'[6]60 METRE'!$M$8:$Q$979,5,0)))</f>
        <v/>
      </c>
      <c r="K65" s="12">
        <f>IF(ISERROR(VLOOKUP(B65,'[6]FIRLATMA TOPU'!$F$8:$N$975,9,0)),"",(VLOOKUP(B65,'[6]FIRLATMA TOPU'!$F$8:$N$975,9,0)))</f>
        <v>0</v>
      </c>
      <c r="L65" s="10" t="str">
        <f>IF(ISERROR(VLOOKUP(B65,'[6]FIRLATMA TOPU'!$F$8:$O$975,10,0)),"",(VLOOKUP(B65,'[6]FIRLATMA TOPU'!$F$8:$O$975,10,0)))</f>
        <v xml:space="preserve">    </v>
      </c>
      <c r="M65" s="12" t="str">
        <f>IF(ISERROR(VLOOKUP(B65,[6]Disk!$E$8:$N$975,10,0)),"",(VLOOKUP(B65,[6]Disk!$E$8:$N$975,10,0)))</f>
        <v/>
      </c>
      <c r="N65" s="10" t="str">
        <f>IF(ISERROR(VLOOKUP(B65,[6]Disk!$E$8:$O$975,11,0)),"",(VLOOKUP(B65,[6]Disk!$E$8:$O$975,11,0)))</f>
        <v/>
      </c>
      <c r="O65" s="12" t="str">
        <f>IF(ISERROR(VLOOKUP(B65,[6]Sırık!$F$8:$BO$990,62,0)),"",(VLOOKUP(B65,[6]Sırık!$F$8:$BO$990,62,0)))</f>
        <v/>
      </c>
      <c r="P65" s="10" t="str">
        <f>IF(ISERROR(VLOOKUP(B65,[6]Sırık!$F$8:$BP$990,63,0)),"",(VLOOKUP(B65,[6]Sırık!$F$8:$BP$990,63,0)))</f>
        <v/>
      </c>
      <c r="Q65" s="34" t="str">
        <f>IF(ISERROR(VLOOKUP(B65,[6]İsveç!$N$8:$O$973,2,0)),"",(VLOOKUP(B65,[6]İsveç!$N$8:$O$973,2,0)))</f>
        <v/>
      </c>
      <c r="R65" s="10" t="str">
        <f>IF(ISERROR(VLOOKUP(B65,[6]İsveç!$N$8:$Q$973,4,0)),"",(VLOOKUP(B65,[6]İsveç!$N$8:$Q$973,4,0)))</f>
        <v/>
      </c>
      <c r="S65" s="9" t="str">
        <f>IF(ISERROR(VLOOKUP(B65,'2009 (13YAŞ) ERKEK'!$B$8:$S$44,18,0)),"",(VLOOKUP(B65,'2009 (13YAŞ) ERKEK'!$B$8:$S$44,18,0)))</f>
        <v/>
      </c>
      <c r="T65" s="8">
        <f t="shared" si="1"/>
        <v>0</v>
      </c>
      <c r="U65" s="7">
        <f>IF(ISERROR(VLOOKUP(B65,'2009 (13YAŞ) ERKEK'!$B$77:$S$10024,18,0)),"",(VLOOKUP(B65,'2009 (13YAŞ) ERKEK'!$B$77:$S$10024,18,0)))</f>
        <v>0</v>
      </c>
      <c r="V65" s="6"/>
    </row>
    <row r="66" spans="1:22" ht="73.5" customHeight="1" x14ac:dyDescent="0.2">
      <c r="A66" s="14">
        <v>28</v>
      </c>
      <c r="B66" s="6"/>
      <c r="C66" s="34" t="str">
        <f>IF(ISERROR(VLOOKUP(B66,'[6]800m.'!$M$8:$O$973,3,0)),"",(VLOOKUP(B66,'[6]800m.'!$M$8:$O$973,3,0)))</f>
        <v/>
      </c>
      <c r="D66" s="10" t="str">
        <f>IF(ISERROR(VLOOKUP(B66,'[6]800m.'!$M$8:$Q$973,5,0)),"",(VLOOKUP(B66,'[6]800m.'!$M$8:$Q$973,5,0)))</f>
        <v/>
      </c>
      <c r="E66" s="13" t="str">
        <f>IF(ISERROR(VLOOKUP(B66,'[6]200m.'!$O$8:$S$983,2,0)),"",(VLOOKUP(B66,'[6]200m.'!$O$8:$S$983,2,0)))</f>
        <v/>
      </c>
      <c r="F66" s="10" t="str">
        <f>IF(ISERROR(VLOOKUP(B66,'[6]200m.'!$O$8:$S$1000,5,0)),"",(VLOOKUP(B66,'[6]200m.'!$O$8:$S$1000,5,0)))</f>
        <v/>
      </c>
      <c r="G66" s="11" t="str">
        <f>IF(ISERROR(VLOOKUP(B66,'[6]300m.Eng'!$O$8:$S$973,2,0)),"",(VLOOKUP(B66,'[6]300m.Eng'!$O$8:$S$973,2,0)))</f>
        <v/>
      </c>
      <c r="H66" s="10" t="str">
        <f>IF(ISERROR(VLOOKUP(B66,'[6]300m.Eng'!$O$8:$S$990,5,0)),"",(VLOOKUP(B66,'[6]300m.Eng'!$O$8:$S$990,5,0)))</f>
        <v/>
      </c>
      <c r="I66" s="34" t="str">
        <f>IF(ISERROR(VLOOKUP(B66,'[6]60 METRE'!$M$8:$S$981,3,0)),"",(VLOOKUP(B66,'[6]60 METRE'!$M$8:$S$981,3,0)))</f>
        <v/>
      </c>
      <c r="J66" s="10" t="str">
        <f>IF(ISERROR(VLOOKUP(B66,'[6]60 METRE'!$M$8:$Q$979,5,0)),"",(VLOOKUP(B66,'[6]60 METRE'!$M$8:$Q$979,5,0)))</f>
        <v/>
      </c>
      <c r="K66" s="12">
        <f>IF(ISERROR(VLOOKUP(B66,'[6]FIRLATMA TOPU'!$F$8:$N$975,9,0)),"",(VLOOKUP(B66,'[6]FIRLATMA TOPU'!$F$8:$N$975,9,0)))</f>
        <v>0</v>
      </c>
      <c r="L66" s="10" t="str">
        <f>IF(ISERROR(VLOOKUP(B66,'[6]FIRLATMA TOPU'!$F$8:$O$975,10,0)),"",(VLOOKUP(B66,'[6]FIRLATMA TOPU'!$F$8:$O$975,10,0)))</f>
        <v xml:space="preserve">    </v>
      </c>
      <c r="M66" s="12" t="str">
        <f>IF(ISERROR(VLOOKUP(B66,[6]Disk!$E$8:$N$975,10,0)),"",(VLOOKUP(B66,[6]Disk!$E$8:$N$975,10,0)))</f>
        <v/>
      </c>
      <c r="N66" s="10" t="str">
        <f>IF(ISERROR(VLOOKUP(B66,[6]Disk!$E$8:$O$975,11,0)),"",(VLOOKUP(B66,[6]Disk!$E$8:$O$975,11,0)))</f>
        <v/>
      </c>
      <c r="O66" s="12" t="str">
        <f>IF(ISERROR(VLOOKUP(B66,[6]Sırık!$F$8:$BO$990,62,0)),"",(VLOOKUP(B66,[6]Sırık!$F$8:$BO$990,62,0)))</f>
        <v/>
      </c>
      <c r="P66" s="10" t="str">
        <f>IF(ISERROR(VLOOKUP(B66,[6]Sırık!$F$8:$BP$990,63,0)),"",(VLOOKUP(B66,[6]Sırık!$F$8:$BP$990,63,0)))</f>
        <v/>
      </c>
      <c r="Q66" s="34" t="str">
        <f>IF(ISERROR(VLOOKUP(B66,[6]İsveç!$N$8:$O$973,2,0)),"",(VLOOKUP(B66,[6]İsveç!$N$8:$O$973,2,0)))</f>
        <v/>
      </c>
      <c r="R66" s="10" t="str">
        <f>IF(ISERROR(VLOOKUP(B66,[6]İsveç!$N$8:$Q$973,4,0)),"",(VLOOKUP(B66,[6]İsveç!$N$8:$Q$973,4,0)))</f>
        <v/>
      </c>
      <c r="S66" s="9" t="str">
        <f>IF(ISERROR(VLOOKUP(B66,'2009 (13YAŞ) ERKEK'!$B$8:$S$44,18,0)),"",(VLOOKUP(B66,'2009 (13YAŞ) ERKEK'!$B$8:$S$44,18,0)))</f>
        <v/>
      </c>
      <c r="T66" s="8">
        <f t="shared" si="1"/>
        <v>0</v>
      </c>
      <c r="U66" s="7">
        <f>IF(ISERROR(VLOOKUP(B66,'2009 (13YAŞ) ERKEK'!$B$77:$S$10024,18,0)),"",(VLOOKUP(B66,'2009 (13YAŞ) ERKEK'!$B$77:$S$10024,18,0)))</f>
        <v>0</v>
      </c>
    </row>
    <row r="67" spans="1:22" ht="73.5" customHeight="1" x14ac:dyDescent="0.2">
      <c r="A67" s="14">
        <v>29</v>
      </c>
      <c r="B67" s="6"/>
      <c r="C67" s="34" t="str">
        <f>IF(ISERROR(VLOOKUP(B67,'[6]800m.'!$M$8:$O$973,3,0)),"",(VLOOKUP(B67,'[6]800m.'!$M$8:$O$973,3,0)))</f>
        <v/>
      </c>
      <c r="D67" s="10" t="str">
        <f>IF(ISERROR(VLOOKUP(B67,'[6]800m.'!$M$8:$Q$973,5,0)),"",(VLOOKUP(B67,'[6]800m.'!$M$8:$Q$973,5,0)))</f>
        <v/>
      </c>
      <c r="E67" s="13" t="str">
        <f>IF(ISERROR(VLOOKUP(B67,'[6]200m.'!$O$8:$S$983,2,0)),"",(VLOOKUP(B67,'[6]200m.'!$O$8:$S$983,2,0)))</f>
        <v/>
      </c>
      <c r="F67" s="10" t="str">
        <f>IF(ISERROR(VLOOKUP(B67,'[6]200m.'!$O$8:$S$1000,5,0)),"",(VLOOKUP(B67,'[6]200m.'!$O$8:$S$1000,5,0)))</f>
        <v/>
      </c>
      <c r="G67" s="11" t="str">
        <f>IF(ISERROR(VLOOKUP(B67,'[6]300m.Eng'!$O$8:$S$973,2,0)),"",(VLOOKUP(B67,'[6]300m.Eng'!$O$8:$S$973,2,0)))</f>
        <v/>
      </c>
      <c r="H67" s="10" t="str">
        <f>IF(ISERROR(VLOOKUP(B67,'[6]300m.Eng'!$O$8:$S$990,5,0)),"",(VLOOKUP(B67,'[6]300m.Eng'!$O$8:$S$990,5,0)))</f>
        <v/>
      </c>
      <c r="I67" s="34" t="str">
        <f>IF(ISERROR(VLOOKUP(B67,'[6]60 METRE'!$M$8:$S$981,3,0)),"",(VLOOKUP(B67,'[6]60 METRE'!$M$8:$S$981,3,0)))</f>
        <v/>
      </c>
      <c r="J67" s="10" t="str">
        <f>IF(ISERROR(VLOOKUP(B67,'[6]60 METRE'!$M$8:$Q$979,5,0)),"",(VLOOKUP(B67,'[6]60 METRE'!$M$8:$Q$979,5,0)))</f>
        <v/>
      </c>
      <c r="K67" s="12">
        <f>IF(ISERROR(VLOOKUP(B67,'[6]FIRLATMA TOPU'!$F$8:$N$975,9,0)),"",(VLOOKUP(B67,'[6]FIRLATMA TOPU'!$F$8:$N$975,9,0)))</f>
        <v>0</v>
      </c>
      <c r="L67" s="10" t="str">
        <f>IF(ISERROR(VLOOKUP(B67,'[6]FIRLATMA TOPU'!$F$8:$O$975,10,0)),"",(VLOOKUP(B67,'[6]FIRLATMA TOPU'!$F$8:$O$975,10,0)))</f>
        <v xml:space="preserve">    </v>
      </c>
      <c r="M67" s="12" t="str">
        <f>IF(ISERROR(VLOOKUP(B67,[6]Disk!$E$8:$N$975,10,0)),"",(VLOOKUP(B67,[6]Disk!$E$8:$N$975,10,0)))</f>
        <v/>
      </c>
      <c r="N67" s="10" t="str">
        <f>IF(ISERROR(VLOOKUP(B67,[6]Disk!$E$8:$O$975,11,0)),"",(VLOOKUP(B67,[6]Disk!$E$8:$O$975,11,0)))</f>
        <v/>
      </c>
      <c r="O67" s="12" t="str">
        <f>IF(ISERROR(VLOOKUP(B67,[6]Sırık!$F$8:$BO$990,62,0)),"",(VLOOKUP(B67,[6]Sırık!$F$8:$BO$990,62,0)))</f>
        <v/>
      </c>
      <c r="P67" s="10" t="str">
        <f>IF(ISERROR(VLOOKUP(B67,[6]Sırık!$F$8:$BP$990,63,0)),"",(VLOOKUP(B67,[6]Sırık!$F$8:$BP$990,63,0)))</f>
        <v/>
      </c>
      <c r="Q67" s="34" t="str">
        <f>IF(ISERROR(VLOOKUP(B67,[6]İsveç!$N$8:$O$973,2,0)),"",(VLOOKUP(B67,[6]İsveç!$N$8:$O$973,2,0)))</f>
        <v/>
      </c>
      <c r="R67" s="10" t="str">
        <f>IF(ISERROR(VLOOKUP(B67,[6]İsveç!$N$8:$Q$973,4,0)),"",(VLOOKUP(B67,[6]İsveç!$N$8:$Q$973,4,0)))</f>
        <v/>
      </c>
      <c r="S67" s="9" t="str">
        <f>IF(ISERROR(VLOOKUP(B67,'2009 (13YAŞ) ERKEK'!$B$8:$S$44,18,0)),"",(VLOOKUP(B67,'2009 (13YAŞ) ERKEK'!$B$8:$S$44,18,0)))</f>
        <v/>
      </c>
      <c r="T67" s="8">
        <f t="shared" si="1"/>
        <v>0</v>
      </c>
      <c r="U67" s="7">
        <f>IF(ISERROR(VLOOKUP(B67,'2009 (13YAŞ) ERKEK'!$B$77:$S$10024,18,0)),"",(VLOOKUP(B67,'2009 (13YAŞ) ERKEK'!$B$77:$S$10024,18,0)))</f>
        <v>0</v>
      </c>
    </row>
    <row r="68" spans="1:22" ht="73.5" customHeight="1" x14ac:dyDescent="0.2">
      <c r="A68" s="14">
        <v>30</v>
      </c>
      <c r="B68" s="6"/>
      <c r="C68" s="34" t="str">
        <f>IF(ISERROR(VLOOKUP(B68,'[6]800m.'!$M$8:$O$973,3,0)),"",(VLOOKUP(B68,'[6]800m.'!$M$8:$O$973,3,0)))</f>
        <v/>
      </c>
      <c r="D68" s="10" t="str">
        <f>IF(ISERROR(VLOOKUP(B68,'[6]800m.'!$M$8:$Q$973,5,0)),"",(VLOOKUP(B68,'[6]800m.'!$M$8:$Q$973,5,0)))</f>
        <v/>
      </c>
      <c r="E68" s="13" t="str">
        <f>IF(ISERROR(VLOOKUP(B68,'[6]200m.'!$O$8:$S$983,2,0)),"",(VLOOKUP(B68,'[6]200m.'!$O$8:$S$983,2,0)))</f>
        <v/>
      </c>
      <c r="F68" s="10" t="str">
        <f>IF(ISERROR(VLOOKUP(B68,'[6]200m.'!$O$8:$S$1000,5,0)),"",(VLOOKUP(B68,'[6]200m.'!$O$8:$S$1000,5,0)))</f>
        <v/>
      </c>
      <c r="G68" s="11" t="str">
        <f>IF(ISERROR(VLOOKUP(B68,'[6]300m.Eng'!$O$8:$S$973,2,0)),"",(VLOOKUP(B68,'[6]300m.Eng'!$O$8:$S$973,2,0)))</f>
        <v/>
      </c>
      <c r="H68" s="10" t="str">
        <f>IF(ISERROR(VLOOKUP(B68,'[6]300m.Eng'!$O$8:$S$990,5,0)),"",(VLOOKUP(B68,'[6]300m.Eng'!$O$8:$S$990,5,0)))</f>
        <v/>
      </c>
      <c r="I68" s="34" t="str">
        <f>IF(ISERROR(VLOOKUP(B68,'[6]60 METRE'!$M$8:$S$981,3,0)),"",(VLOOKUP(B68,'[6]60 METRE'!$M$8:$S$981,3,0)))</f>
        <v/>
      </c>
      <c r="J68" s="10" t="str">
        <f>IF(ISERROR(VLOOKUP(B68,'[6]60 METRE'!$M$8:$Q$979,5,0)),"",(VLOOKUP(B68,'[6]60 METRE'!$M$8:$Q$979,5,0)))</f>
        <v/>
      </c>
      <c r="K68" s="12">
        <f>IF(ISERROR(VLOOKUP(B68,'[6]FIRLATMA TOPU'!$F$8:$N$975,9,0)),"",(VLOOKUP(B68,'[6]FIRLATMA TOPU'!$F$8:$N$975,9,0)))</f>
        <v>0</v>
      </c>
      <c r="L68" s="10" t="str">
        <f>IF(ISERROR(VLOOKUP(B68,'[6]FIRLATMA TOPU'!$F$8:$O$975,10,0)),"",(VLOOKUP(B68,'[6]FIRLATMA TOPU'!$F$8:$O$975,10,0)))</f>
        <v xml:space="preserve">    </v>
      </c>
      <c r="M68" s="12" t="str">
        <f>IF(ISERROR(VLOOKUP(B68,[6]Disk!$E$8:$N$975,10,0)),"",(VLOOKUP(B68,[6]Disk!$E$8:$N$975,10,0)))</f>
        <v/>
      </c>
      <c r="N68" s="10" t="str">
        <f>IF(ISERROR(VLOOKUP(B68,[6]Disk!$E$8:$O$975,11,0)),"",(VLOOKUP(B68,[6]Disk!$E$8:$O$975,11,0)))</f>
        <v/>
      </c>
      <c r="O68" s="12" t="str">
        <f>IF(ISERROR(VLOOKUP(B68,[6]Sırık!$F$8:$BO$990,62,0)),"",(VLOOKUP(B68,[6]Sırık!$F$8:$BO$990,62,0)))</f>
        <v/>
      </c>
      <c r="P68" s="10" t="str">
        <f>IF(ISERROR(VLOOKUP(B68,[6]Sırık!$F$8:$BP$990,63,0)),"",(VLOOKUP(B68,[6]Sırık!$F$8:$BP$990,63,0)))</f>
        <v/>
      </c>
      <c r="Q68" s="34" t="str">
        <f>IF(ISERROR(VLOOKUP(B68,[6]İsveç!$N$8:$O$973,2,0)),"",(VLOOKUP(B68,[6]İsveç!$N$8:$O$973,2,0)))</f>
        <v/>
      </c>
      <c r="R68" s="10" t="str">
        <f>IF(ISERROR(VLOOKUP(B68,[6]İsveç!$N$8:$Q$973,4,0)),"",(VLOOKUP(B68,[6]İsveç!$N$8:$Q$973,4,0)))</f>
        <v/>
      </c>
      <c r="S68" s="9" t="str">
        <f>IF(ISERROR(VLOOKUP(B68,'2009 (13YAŞ) ERKEK'!$B$8:$S$44,18,0)),"",(VLOOKUP(B68,'2009 (13YAŞ) ERKEK'!$B$8:$S$44,18,0)))</f>
        <v/>
      </c>
      <c r="T68" s="8">
        <f t="shared" si="1"/>
        <v>0</v>
      </c>
      <c r="U68" s="7">
        <f>IF(ISERROR(VLOOKUP(B68,'2009 (13YAŞ) ERKEK'!$B$77:$S$10024,18,0)),"",(VLOOKUP(B68,'2009 (13YAŞ) ERKEK'!$B$77:$S$10024,18,0)))</f>
        <v>0</v>
      </c>
    </row>
    <row r="69" spans="1:22" ht="73.5" customHeight="1" x14ac:dyDescent="0.2">
      <c r="A69" s="14">
        <v>31</v>
      </c>
      <c r="B69" s="6"/>
      <c r="C69" s="34" t="str">
        <f>IF(ISERROR(VLOOKUP(B69,'[6]800m.'!$M$8:$O$973,3,0)),"",(VLOOKUP(B69,'[6]800m.'!$M$8:$O$973,3,0)))</f>
        <v/>
      </c>
      <c r="D69" s="10" t="str">
        <f>IF(ISERROR(VLOOKUP(B69,'[6]800m.'!$M$8:$Q$973,5,0)),"",(VLOOKUP(B69,'[6]800m.'!$M$8:$Q$973,5,0)))</f>
        <v/>
      </c>
      <c r="E69" s="13" t="str">
        <f>IF(ISERROR(VLOOKUP(B69,'[6]200m.'!$O$8:$S$983,2,0)),"",(VLOOKUP(B69,'[6]200m.'!$O$8:$S$983,2,0)))</f>
        <v/>
      </c>
      <c r="F69" s="10" t="str">
        <f>IF(ISERROR(VLOOKUP(B69,'[6]200m.'!$O$8:$S$1000,5,0)),"",(VLOOKUP(B69,'[6]200m.'!$O$8:$S$1000,5,0)))</f>
        <v/>
      </c>
      <c r="G69" s="11" t="str">
        <f>IF(ISERROR(VLOOKUP(B69,'[6]300m.Eng'!$O$8:$S$973,2,0)),"",(VLOOKUP(B69,'[6]300m.Eng'!$O$8:$S$973,2,0)))</f>
        <v/>
      </c>
      <c r="H69" s="10" t="str">
        <f>IF(ISERROR(VLOOKUP(B69,'[6]300m.Eng'!$O$8:$S$990,5,0)),"",(VLOOKUP(B69,'[6]300m.Eng'!$O$8:$S$990,5,0)))</f>
        <v/>
      </c>
      <c r="I69" s="34" t="str">
        <f>IF(ISERROR(VLOOKUP(B69,'[6]60 METRE'!$M$8:$S$981,3,0)),"",(VLOOKUP(B69,'[6]60 METRE'!$M$8:$S$981,3,0)))</f>
        <v/>
      </c>
      <c r="J69" s="10" t="str">
        <f>IF(ISERROR(VLOOKUP(B69,'[6]60 METRE'!$M$8:$Q$979,5,0)),"",(VLOOKUP(B69,'[6]60 METRE'!$M$8:$Q$979,5,0)))</f>
        <v/>
      </c>
      <c r="K69" s="12">
        <f>IF(ISERROR(VLOOKUP(B69,'[6]FIRLATMA TOPU'!$F$8:$N$975,9,0)),"",(VLOOKUP(B69,'[6]FIRLATMA TOPU'!$F$8:$N$975,9,0)))</f>
        <v>0</v>
      </c>
      <c r="L69" s="10" t="str">
        <f>IF(ISERROR(VLOOKUP(B69,'[6]FIRLATMA TOPU'!$F$8:$O$975,10,0)),"",(VLOOKUP(B69,'[6]FIRLATMA TOPU'!$F$8:$O$975,10,0)))</f>
        <v xml:space="preserve">    </v>
      </c>
      <c r="M69" s="12" t="str">
        <f>IF(ISERROR(VLOOKUP(B69,[6]Disk!$E$8:$N$975,10,0)),"",(VLOOKUP(B69,[6]Disk!$E$8:$N$975,10,0)))</f>
        <v/>
      </c>
      <c r="N69" s="10" t="str">
        <f>IF(ISERROR(VLOOKUP(B69,[6]Disk!$E$8:$O$975,11,0)),"",(VLOOKUP(B69,[6]Disk!$E$8:$O$975,11,0)))</f>
        <v/>
      </c>
      <c r="O69" s="12" t="str">
        <f>IF(ISERROR(VLOOKUP(B69,[6]Sırık!$F$8:$BO$990,62,0)),"",(VLOOKUP(B69,[6]Sırık!$F$8:$BO$990,62,0)))</f>
        <v/>
      </c>
      <c r="P69" s="10" t="str">
        <f>IF(ISERROR(VLOOKUP(B69,[6]Sırık!$F$8:$BP$990,63,0)),"",(VLOOKUP(B69,[6]Sırık!$F$8:$BP$990,63,0)))</f>
        <v/>
      </c>
      <c r="Q69" s="34" t="str">
        <f>IF(ISERROR(VLOOKUP(B69,[6]İsveç!$N$8:$O$973,2,0)),"",(VLOOKUP(B69,[6]İsveç!$N$8:$O$973,2,0)))</f>
        <v/>
      </c>
      <c r="R69" s="10" t="str">
        <f>IF(ISERROR(VLOOKUP(B69,[6]İsveç!$N$8:$Q$973,4,0)),"",(VLOOKUP(B69,[6]İsveç!$N$8:$Q$973,4,0)))</f>
        <v/>
      </c>
      <c r="S69" s="9" t="str">
        <f>IF(ISERROR(VLOOKUP(B69,'2009 (13YAŞ) ERKEK'!$B$8:$S$44,18,0)),"",(VLOOKUP(B69,'2009 (13YAŞ) ERKEK'!$B$8:$S$44,18,0)))</f>
        <v/>
      </c>
      <c r="T69" s="8">
        <f t="shared" si="1"/>
        <v>0</v>
      </c>
      <c r="U69" s="7">
        <f>IF(ISERROR(VLOOKUP(B69,'2009 (13YAŞ) ERKEK'!$B$77:$S$10024,18,0)),"",(VLOOKUP(B69,'2009 (13YAŞ) ERKEK'!$B$77:$S$10024,18,0)))</f>
        <v>0</v>
      </c>
    </row>
    <row r="70" spans="1:22" ht="73.5" customHeight="1" x14ac:dyDescent="0.2">
      <c r="A70" s="14">
        <v>32</v>
      </c>
      <c r="B70" s="6"/>
      <c r="C70" s="34" t="str">
        <f>IF(ISERROR(VLOOKUP(B70,'[6]800m.'!$M$8:$O$973,3,0)),"",(VLOOKUP(B70,'[6]800m.'!$M$8:$O$973,3,0)))</f>
        <v/>
      </c>
      <c r="D70" s="10" t="str">
        <f>IF(ISERROR(VLOOKUP(B70,'[6]800m.'!$M$8:$Q$973,5,0)),"",(VLOOKUP(B70,'[6]800m.'!$M$8:$Q$973,5,0)))</f>
        <v/>
      </c>
      <c r="E70" s="13" t="str">
        <f>IF(ISERROR(VLOOKUP(B70,'[6]200m.'!$O$8:$S$983,2,0)),"",(VLOOKUP(B70,'[6]200m.'!$O$8:$S$983,2,0)))</f>
        <v/>
      </c>
      <c r="F70" s="10" t="str">
        <f>IF(ISERROR(VLOOKUP(B70,'[6]200m.'!$O$8:$S$1000,5,0)),"",(VLOOKUP(B70,'[6]200m.'!$O$8:$S$1000,5,0)))</f>
        <v/>
      </c>
      <c r="G70" s="11" t="str">
        <f>IF(ISERROR(VLOOKUP(B70,'[6]300m.Eng'!$O$8:$S$973,2,0)),"",(VLOOKUP(B70,'[6]300m.Eng'!$O$8:$S$973,2,0)))</f>
        <v/>
      </c>
      <c r="H70" s="10" t="str">
        <f>IF(ISERROR(VLOOKUP(B70,'[6]300m.Eng'!$O$8:$S$990,5,0)),"",(VLOOKUP(B70,'[6]300m.Eng'!$O$8:$S$990,5,0)))</f>
        <v/>
      </c>
      <c r="I70" s="34" t="str">
        <f>IF(ISERROR(VLOOKUP(B70,'[6]60 METRE'!$M$8:$S$981,3,0)),"",(VLOOKUP(B70,'[6]60 METRE'!$M$8:$S$981,3,0)))</f>
        <v/>
      </c>
      <c r="J70" s="10" t="str">
        <f>IF(ISERROR(VLOOKUP(B70,'[6]60 METRE'!$M$8:$Q$979,5,0)),"",(VLOOKUP(B70,'[6]60 METRE'!$M$8:$Q$979,5,0)))</f>
        <v/>
      </c>
      <c r="K70" s="12">
        <f>IF(ISERROR(VLOOKUP(B70,'[6]FIRLATMA TOPU'!$F$8:$N$975,9,0)),"",(VLOOKUP(B70,'[6]FIRLATMA TOPU'!$F$8:$N$975,9,0)))</f>
        <v>0</v>
      </c>
      <c r="L70" s="10" t="str">
        <f>IF(ISERROR(VLOOKUP(B70,'[6]FIRLATMA TOPU'!$F$8:$O$975,10,0)),"",(VLOOKUP(B70,'[6]FIRLATMA TOPU'!$F$8:$O$975,10,0)))</f>
        <v xml:space="preserve">    </v>
      </c>
      <c r="M70" s="12" t="str">
        <f>IF(ISERROR(VLOOKUP(B70,[6]Disk!$E$8:$N$975,10,0)),"",(VLOOKUP(B70,[6]Disk!$E$8:$N$975,10,0)))</f>
        <v/>
      </c>
      <c r="N70" s="10" t="str">
        <f>IF(ISERROR(VLOOKUP(B70,[6]Disk!$E$8:$O$975,11,0)),"",(VLOOKUP(B70,[6]Disk!$E$8:$O$975,11,0)))</f>
        <v/>
      </c>
      <c r="O70" s="12" t="str">
        <f>IF(ISERROR(VLOOKUP(B70,[6]Sırık!$F$8:$BO$990,62,0)),"",(VLOOKUP(B70,[6]Sırık!$F$8:$BO$990,62,0)))</f>
        <v/>
      </c>
      <c r="P70" s="10" t="str">
        <f>IF(ISERROR(VLOOKUP(B70,[6]Sırık!$F$8:$BP$990,63,0)),"",(VLOOKUP(B70,[6]Sırık!$F$8:$BP$990,63,0)))</f>
        <v/>
      </c>
      <c r="Q70" s="34" t="str">
        <f>IF(ISERROR(VLOOKUP(B70,[6]İsveç!$N$8:$O$973,2,0)),"",(VLOOKUP(B70,[6]İsveç!$N$8:$O$973,2,0)))</f>
        <v/>
      </c>
      <c r="R70" s="10" t="str">
        <f>IF(ISERROR(VLOOKUP(B70,[6]İsveç!$N$8:$Q$973,4,0)),"",(VLOOKUP(B70,[6]İsveç!$N$8:$Q$973,4,0)))</f>
        <v/>
      </c>
      <c r="S70" s="9" t="str">
        <f>IF(ISERROR(VLOOKUP(B70,'2009 (13YAŞ) ERKEK'!$B$8:$S$44,18,0)),"",(VLOOKUP(B70,'2009 (13YAŞ) ERKEK'!$B$8:$S$44,18,0)))</f>
        <v/>
      </c>
      <c r="T70" s="8">
        <f t="shared" si="1"/>
        <v>0</v>
      </c>
      <c r="U70" s="7">
        <f>IF(ISERROR(VLOOKUP(B70,'2009 (13YAŞ) ERKEK'!$B$77:$S$10024,18,0)),"",(VLOOKUP(B70,'2009 (13YAŞ) ERKEK'!$B$77:$S$10024,18,0)))</f>
        <v>0</v>
      </c>
    </row>
    <row r="71" spans="1:22" ht="73.5" customHeight="1" x14ac:dyDescent="0.2">
      <c r="A71" s="14">
        <v>33</v>
      </c>
      <c r="B71" s="6"/>
      <c r="C71" s="34"/>
      <c r="D71" s="10"/>
      <c r="E71" s="13"/>
      <c r="F71" s="10"/>
      <c r="G71" s="11"/>
      <c r="H71" s="10"/>
      <c r="I71" s="34"/>
      <c r="J71" s="10"/>
      <c r="K71" s="12"/>
      <c r="L71" s="10"/>
      <c r="M71" s="12" t="str">
        <f>IF(ISERROR(VLOOKUP(B71,[6]Disk!$E$8:$N$975,10,0)),"",(VLOOKUP(B71,[6]Disk!$E$8:$N$975,10,0)))</f>
        <v/>
      </c>
      <c r="N71" s="10" t="str">
        <f>IF(ISERROR(VLOOKUP(B71,[6]Disk!$E$8:$O$975,11,0)),"",(VLOOKUP(B71,[6]Disk!$E$8:$O$975,11,0)))</f>
        <v/>
      </c>
      <c r="O71" s="12"/>
      <c r="P71" s="10"/>
      <c r="Q71" s="34"/>
      <c r="R71" s="10"/>
      <c r="S71" s="9" t="str">
        <f>IF(ISERROR(VLOOKUP(B71,'2009 (13YAŞ) ERKEK'!$B$8:$S$44,18,0)),"",(VLOOKUP(B71,'2009 (13YAŞ) ERKEK'!$B$8:$S$44,18,0)))</f>
        <v/>
      </c>
      <c r="T71" s="8">
        <f t="shared" si="1"/>
        <v>0</v>
      </c>
      <c r="U71" s="7"/>
    </row>
    <row r="72" spans="1:22" ht="73.5" customHeight="1" x14ac:dyDescent="0.2">
      <c r="A72" s="14">
        <v>34</v>
      </c>
      <c r="B72" s="6"/>
      <c r="C72" s="34" t="str">
        <f>IF(ISERROR(VLOOKUP(B72,'[6]800m.'!$M$8:$O$973,3,0)),"",(VLOOKUP(B72,'[6]800m.'!$M$8:$O$973,3,0)))</f>
        <v/>
      </c>
      <c r="D72" s="10" t="str">
        <f>IF(ISERROR(VLOOKUP(B72,'[6]800m.'!$M$8:$Q$973,5,0)),"",(VLOOKUP(B72,'[6]800m.'!$M$8:$Q$973,5,0)))</f>
        <v/>
      </c>
      <c r="E72" s="13" t="str">
        <f>IF(ISERROR(VLOOKUP(B72,'[6]200m.'!$O$8:$S$983,2,0)),"",(VLOOKUP(B72,'[6]200m.'!$O$8:$S$983,2,0)))</f>
        <v/>
      </c>
      <c r="F72" s="10" t="str">
        <f>IF(ISERROR(VLOOKUP(B72,'[6]200m.'!$O$8:$S$1000,5,0)),"",(VLOOKUP(B72,'[6]200m.'!$O$8:$S$1000,5,0)))</f>
        <v/>
      </c>
      <c r="G72" s="11" t="str">
        <f>IF(ISERROR(VLOOKUP(B72,'[6]300m.Eng'!$O$8:$S$973,2,0)),"",(VLOOKUP(B72,'[6]300m.Eng'!$O$8:$S$973,2,0)))</f>
        <v/>
      </c>
      <c r="H72" s="10" t="str">
        <f>IF(ISERROR(VLOOKUP(B72,'[6]300m.Eng'!$O$8:$S$990,5,0)),"",(VLOOKUP(B72,'[6]300m.Eng'!$O$8:$S$990,5,0)))</f>
        <v/>
      </c>
      <c r="I72" s="34" t="str">
        <f>IF(ISERROR(VLOOKUP(B72,'[6]60 METRE'!$M$8:$S$981,3,0)),"",(VLOOKUP(B72,'[6]60 METRE'!$M$8:$S$981,3,0)))</f>
        <v/>
      </c>
      <c r="J72" s="10" t="str">
        <f>IF(ISERROR(VLOOKUP(B72,'[6]60 METRE'!$M$8:$Q$979,5,0)),"",(VLOOKUP(B72,'[6]60 METRE'!$M$8:$Q$979,5,0)))</f>
        <v/>
      </c>
      <c r="K72" s="12">
        <f>IF(ISERROR(VLOOKUP(B72,'[6]FIRLATMA TOPU'!$F$8:$N$975,9,0)),"",(VLOOKUP(B72,'[6]FIRLATMA TOPU'!$F$8:$N$975,9,0)))</f>
        <v>0</v>
      </c>
      <c r="L72" s="10" t="str">
        <f>IF(ISERROR(VLOOKUP(B72,'[6]FIRLATMA TOPU'!$F$8:$O$975,10,0)),"",(VLOOKUP(B72,'[6]FIRLATMA TOPU'!$F$8:$O$975,10,0)))</f>
        <v xml:space="preserve">    </v>
      </c>
      <c r="M72" s="12" t="str">
        <f>IF(ISERROR(VLOOKUP(B72,[6]Disk!$E$8:$N$975,10,0)),"",(VLOOKUP(B72,[6]Disk!$E$8:$N$975,10,0)))</f>
        <v/>
      </c>
      <c r="N72" s="10" t="str">
        <f>IF(ISERROR(VLOOKUP(B72,[6]Disk!$E$8:$O$975,11,0)),"",(VLOOKUP(B72,[6]Disk!$E$8:$O$975,11,0)))</f>
        <v/>
      </c>
      <c r="O72" s="12" t="str">
        <f>IF(ISERROR(VLOOKUP(B72,[6]Sırık!$F$8:$BO$990,62,0)),"",(VLOOKUP(B72,[6]Sırık!$F$8:$BO$990,62,0)))</f>
        <v/>
      </c>
      <c r="P72" s="10" t="str">
        <f>IF(ISERROR(VLOOKUP(B72,[6]Sırık!$F$8:$BP$990,63,0)),"",(VLOOKUP(B72,[6]Sırık!$F$8:$BP$990,63,0)))</f>
        <v/>
      </c>
      <c r="Q72" s="34" t="str">
        <f>IF(ISERROR(VLOOKUP(B72,[6]İsveç!$N$8:$O$973,2,0)),"",(VLOOKUP(B72,[6]İsveç!$N$8:$O$973,2,0)))</f>
        <v/>
      </c>
      <c r="R72" s="10" t="str">
        <f>IF(ISERROR(VLOOKUP(B72,[6]İsveç!$N$8:$Q$973,4,0)),"",(VLOOKUP(B72,[6]İsveç!$N$8:$Q$973,4,0)))</f>
        <v/>
      </c>
      <c r="S72" s="9" t="str">
        <f>IF(ISERROR(VLOOKUP(B72,'2009 (13YAŞ) ERKEK'!$B$8:$S$44,18,0)),"",(VLOOKUP(B72,'2009 (13YAŞ) ERKEK'!$B$8:$S$44,18,0)))</f>
        <v/>
      </c>
      <c r="T72" s="8">
        <f t="shared" si="1"/>
        <v>0</v>
      </c>
      <c r="U72" s="7">
        <f>IF(ISERROR(VLOOKUP(B72,'2009 (13YAŞ) ERKEK'!$B$77:$S$10024,18,0)),"",(VLOOKUP(B72,'2009 (13YAŞ) ERKEK'!$B$77:$S$10024,18,0)))</f>
        <v>0</v>
      </c>
    </row>
    <row r="77" spans="1:22" ht="38.25" customHeight="1" x14ac:dyDescent="0.45">
      <c r="C77" s="5">
        <v>1</v>
      </c>
      <c r="D77" s="5">
        <v>2</v>
      </c>
      <c r="E77" s="5">
        <v>3</v>
      </c>
      <c r="F77" s="5">
        <v>4</v>
      </c>
      <c r="G77" s="5">
        <v>5</v>
      </c>
      <c r="H77" s="5">
        <v>6</v>
      </c>
      <c r="I77" s="5">
        <v>7</v>
      </c>
      <c r="J77" s="5">
        <v>8</v>
      </c>
      <c r="K77" s="5">
        <v>9</v>
      </c>
      <c r="L77" s="5">
        <v>10</v>
      </c>
      <c r="M77" s="5">
        <v>11</v>
      </c>
      <c r="N77" s="5">
        <v>12</v>
      </c>
      <c r="O77" s="5">
        <v>13</v>
      </c>
      <c r="P77" s="5">
        <v>14</v>
      </c>
      <c r="Q77" s="5">
        <v>15</v>
      </c>
      <c r="R77" s="5">
        <v>16</v>
      </c>
      <c r="S77" s="5"/>
    </row>
    <row r="78" spans="1:22" ht="38.25" customHeight="1" x14ac:dyDescent="0.45">
      <c r="A78" s="4">
        <v>1</v>
      </c>
      <c r="B78" s="5"/>
      <c r="C78" s="2" t="str">
        <f>IF(ISERROR(VLOOKUP(B78,'[6]80 METRE'!$O$8:$S$1000,5,0)),"",(VLOOKUP(B78,'[6]80 METRE'!$O$8:$S$1000,5,0)))</f>
        <v/>
      </c>
      <c r="D78" s="2" t="str">
        <f>IF(ISERROR(VLOOKUP(B78,'[6]600 METRE'!$O$8:$S$990,5,0)),"",(VLOOKUP(B78,'[6]600 METRE'!$O$8:$S$990,5,0)))</f>
        <v/>
      </c>
      <c r="E78" s="2" t="str">
        <f>IF(ISERROR(VLOOKUP(B78,'[6]1500m.'!$N$8:$Q$990,4,0)),"",(VLOOKUP(B78,'[6]1500m.'!$N$8:$Q$990,4,0)))</f>
        <v/>
      </c>
      <c r="F78" s="2" t="str">
        <f>IF(ISERROR(VLOOKUP(B78,[6]Yüksek!$F$8:$BP$990,63,0)),"",(VLOOKUP(B78,[6]Yüksek!$F$8:$BP$990,63,0)))</f>
        <v/>
      </c>
      <c r="G78" s="2" t="str">
        <f>IF(ISERROR(VLOOKUP(B78,[6]Cirit!$F$8:$O$975,10,0)),"",(VLOOKUP(B78,[6]Cirit!$F$8:$O$975,10,0)))</f>
        <v/>
      </c>
      <c r="H78" s="2" t="str">
        <f>IF(ISERROR(VLOOKUP(B78,'[6]110m.Eng'!$O$8:$S$989,5,0)),"",(VLOOKUP(B78,'[6]110m.Eng'!$O$8:$S$989,5,0)))</f>
        <v/>
      </c>
      <c r="I78" s="2" t="str">
        <f>IF(ISERROR(VLOOKUP(B78,[6]Uzun!$F$8:$O$984,10,0)),"",(VLOOKUP(B78,[6]Uzun!$F$8:$O$984,10,0)))</f>
        <v/>
      </c>
      <c r="J78" s="2" t="str">
        <f>IF(ISERROR(VLOOKUP(B78,[6]Gülle!$F$8:$O$978,10,0)),"",(VLOOKUP(B78,[6]Gülle!$F$8:$O$978,10,0)))</f>
        <v/>
      </c>
      <c r="K78" s="2" t="str">
        <f>IF(ISERROR(VLOOKUP(B78,'[6]800m.'!$N$8:$Q$973,4,0)),"",(VLOOKUP(B78,'[6]800m.'!$N$8:$Q$973,4,0)))</f>
        <v/>
      </c>
      <c r="L78" s="2" t="str">
        <f>IF(ISERROR(VLOOKUP(B78,'[6]200m.'!$O$8:$S$1000,5,0)),"",(VLOOKUP(B78,'[6]200m.'!$O$8:$S$1000,5,0)))</f>
        <v/>
      </c>
      <c r="M78" s="2" t="str">
        <f>IF(ISERROR(VLOOKUP(B78,'[6]300m.Eng'!$O$8:$S$990,5,0)),"",(VLOOKUP(B78,'[6]300m.Eng'!$O$8:$S$990,5,0)))</f>
        <v/>
      </c>
      <c r="N78" s="2" t="str">
        <f>IF(ISERROR(VLOOKUP(B78,'[6]FIRLATMA TOPU'!$F$8:$O$975,10,0)),"",(VLOOKUP(B78,'[6]FIRLATMA TOPU'!$F$8:$O$975,10,0)))</f>
        <v xml:space="preserve">    </v>
      </c>
      <c r="O78" s="2" t="str">
        <f>IF(ISERROR(VLOOKUP(B78,[6]Disk!$F$8:$O$975,10,0)),"",(VLOOKUP(B78,[6]Disk!$F$8:$O$975,10,0)))</f>
        <v/>
      </c>
      <c r="P78" s="2" t="str">
        <f>IF(ISERROR(VLOOKUP(B78,[6]Sırık!$F$8:$BP$990,63,0)),"",(VLOOKUP(B78,[6]Sırık!$F$8:$BP$990,63,0)))</f>
        <v/>
      </c>
      <c r="Q78" s="2" t="str">
        <f>IF(ISERROR(VLOOKUP(B78,[6]İsveç!$N$8:$Q$973,4,0)),"",(VLOOKUP(B78,[6]İsveç!$N$8:$Q$973,4,0)))</f>
        <v/>
      </c>
      <c r="R78" s="2" t="str">
        <f>IF(ISERROR(VLOOKUP(B78,'[6]60 METRE'!$N$8:$Q$979,4,0)),"",(VLOOKUP(B78,'[6]60 METRE'!$N$8:$Q$979,4,0)))</f>
        <v/>
      </c>
      <c r="S78" s="2">
        <f>S79</f>
        <v>0</v>
      </c>
    </row>
    <row r="79" spans="1:22" ht="38.25" customHeight="1" x14ac:dyDescent="0.45">
      <c r="A79" s="4">
        <v>2</v>
      </c>
      <c r="B79" s="5"/>
      <c r="C79" s="2" t="str">
        <f>IF(ISERROR(LARGE(C78:R78,1)),"-",LARGE(C78:R78,1))</f>
        <v>-</v>
      </c>
      <c r="D79" s="2" t="str">
        <f>IF(ISERROR(LARGE(C78:R78,2)),"-",LARGE(C78:R78,2))</f>
        <v>-</v>
      </c>
      <c r="E79" s="2" t="str">
        <f>IF(ISERROR(LARGE(C78:R78,3)),"-",LARGE(C78:R78,3))</f>
        <v>-</v>
      </c>
      <c r="F79" s="2" t="str">
        <f>IF(ISERROR(LARGE(C78:R78,4)),"-",LARGE(C78:R78,4))</f>
        <v>-</v>
      </c>
      <c r="G79" s="2" t="str">
        <f>IF(ISERROR(LARGE(C78:R78,5)),"-",LARGE(C78:R78,5))</f>
        <v>-</v>
      </c>
      <c r="H79" s="2" t="str">
        <f>IF(ISERROR(LARGE(C78:R78,6)),"-",LARGE(C78:R78,6))</f>
        <v>-</v>
      </c>
      <c r="I79" s="2" t="str">
        <f>IF(ISERROR(LARGE(C78:R78,7)),"-",LARGE(C78:R78,7))</f>
        <v>-</v>
      </c>
      <c r="J79" s="2" t="str">
        <f>IF(ISERROR(LARGE(C78:R78,8)),"-",LARGE(C78:R78,8))</f>
        <v>-</v>
      </c>
      <c r="K79" s="2" t="str">
        <f>IF(ISERROR(LARGE(C78:R78,9)),"-",LARGE(C78:R78,9))</f>
        <v>-</v>
      </c>
      <c r="L79" s="2" t="str">
        <f>IF(ISERROR(LARGE(C78:R78,10)),"-",LARGE(C78:R78,10))</f>
        <v>-</v>
      </c>
      <c r="M79" s="2" t="str">
        <f>IF(ISERROR(LARGE(C78:R78,11)),"-",LARGE(C78:R78,11))</f>
        <v>-</v>
      </c>
      <c r="N79" s="2" t="str">
        <f>IF(ISERROR(LARGE(C78:R78,12)),"-",LARGE(C78:R78,12))</f>
        <v>-</v>
      </c>
      <c r="O79" s="2" t="str">
        <f>IF(ISERROR(LARGE(C78:R78,13)),"-",LARGE(C78:R78,13))</f>
        <v>-</v>
      </c>
      <c r="P79" s="2" t="str">
        <f>IF(ISERROR(LARGE(C78:R78,14)),"-",LARGE(C78:R78,14))</f>
        <v>-</v>
      </c>
      <c r="Q79" s="2" t="str">
        <f>IF(ISERROR(LARGE(C78:R78,15)),"-",LARGE(C78:R78,15))</f>
        <v>-</v>
      </c>
      <c r="R79" s="2" t="str">
        <f>IF(ISERROR(LARGE(C78:R78,16)),"-",LARGE(C78:R78,16))</f>
        <v>-</v>
      </c>
      <c r="S79" s="2">
        <f>SUM(C79:P79)</f>
        <v>0</v>
      </c>
    </row>
    <row r="80" spans="1:22" ht="38.25" customHeight="1" x14ac:dyDescent="0.45">
      <c r="A80" s="4">
        <v>3</v>
      </c>
      <c r="B80" s="5"/>
      <c r="C80" s="2" t="str">
        <f>IF(ISERROR(VLOOKUP(B80,'[6]80 METRE'!$O$8:$S$1000,5,0)),"",(VLOOKUP(B80,'[6]80 METRE'!$O$8:$S$1000,5,0)))</f>
        <v/>
      </c>
      <c r="D80" s="2" t="str">
        <f>IF(ISERROR(VLOOKUP(B80,'[6]600 METRE'!$O$8:$S$990,5,0)),"",(VLOOKUP(B80,'[6]600 METRE'!$O$8:$S$990,5,0)))</f>
        <v/>
      </c>
      <c r="E80" s="2" t="str">
        <f>IF(ISERROR(VLOOKUP(B80,'[6]1500m.'!$N$8:$Q$990,4,0)),"",(VLOOKUP(B80,'[6]1500m.'!$N$8:$Q$990,4,0)))</f>
        <v/>
      </c>
      <c r="F80" s="2" t="str">
        <f>IF(ISERROR(VLOOKUP(B80,[6]Yüksek!$F$8:$BP$990,63,0)),"",(VLOOKUP(B80,[6]Yüksek!$F$8:$BP$990,63,0)))</f>
        <v/>
      </c>
      <c r="G80" s="2" t="str">
        <f>IF(ISERROR(VLOOKUP(B80,[6]Cirit!$F$8:$O$975,10,0)),"",(VLOOKUP(B80,[6]Cirit!$F$8:$O$975,10,0)))</f>
        <v/>
      </c>
      <c r="H80" s="2" t="str">
        <f>IF(ISERROR(VLOOKUP(B80,'[6]110m.Eng'!$O$8:$S$989,5,0)),"",(VLOOKUP(B80,'[6]110m.Eng'!$O$8:$S$989,5,0)))</f>
        <v/>
      </c>
      <c r="I80" s="2" t="str">
        <f>IF(ISERROR(VLOOKUP(B80,[6]Uzun!$F$8:$O$984,10,0)),"",(VLOOKUP(B80,[6]Uzun!$F$8:$O$984,10,0)))</f>
        <v/>
      </c>
      <c r="J80" s="2" t="str">
        <f>IF(ISERROR(VLOOKUP(B80,[6]Gülle!$F$8:$O$978,10,0)),"",(VLOOKUP(B80,[6]Gülle!$F$8:$O$978,10,0)))</f>
        <v/>
      </c>
      <c r="K80" s="2" t="str">
        <f>IF(ISERROR(VLOOKUP(B80,'[6]800m.'!$N$8:$Q$973,4,0)),"",(VLOOKUP(B80,'[6]800m.'!$N$8:$Q$973,4,0)))</f>
        <v/>
      </c>
      <c r="L80" s="2" t="str">
        <f>IF(ISERROR(VLOOKUP(B80,'[6]200m.'!$O$8:$S$1000,5,0)),"",(VLOOKUP(B80,'[6]200m.'!$O$8:$S$1000,5,0)))</f>
        <v/>
      </c>
      <c r="M80" s="2" t="str">
        <f>IF(ISERROR(VLOOKUP(B80,'[6]300m.Eng'!$O$8:$S$990,5,0)),"",(VLOOKUP(B80,'[6]300m.Eng'!$O$8:$S$990,5,0)))</f>
        <v/>
      </c>
      <c r="N80" s="2" t="str">
        <f>IF(ISERROR(VLOOKUP(B80,'[6]FIRLATMA TOPU'!$F$8:$O$975,10,0)),"",(VLOOKUP(B80,'[6]FIRLATMA TOPU'!$F$8:$O$975,10,0)))</f>
        <v xml:space="preserve">    </v>
      </c>
      <c r="O80" s="2" t="str">
        <f>IF(ISERROR(VLOOKUP(B80,[6]Disk!$F$8:$O$975,10,0)),"",(VLOOKUP(B80,[6]Disk!$F$8:$O$975,10,0)))</f>
        <v/>
      </c>
      <c r="P80" s="2" t="str">
        <f>IF(ISERROR(VLOOKUP(B80,[6]Sırık!$F$8:$BP$990,63,0)),"",(VLOOKUP(B80,[6]Sırık!$F$8:$BP$990,63,0)))</f>
        <v/>
      </c>
      <c r="Q80" s="2" t="str">
        <f>IF(ISERROR(VLOOKUP(B80,[6]İsveç!$N$8:$Q$973,4,0)),"",(VLOOKUP(B80,[6]İsveç!$N$8:$Q$973,4,0)))</f>
        <v/>
      </c>
      <c r="R80" s="2" t="str">
        <f>IF(ISERROR(VLOOKUP(B80,'[6]60 METRE'!$N$8:$Q$979,4,0)),"",(VLOOKUP(B80,'[6]60 METRE'!$N$8:$Q$979,4,0)))</f>
        <v/>
      </c>
      <c r="S80" s="2">
        <f>S81</f>
        <v>0</v>
      </c>
    </row>
    <row r="81" spans="1:19" ht="38.25" customHeight="1" x14ac:dyDescent="0.45">
      <c r="A81" s="4">
        <v>4</v>
      </c>
      <c r="B81" s="5"/>
      <c r="C81" s="2" t="str">
        <f>IF(ISERROR(LARGE(C80:R80,1)),"-",LARGE(C80:R80,1))</f>
        <v>-</v>
      </c>
      <c r="D81" s="2" t="str">
        <f>IF(ISERROR(LARGE(C80:R80,2)),"-",LARGE(C80:R80,2))</f>
        <v>-</v>
      </c>
      <c r="E81" s="2" t="str">
        <f>IF(ISERROR(LARGE(C80:R80,3)),"-",LARGE(C80:R80,3))</f>
        <v>-</v>
      </c>
      <c r="F81" s="2" t="str">
        <f>IF(ISERROR(LARGE(C80:R80,4)),"-",LARGE(C80:R80,4))</f>
        <v>-</v>
      </c>
      <c r="G81" s="2" t="str">
        <f>IF(ISERROR(LARGE(C80:R80,5)),"-",LARGE(C80:R80,5))</f>
        <v>-</v>
      </c>
      <c r="H81" s="2" t="str">
        <f>IF(ISERROR(LARGE(C80:R80,6)),"-",LARGE(C80:R80,6))</f>
        <v>-</v>
      </c>
      <c r="I81" s="2" t="str">
        <f>IF(ISERROR(LARGE(C80:R80,7)),"-",LARGE(C80:R80,7))</f>
        <v>-</v>
      </c>
      <c r="J81" s="2" t="str">
        <f>IF(ISERROR(LARGE(C80:R80,8)),"-",LARGE(C80:R80,8))</f>
        <v>-</v>
      </c>
      <c r="K81" s="2" t="str">
        <f>IF(ISERROR(LARGE(C80:R80,9)),"-",LARGE(C80:R80,9))</f>
        <v>-</v>
      </c>
      <c r="L81" s="2" t="str">
        <f>IF(ISERROR(LARGE(C80:R80,10)),"-",LARGE(C80:R80,10))</f>
        <v>-</v>
      </c>
      <c r="M81" s="2" t="str">
        <f>IF(ISERROR(LARGE(C80:R80,11)),"-",LARGE(C80:R80,11))</f>
        <v>-</v>
      </c>
      <c r="N81" s="2" t="str">
        <f>IF(ISERROR(LARGE(C80:R80,12)),"-",LARGE(C80:R80,12))</f>
        <v>-</v>
      </c>
      <c r="O81" s="2" t="str">
        <f>IF(ISERROR(LARGE(C80:R80,13)),"-",LARGE(C80:R80,13))</f>
        <v>-</v>
      </c>
      <c r="P81" s="2" t="str">
        <f>IF(ISERROR(LARGE(C80:R80,14)),"-",LARGE(C80:R80,14))</f>
        <v>-</v>
      </c>
      <c r="Q81" s="2" t="str">
        <f>IF(ISERROR(LARGE(C80:R80,15)),"-",LARGE(C80:R80,15))</f>
        <v>-</v>
      </c>
      <c r="R81" s="2" t="str">
        <f>IF(ISERROR(LARGE(C80:R80,16)),"-",LARGE(C80:R80,16))</f>
        <v>-</v>
      </c>
      <c r="S81" s="2">
        <f>SUM(C81:P81)</f>
        <v>0</v>
      </c>
    </row>
    <row r="82" spans="1:19" ht="38.25" customHeight="1" x14ac:dyDescent="0.45">
      <c r="A82" s="4">
        <v>5</v>
      </c>
      <c r="B82" s="5"/>
      <c r="C82" s="2" t="str">
        <f>IF(ISERROR(VLOOKUP(B82,'[6]80 METRE'!$O$8:$S$1000,5,0)),"",(VLOOKUP(B82,'[6]80 METRE'!$O$8:$S$1000,5,0)))</f>
        <v/>
      </c>
      <c r="D82" s="2" t="str">
        <f>IF(ISERROR(VLOOKUP(B82,'[6]600 METRE'!$O$8:$S$990,5,0)),"",(VLOOKUP(B82,'[6]600 METRE'!$O$8:$S$990,5,0)))</f>
        <v/>
      </c>
      <c r="E82" s="2" t="str">
        <f>IF(ISERROR(VLOOKUP(B82,'[6]1500m.'!$N$8:$Q$990,4,0)),"",(VLOOKUP(B82,'[6]1500m.'!$N$8:$Q$990,4,0)))</f>
        <v/>
      </c>
      <c r="F82" s="2" t="str">
        <f>IF(ISERROR(VLOOKUP(B82,[6]Yüksek!$F$8:$BP$990,63,0)),"",(VLOOKUP(B82,[6]Yüksek!$F$8:$BP$990,63,0)))</f>
        <v/>
      </c>
      <c r="G82" s="2" t="str">
        <f>IF(ISERROR(VLOOKUP(B82,[6]Cirit!$F$8:$O$975,10,0)),"",(VLOOKUP(B82,[6]Cirit!$F$8:$O$975,10,0)))</f>
        <v/>
      </c>
      <c r="H82" s="2" t="str">
        <f>IF(ISERROR(VLOOKUP(B82,'[6]110m.Eng'!$O$8:$S$989,5,0)),"",(VLOOKUP(B82,'[6]110m.Eng'!$O$8:$S$989,5,0)))</f>
        <v/>
      </c>
      <c r="I82" s="2" t="str">
        <f>IF(ISERROR(VLOOKUP(B82,[6]Uzun!$F$8:$O$984,10,0)),"",(VLOOKUP(B82,[6]Uzun!$F$8:$O$984,10,0)))</f>
        <v/>
      </c>
      <c r="J82" s="2" t="str">
        <f>IF(ISERROR(VLOOKUP(B82,[6]Gülle!$F$8:$O$978,10,0)),"",(VLOOKUP(B82,[6]Gülle!$F$8:$O$978,10,0)))</f>
        <v/>
      </c>
      <c r="K82" s="2" t="str">
        <f>IF(ISERROR(VLOOKUP(B82,'[6]800m.'!$N$8:$Q$973,4,0)),"",(VLOOKUP(B82,'[6]800m.'!$N$8:$Q$973,4,0)))</f>
        <v/>
      </c>
      <c r="L82" s="2" t="str">
        <f>IF(ISERROR(VLOOKUP(B82,'[6]200m.'!$O$8:$S$1000,5,0)),"",(VLOOKUP(B82,'[6]200m.'!$O$8:$S$1000,5,0)))</f>
        <v/>
      </c>
      <c r="M82" s="2" t="str">
        <f>IF(ISERROR(VLOOKUP(B82,'[6]300m.Eng'!$O$8:$S$990,5,0)),"",(VLOOKUP(B82,'[6]300m.Eng'!$O$8:$S$990,5,0)))</f>
        <v/>
      </c>
      <c r="N82" s="2" t="str">
        <f>IF(ISERROR(VLOOKUP(B82,'[6]FIRLATMA TOPU'!$F$8:$O$975,10,0)),"",(VLOOKUP(B82,'[6]FIRLATMA TOPU'!$F$8:$O$975,10,0)))</f>
        <v xml:space="preserve">    </v>
      </c>
      <c r="O82" s="2" t="str">
        <f>IF(ISERROR(VLOOKUP(B82,[6]Disk!$F$8:$O$975,10,0)),"",(VLOOKUP(B82,[6]Disk!$F$8:$O$975,10,0)))</f>
        <v/>
      </c>
      <c r="P82" s="2" t="str">
        <f>IF(ISERROR(VLOOKUP(B82,[6]Sırık!$F$8:$BP$990,63,0)),"",(VLOOKUP(B82,[6]Sırık!$F$8:$BP$990,63,0)))</f>
        <v/>
      </c>
      <c r="Q82" s="2" t="str">
        <f>IF(ISERROR(VLOOKUP(B82,[6]İsveç!$N$8:$Q$973,4,0)),"",(VLOOKUP(B82,[6]İsveç!$N$8:$Q$973,4,0)))</f>
        <v/>
      </c>
      <c r="R82" s="2" t="str">
        <f>IF(ISERROR(VLOOKUP(B82,'[6]60 METRE'!$N$8:$Q$979,4,0)),"",(VLOOKUP(B82,'[6]60 METRE'!$N$8:$Q$979,4,0)))</f>
        <v/>
      </c>
      <c r="S82" s="2">
        <f>S83</f>
        <v>0</v>
      </c>
    </row>
    <row r="83" spans="1:19" ht="38.25" customHeight="1" x14ac:dyDescent="0.45">
      <c r="A83" s="4">
        <v>6</v>
      </c>
      <c r="B83" s="5"/>
      <c r="C83" s="2" t="str">
        <f>IF(ISERROR(LARGE(C82:R82,1)),"-",LARGE(C82:R82,1))</f>
        <v>-</v>
      </c>
      <c r="D83" s="2" t="str">
        <f>IF(ISERROR(LARGE(C82:R82,2)),"-",LARGE(C82:R82,2))</f>
        <v>-</v>
      </c>
      <c r="E83" s="2" t="str">
        <f>IF(ISERROR(LARGE(C82:R82,3)),"-",LARGE(C82:R82,3))</f>
        <v>-</v>
      </c>
      <c r="F83" s="2" t="str">
        <f>IF(ISERROR(LARGE(C82:R82,4)),"-",LARGE(C82:R82,4))</f>
        <v>-</v>
      </c>
      <c r="G83" s="2" t="str">
        <f>IF(ISERROR(LARGE(C82:R82,5)),"-",LARGE(C82:R82,5))</f>
        <v>-</v>
      </c>
      <c r="H83" s="2" t="str">
        <f>IF(ISERROR(LARGE(C82:R82,6)),"-",LARGE(C82:R82,6))</f>
        <v>-</v>
      </c>
      <c r="I83" s="2" t="str">
        <f>IF(ISERROR(LARGE(C82:R82,7)),"-",LARGE(C82:R82,7))</f>
        <v>-</v>
      </c>
      <c r="J83" s="2" t="str">
        <f>IF(ISERROR(LARGE(C82:R82,8)),"-",LARGE(C82:R82,8))</f>
        <v>-</v>
      </c>
      <c r="K83" s="2" t="str">
        <f>IF(ISERROR(LARGE(C82:R82,9)),"-",LARGE(C82:R82,9))</f>
        <v>-</v>
      </c>
      <c r="L83" s="2" t="str">
        <f>IF(ISERROR(LARGE(C82:R82,10)),"-",LARGE(C82:R82,10))</f>
        <v>-</v>
      </c>
      <c r="M83" s="2" t="str">
        <f>IF(ISERROR(LARGE(C82:R82,11)),"-",LARGE(C82:R82,11))</f>
        <v>-</v>
      </c>
      <c r="N83" s="2" t="str">
        <f>IF(ISERROR(LARGE(C82:R82,12)),"-",LARGE(C82:R82,12))</f>
        <v>-</v>
      </c>
      <c r="O83" s="2" t="str">
        <f>IF(ISERROR(LARGE(C82:R82,13)),"-",LARGE(C82:R82,13))</f>
        <v>-</v>
      </c>
      <c r="P83" s="2" t="str">
        <f>IF(ISERROR(LARGE(C82:R82,14)),"-",LARGE(C82:R82,14))</f>
        <v>-</v>
      </c>
      <c r="Q83" s="2" t="str">
        <f>IF(ISERROR(LARGE(C82:R82,15)),"-",LARGE(C82:R82,15))</f>
        <v>-</v>
      </c>
      <c r="R83" s="2" t="str">
        <f>IF(ISERROR(LARGE(C82:R82,16)),"-",LARGE(C82:R82,16))</f>
        <v>-</v>
      </c>
      <c r="S83" s="2">
        <f>SUM(C83:P83)</f>
        <v>0</v>
      </c>
    </row>
    <row r="84" spans="1:19" ht="38.25" customHeight="1" x14ac:dyDescent="0.45">
      <c r="A84" s="4">
        <v>7</v>
      </c>
      <c r="B84" s="5"/>
      <c r="C84" s="2" t="str">
        <f>IF(ISERROR(VLOOKUP(B84,'[6]80 METRE'!$O$8:$S$1000,5,0)),"",(VLOOKUP(B84,'[6]80 METRE'!$O$8:$S$1000,5,0)))</f>
        <v/>
      </c>
      <c r="D84" s="2" t="str">
        <f>IF(ISERROR(VLOOKUP(B84,'[6]600 METRE'!$O$8:$S$990,5,0)),"",(VLOOKUP(B84,'[6]600 METRE'!$O$8:$S$990,5,0)))</f>
        <v/>
      </c>
      <c r="E84" s="2" t="str">
        <f>IF(ISERROR(VLOOKUP(B84,'[6]1500m.'!$N$8:$Q$990,4,0)),"",(VLOOKUP(B84,'[6]1500m.'!$N$8:$Q$990,4,0)))</f>
        <v/>
      </c>
      <c r="F84" s="2" t="str">
        <f>IF(ISERROR(VLOOKUP(B84,[6]Yüksek!$F$8:$BP$990,63,0)),"",(VLOOKUP(B84,[6]Yüksek!$F$8:$BP$990,63,0)))</f>
        <v/>
      </c>
      <c r="G84" s="2" t="str">
        <f>IF(ISERROR(VLOOKUP(B84,[6]Cirit!$F$8:$O$975,10,0)),"",(VLOOKUP(B84,[6]Cirit!$F$8:$O$975,10,0)))</f>
        <v/>
      </c>
      <c r="H84" s="2" t="str">
        <f>IF(ISERROR(VLOOKUP(B84,'[6]110m.Eng'!$O$8:$S$989,5,0)),"",(VLOOKUP(B84,'[6]110m.Eng'!$O$8:$S$989,5,0)))</f>
        <v/>
      </c>
      <c r="I84" s="2" t="str">
        <f>IF(ISERROR(VLOOKUP(B84,[6]Uzun!$F$8:$O$984,10,0)),"",(VLOOKUP(B84,[6]Uzun!$F$8:$O$984,10,0)))</f>
        <v/>
      </c>
      <c r="J84" s="2" t="str">
        <f>IF(ISERROR(VLOOKUP(B84,[6]Gülle!$F$8:$O$978,10,0)),"",(VLOOKUP(B84,[6]Gülle!$F$8:$O$978,10,0)))</f>
        <v/>
      </c>
      <c r="K84" s="2" t="str">
        <f>IF(ISERROR(VLOOKUP(B84,'[6]800m.'!$N$8:$Q$973,4,0)),"",(VLOOKUP(B84,'[6]800m.'!$N$8:$Q$973,4,0)))</f>
        <v/>
      </c>
      <c r="L84" s="2" t="str">
        <f>IF(ISERROR(VLOOKUP(B84,'[6]200m.'!$O$8:$S$1000,5,0)),"",(VLOOKUP(B84,'[6]200m.'!$O$8:$S$1000,5,0)))</f>
        <v/>
      </c>
      <c r="M84" s="2" t="str">
        <f>IF(ISERROR(VLOOKUP(B84,'[6]300m.Eng'!$O$8:$S$990,5,0)),"",(VLOOKUP(B84,'[6]300m.Eng'!$O$8:$S$990,5,0)))</f>
        <v/>
      </c>
      <c r="N84" s="2" t="str">
        <f>IF(ISERROR(VLOOKUP(B84,'[6]FIRLATMA TOPU'!$F$8:$O$975,10,0)),"",(VLOOKUP(B84,'[6]FIRLATMA TOPU'!$F$8:$O$975,10,0)))</f>
        <v xml:space="preserve">    </v>
      </c>
      <c r="O84" s="2" t="str">
        <f>IF(ISERROR(VLOOKUP(B84,[6]Disk!$F$8:$O$975,10,0)),"",(VLOOKUP(B84,[6]Disk!$F$8:$O$975,10,0)))</f>
        <v/>
      </c>
      <c r="P84" s="2" t="str">
        <f>IF(ISERROR(VLOOKUP(B84,[6]Sırık!$F$8:$BP$990,63,0)),"",(VLOOKUP(B84,[6]Sırık!$F$8:$BP$990,63,0)))</f>
        <v/>
      </c>
      <c r="Q84" s="2" t="str">
        <f>IF(ISERROR(VLOOKUP(B84,[6]İsveç!$N$8:$Q$973,4,0)),"",(VLOOKUP(B84,[6]İsveç!$N$8:$Q$973,4,0)))</f>
        <v/>
      </c>
      <c r="R84" s="2" t="str">
        <f>IF(ISERROR(VLOOKUP(B84,'[6]60 METRE'!$N$8:$Q$979,4,0)),"",(VLOOKUP(B84,'[6]60 METRE'!$N$8:$Q$979,4,0)))</f>
        <v/>
      </c>
      <c r="S84" s="2">
        <f>S85</f>
        <v>0</v>
      </c>
    </row>
    <row r="85" spans="1:19" ht="38.25" customHeight="1" x14ac:dyDescent="0.45">
      <c r="A85" s="4">
        <v>8</v>
      </c>
      <c r="B85" s="5"/>
      <c r="C85" s="2" t="str">
        <f>IF(ISERROR(LARGE(C84:R84,1)),"-",LARGE(C84:R84,1))</f>
        <v>-</v>
      </c>
      <c r="D85" s="2" t="str">
        <f>IF(ISERROR(LARGE(C84:R84,2)),"-",LARGE(C84:R84,2))</f>
        <v>-</v>
      </c>
      <c r="E85" s="2" t="str">
        <f>IF(ISERROR(LARGE(C84:R84,3)),"-",LARGE(C84:R84,3))</f>
        <v>-</v>
      </c>
      <c r="F85" s="2" t="str">
        <f>IF(ISERROR(LARGE(C84:R84,4)),"-",LARGE(C84:R84,4))</f>
        <v>-</v>
      </c>
      <c r="G85" s="2" t="str">
        <f>IF(ISERROR(LARGE(C84:R84,5)),"-",LARGE(C84:R84,5))</f>
        <v>-</v>
      </c>
      <c r="H85" s="2" t="str">
        <f>IF(ISERROR(LARGE(C84:R84,6)),"-",LARGE(C84:R84,6))</f>
        <v>-</v>
      </c>
      <c r="I85" s="2" t="str">
        <f>IF(ISERROR(LARGE(C84:R84,7)),"-",LARGE(C84:R84,7))</f>
        <v>-</v>
      </c>
      <c r="J85" s="2" t="str">
        <f>IF(ISERROR(LARGE(C84:R84,8)),"-",LARGE(C84:R84,8))</f>
        <v>-</v>
      </c>
      <c r="K85" s="2" t="str">
        <f>IF(ISERROR(LARGE(C84:R84,9)),"-",LARGE(C84:R84,9))</f>
        <v>-</v>
      </c>
      <c r="L85" s="2" t="str">
        <f>IF(ISERROR(LARGE(C84:R84,10)),"-",LARGE(C84:R84,10))</f>
        <v>-</v>
      </c>
      <c r="M85" s="2" t="str">
        <f>IF(ISERROR(LARGE(C84:R84,11)),"-",LARGE(C84:R84,11))</f>
        <v>-</v>
      </c>
      <c r="N85" s="2" t="str">
        <f>IF(ISERROR(LARGE(C84:R84,12)),"-",LARGE(C84:R84,12))</f>
        <v>-</v>
      </c>
      <c r="O85" s="2" t="str">
        <f>IF(ISERROR(LARGE(C84:R84,13)),"-",LARGE(C84:R84,13))</f>
        <v>-</v>
      </c>
      <c r="P85" s="2" t="str">
        <f>IF(ISERROR(LARGE(C84:R84,14)),"-",LARGE(C84:R84,14))</f>
        <v>-</v>
      </c>
      <c r="Q85" s="2" t="str">
        <f>IF(ISERROR(LARGE(C84:R84,15)),"-",LARGE(C84:R84,15))</f>
        <v>-</v>
      </c>
      <c r="R85" s="2" t="str">
        <f>IF(ISERROR(LARGE(C84:R84,16)),"-",LARGE(C84:R84,16))</f>
        <v>-</v>
      </c>
      <c r="S85" s="2">
        <f>SUM(C85:P85)</f>
        <v>0</v>
      </c>
    </row>
    <row r="86" spans="1:19" ht="38.25" customHeight="1" x14ac:dyDescent="0.45">
      <c r="A86" s="4">
        <v>9</v>
      </c>
      <c r="B86" s="5"/>
      <c r="C86" s="2" t="str">
        <f>IF(ISERROR(VLOOKUP(B86,'[6]80 METRE'!$O$8:$S$1000,5,0)),"",(VLOOKUP(B86,'[6]80 METRE'!$O$8:$S$1000,5,0)))</f>
        <v/>
      </c>
      <c r="D86" s="2" t="str">
        <f>IF(ISERROR(VLOOKUP(B86,'[6]600 METRE'!$O$8:$S$990,5,0)),"",(VLOOKUP(B86,'[6]600 METRE'!$O$8:$S$990,5,0)))</f>
        <v/>
      </c>
      <c r="E86" s="2" t="str">
        <f>IF(ISERROR(VLOOKUP(B86,'[6]1500m.'!$N$8:$Q$990,4,0)),"",(VLOOKUP(B86,'[6]1500m.'!$N$8:$Q$990,4,0)))</f>
        <v/>
      </c>
      <c r="F86" s="2" t="str">
        <f>IF(ISERROR(VLOOKUP(B86,[6]Yüksek!$F$8:$BP$990,63,0)),"",(VLOOKUP(B86,[6]Yüksek!$F$8:$BP$990,63,0)))</f>
        <v/>
      </c>
      <c r="G86" s="2" t="str">
        <f>IF(ISERROR(VLOOKUP(B86,[6]Cirit!$F$8:$O$975,10,0)),"",(VLOOKUP(B86,[6]Cirit!$F$8:$O$975,10,0)))</f>
        <v/>
      </c>
      <c r="H86" s="2" t="str">
        <f>IF(ISERROR(VLOOKUP(B86,'[6]110m.Eng'!$O$8:$S$989,5,0)),"",(VLOOKUP(B86,'[6]110m.Eng'!$O$8:$S$989,5,0)))</f>
        <v/>
      </c>
      <c r="I86" s="2" t="str">
        <f>IF(ISERROR(VLOOKUP(B86,[6]Uzun!$F$8:$O$984,10,0)),"",(VLOOKUP(B86,[6]Uzun!$F$8:$O$984,10,0)))</f>
        <v/>
      </c>
      <c r="J86" s="2" t="str">
        <f>IF(ISERROR(VLOOKUP(B86,[6]Gülle!$F$8:$O$978,10,0)),"",(VLOOKUP(B86,[6]Gülle!$F$8:$O$978,10,0)))</f>
        <v/>
      </c>
      <c r="K86" s="2" t="str">
        <f>IF(ISERROR(VLOOKUP(B86,'[6]800m.'!$N$8:$Q$973,4,0)),"",(VLOOKUP(B86,'[6]800m.'!$N$8:$Q$973,4,0)))</f>
        <v/>
      </c>
      <c r="L86" s="2" t="str">
        <f>IF(ISERROR(VLOOKUP(B86,'[6]200m.'!$O$8:$S$1000,5,0)),"",(VLOOKUP(B86,'[6]200m.'!$O$8:$S$1000,5,0)))</f>
        <v/>
      </c>
      <c r="M86" s="2" t="str">
        <f>IF(ISERROR(VLOOKUP(B86,'[6]300m.Eng'!$O$8:$S$990,5,0)),"",(VLOOKUP(B86,'[6]300m.Eng'!$O$8:$S$990,5,0)))</f>
        <v/>
      </c>
      <c r="N86" s="2" t="str">
        <f>IF(ISERROR(VLOOKUP(B86,'[6]FIRLATMA TOPU'!$F$8:$O$975,10,0)),"",(VLOOKUP(B86,'[6]FIRLATMA TOPU'!$F$8:$O$975,10,0)))</f>
        <v xml:space="preserve">    </v>
      </c>
      <c r="O86" s="2" t="str">
        <f>IF(ISERROR(VLOOKUP(B86,[6]Disk!$F$8:$O$975,10,0)),"",(VLOOKUP(B86,[6]Disk!$F$8:$O$975,10,0)))</f>
        <v/>
      </c>
      <c r="P86" s="2" t="str">
        <f>IF(ISERROR(VLOOKUP(B86,[6]Sırık!$F$8:$BP$990,63,0)),"",(VLOOKUP(B86,[6]Sırık!$F$8:$BP$990,63,0)))</f>
        <v/>
      </c>
      <c r="Q86" s="2" t="str">
        <f>IF(ISERROR(VLOOKUP(B86,[6]İsveç!$N$8:$Q$973,4,0)),"",(VLOOKUP(B86,[6]İsveç!$N$8:$Q$973,4,0)))</f>
        <v/>
      </c>
      <c r="R86" s="2" t="str">
        <f>IF(ISERROR(VLOOKUP(B86,'[6]60 METRE'!$N$8:$Q$979,4,0)),"",(VLOOKUP(B86,'[6]60 METRE'!$N$8:$Q$979,4,0)))</f>
        <v/>
      </c>
      <c r="S86" s="2">
        <f>S87</f>
        <v>0</v>
      </c>
    </row>
    <row r="87" spans="1:19" ht="38.25" customHeight="1" x14ac:dyDescent="0.45">
      <c r="A87" s="4">
        <v>10</v>
      </c>
      <c r="B87" s="5"/>
      <c r="C87" s="2" t="str">
        <f>IF(ISERROR(LARGE(C86:R86,1)),"-",LARGE(C86:R86,1))</f>
        <v>-</v>
      </c>
      <c r="D87" s="2" t="str">
        <f>IF(ISERROR(LARGE(C86:R86,2)),"-",LARGE(C86:R86,2))</f>
        <v>-</v>
      </c>
      <c r="E87" s="2" t="str">
        <f>IF(ISERROR(LARGE(C86:R86,3)),"-",LARGE(C86:R86,3))</f>
        <v>-</v>
      </c>
      <c r="F87" s="2" t="str">
        <f>IF(ISERROR(LARGE(C86:R86,4)),"-",LARGE(C86:R86,4))</f>
        <v>-</v>
      </c>
      <c r="G87" s="2" t="str">
        <f>IF(ISERROR(LARGE(C86:R86,5)),"-",LARGE(C86:R86,5))</f>
        <v>-</v>
      </c>
      <c r="H87" s="2" t="str">
        <f>IF(ISERROR(LARGE(C86:R86,6)),"-",LARGE(C86:R86,6))</f>
        <v>-</v>
      </c>
      <c r="I87" s="2" t="str">
        <f>IF(ISERROR(LARGE(C86:R86,7)),"-",LARGE(C86:R86,7))</f>
        <v>-</v>
      </c>
      <c r="J87" s="2" t="str">
        <f>IF(ISERROR(LARGE(C86:R86,8)),"-",LARGE(C86:R86,8))</f>
        <v>-</v>
      </c>
      <c r="K87" s="2" t="str">
        <f>IF(ISERROR(LARGE(C86:R86,9)),"-",LARGE(C86:R86,9))</f>
        <v>-</v>
      </c>
      <c r="L87" s="2" t="str">
        <f>IF(ISERROR(LARGE(C86:R86,10)),"-",LARGE(C86:R86,10))</f>
        <v>-</v>
      </c>
      <c r="M87" s="2" t="str">
        <f>IF(ISERROR(LARGE(C86:R86,11)),"-",LARGE(C86:R86,11))</f>
        <v>-</v>
      </c>
      <c r="N87" s="2" t="str">
        <f>IF(ISERROR(LARGE(C86:R86,12)),"-",LARGE(C86:R86,12))</f>
        <v>-</v>
      </c>
      <c r="O87" s="2" t="str">
        <f>IF(ISERROR(LARGE(C86:R86,13)),"-",LARGE(C86:R86,13))</f>
        <v>-</v>
      </c>
      <c r="P87" s="2" t="str">
        <f>IF(ISERROR(LARGE(C86:R86,14)),"-",LARGE(C86:R86,14))</f>
        <v>-</v>
      </c>
      <c r="Q87" s="2" t="str">
        <f>IF(ISERROR(LARGE(C86:R86,15)),"-",LARGE(C86:R86,15))</f>
        <v>-</v>
      </c>
      <c r="R87" s="2" t="str">
        <f>IF(ISERROR(LARGE(C86:R86,16)),"-",LARGE(C86:R86,16))</f>
        <v>-</v>
      </c>
      <c r="S87" s="2">
        <f>SUM(C87:P87)</f>
        <v>0</v>
      </c>
    </row>
    <row r="88" spans="1:19" ht="38.25" customHeight="1" x14ac:dyDescent="0.45">
      <c r="A88" s="4">
        <v>11</v>
      </c>
      <c r="B88" s="5"/>
      <c r="C88" s="2" t="str">
        <f>IF(ISERROR(VLOOKUP(B88,'[6]80 METRE'!$O$8:$S$1000,5,0)),"",(VLOOKUP(B88,'[6]80 METRE'!$O$8:$S$1000,5,0)))</f>
        <v/>
      </c>
      <c r="D88" s="2" t="str">
        <f>IF(ISERROR(VLOOKUP(B88,'[6]600 METRE'!$O$8:$S$990,5,0)),"",(VLOOKUP(B88,'[6]600 METRE'!$O$8:$S$990,5,0)))</f>
        <v/>
      </c>
      <c r="E88" s="2" t="str">
        <f>IF(ISERROR(VLOOKUP(B88,'[6]1500m.'!$N$8:$Q$990,4,0)),"",(VLOOKUP(B88,'[6]1500m.'!$N$8:$Q$990,4,0)))</f>
        <v/>
      </c>
      <c r="F88" s="2" t="str">
        <f>IF(ISERROR(VLOOKUP(B88,[6]Yüksek!$F$8:$BP$990,63,0)),"",(VLOOKUP(B88,[6]Yüksek!$F$8:$BP$990,63,0)))</f>
        <v/>
      </c>
      <c r="G88" s="2" t="str">
        <f>IF(ISERROR(VLOOKUP(B88,[6]Cirit!$F$8:$O$975,10,0)),"",(VLOOKUP(B88,[6]Cirit!$F$8:$O$975,10,0)))</f>
        <v/>
      </c>
      <c r="H88" s="2" t="str">
        <f>IF(ISERROR(VLOOKUP(B88,'[6]110m.Eng'!$O$8:$S$989,5,0)),"",(VLOOKUP(B88,'[6]110m.Eng'!$O$8:$S$989,5,0)))</f>
        <v/>
      </c>
      <c r="I88" s="2" t="str">
        <f>IF(ISERROR(VLOOKUP(B88,[6]Uzun!$F$8:$O$984,10,0)),"",(VLOOKUP(B88,[6]Uzun!$F$8:$O$984,10,0)))</f>
        <v/>
      </c>
      <c r="J88" s="2" t="str">
        <f>IF(ISERROR(VLOOKUP(B88,[6]Gülle!$F$8:$O$978,10,0)),"",(VLOOKUP(B88,[6]Gülle!$F$8:$O$978,10,0)))</f>
        <v/>
      </c>
      <c r="K88" s="2" t="str">
        <f>IF(ISERROR(VLOOKUP(B88,'[6]800m.'!$N$8:$Q$973,4,0)),"",(VLOOKUP(B88,'[6]800m.'!$N$8:$Q$973,4,0)))</f>
        <v/>
      </c>
      <c r="L88" s="2" t="str">
        <f>IF(ISERROR(VLOOKUP(B88,'[6]200m.'!$O$8:$S$1000,5,0)),"",(VLOOKUP(B88,'[6]200m.'!$O$8:$S$1000,5,0)))</f>
        <v/>
      </c>
      <c r="M88" s="2" t="str">
        <f>IF(ISERROR(VLOOKUP(B88,'[6]300m.Eng'!$O$8:$S$990,5,0)),"",(VLOOKUP(B88,'[6]300m.Eng'!$O$8:$S$990,5,0)))</f>
        <v/>
      </c>
      <c r="N88" s="2" t="str">
        <f>IF(ISERROR(VLOOKUP(B88,'[6]FIRLATMA TOPU'!$F$8:$O$975,10,0)),"",(VLOOKUP(B88,'[6]FIRLATMA TOPU'!$F$8:$O$975,10,0)))</f>
        <v xml:space="preserve">    </v>
      </c>
      <c r="O88" s="2" t="str">
        <f>IF(ISERROR(VLOOKUP(B88,[6]Disk!$F$8:$O$975,10,0)),"",(VLOOKUP(B88,[6]Disk!$F$8:$O$975,10,0)))</f>
        <v/>
      </c>
      <c r="P88" s="2" t="str">
        <f>IF(ISERROR(VLOOKUP(B88,[6]Sırık!$F$8:$BP$990,63,0)),"",(VLOOKUP(B88,[6]Sırık!$F$8:$BP$990,63,0)))</f>
        <v/>
      </c>
      <c r="Q88" s="2" t="str">
        <f>IF(ISERROR(VLOOKUP(B88,[6]İsveç!$N$8:$Q$973,4,0)),"",(VLOOKUP(B88,[6]İsveç!$N$8:$Q$973,4,0)))</f>
        <v/>
      </c>
      <c r="R88" s="2" t="str">
        <f>IF(ISERROR(VLOOKUP(B88,'[6]60 METRE'!$N$8:$Q$979,4,0)),"",(VLOOKUP(B88,'[6]60 METRE'!$N$8:$Q$979,4,0)))</f>
        <v/>
      </c>
      <c r="S88" s="2">
        <f>S89</f>
        <v>0</v>
      </c>
    </row>
    <row r="89" spans="1:19" ht="38.25" customHeight="1" x14ac:dyDescent="0.45">
      <c r="A89" s="4">
        <v>12</v>
      </c>
      <c r="B89" s="5"/>
      <c r="C89" s="2" t="str">
        <f>IF(ISERROR(LARGE(C88:R88,1)),"-",LARGE(C88:R88,1))</f>
        <v>-</v>
      </c>
      <c r="D89" s="2" t="str">
        <f>IF(ISERROR(LARGE(C88:R88,2)),"-",LARGE(C88:R88,2))</f>
        <v>-</v>
      </c>
      <c r="E89" s="2" t="str">
        <f>IF(ISERROR(LARGE(C88:R88,3)),"-",LARGE(C88:R88,3))</f>
        <v>-</v>
      </c>
      <c r="F89" s="2" t="str">
        <f>IF(ISERROR(LARGE(C88:R88,4)),"-",LARGE(C88:R88,4))</f>
        <v>-</v>
      </c>
      <c r="G89" s="2" t="str">
        <f>IF(ISERROR(LARGE(C88:R88,5)),"-",LARGE(C88:R88,5))</f>
        <v>-</v>
      </c>
      <c r="H89" s="2" t="str">
        <f>IF(ISERROR(LARGE(C88:R88,6)),"-",LARGE(C88:R88,6))</f>
        <v>-</v>
      </c>
      <c r="I89" s="2" t="str">
        <f>IF(ISERROR(LARGE(C88:R88,7)),"-",LARGE(C88:R88,7))</f>
        <v>-</v>
      </c>
      <c r="J89" s="2" t="str">
        <f>IF(ISERROR(LARGE(C88:R88,8)),"-",LARGE(C88:R88,8))</f>
        <v>-</v>
      </c>
      <c r="K89" s="2" t="str">
        <f>IF(ISERROR(LARGE(C88:R88,9)),"-",LARGE(C88:R88,9))</f>
        <v>-</v>
      </c>
      <c r="L89" s="2" t="str">
        <f>IF(ISERROR(LARGE(C88:R88,10)),"-",LARGE(C88:R88,10))</f>
        <v>-</v>
      </c>
      <c r="M89" s="2" t="str">
        <f>IF(ISERROR(LARGE(C88:R88,11)),"-",LARGE(C88:R88,11))</f>
        <v>-</v>
      </c>
      <c r="N89" s="2" t="str">
        <f>IF(ISERROR(LARGE(C88:R88,12)),"-",LARGE(C88:R88,12))</f>
        <v>-</v>
      </c>
      <c r="O89" s="2" t="str">
        <f>IF(ISERROR(LARGE(C88:R88,13)),"-",LARGE(C88:R88,13))</f>
        <v>-</v>
      </c>
      <c r="P89" s="2" t="str">
        <f>IF(ISERROR(LARGE(C88:R88,14)),"-",LARGE(C88:R88,14))</f>
        <v>-</v>
      </c>
      <c r="Q89" s="2" t="str">
        <f>IF(ISERROR(LARGE(C88:R88,15)),"-",LARGE(C88:R88,15))</f>
        <v>-</v>
      </c>
      <c r="R89" s="2" t="str">
        <f>IF(ISERROR(LARGE(C88:R88,16)),"-",LARGE(C88:R88,16))</f>
        <v>-</v>
      </c>
      <c r="S89" s="2">
        <f>SUM(C89:P89)</f>
        <v>0</v>
      </c>
    </row>
    <row r="90" spans="1:19" ht="38.25" customHeight="1" x14ac:dyDescent="0.45">
      <c r="A90" s="4">
        <v>13</v>
      </c>
      <c r="B90" s="5"/>
      <c r="C90" s="2" t="str">
        <f>IF(ISERROR(VLOOKUP(B90,'[6]80 METRE'!$O$8:$S$1000,5,0)),"",(VLOOKUP(B90,'[6]80 METRE'!$O$8:$S$1000,5,0)))</f>
        <v/>
      </c>
      <c r="D90" s="2" t="str">
        <f>IF(ISERROR(VLOOKUP(B90,'[6]600 METRE'!$O$8:$S$990,5,0)),"",(VLOOKUP(B90,'[6]600 METRE'!$O$8:$S$990,5,0)))</f>
        <v/>
      </c>
      <c r="E90" s="2" t="str">
        <f>IF(ISERROR(VLOOKUP(B90,'[6]1500m.'!$N$8:$Q$990,4,0)),"",(VLOOKUP(B90,'[6]1500m.'!$N$8:$Q$990,4,0)))</f>
        <v/>
      </c>
      <c r="F90" s="2" t="str">
        <f>IF(ISERROR(VLOOKUP(B90,[6]Yüksek!$F$8:$BP$990,63,0)),"",(VLOOKUP(B90,[6]Yüksek!$F$8:$BP$990,63,0)))</f>
        <v/>
      </c>
      <c r="G90" s="2" t="str">
        <f>IF(ISERROR(VLOOKUP(B90,[6]Cirit!$F$8:$O$975,10,0)),"",(VLOOKUP(B90,[6]Cirit!$F$8:$O$975,10,0)))</f>
        <v/>
      </c>
      <c r="H90" s="2" t="str">
        <f>IF(ISERROR(VLOOKUP(B90,'[6]110m.Eng'!$O$8:$S$989,5,0)),"",(VLOOKUP(B90,'[6]110m.Eng'!$O$8:$S$989,5,0)))</f>
        <v/>
      </c>
      <c r="I90" s="2" t="str">
        <f>IF(ISERROR(VLOOKUP(B90,[6]Uzun!$F$8:$O$984,10,0)),"",(VLOOKUP(B90,[6]Uzun!$F$8:$O$984,10,0)))</f>
        <v/>
      </c>
      <c r="J90" s="2" t="str">
        <f>IF(ISERROR(VLOOKUP(B90,[6]Gülle!$F$8:$O$978,10,0)),"",(VLOOKUP(B90,[6]Gülle!$F$8:$O$978,10,0)))</f>
        <v/>
      </c>
      <c r="K90" s="2" t="str">
        <f>IF(ISERROR(VLOOKUP(B90,'[6]800m.'!$N$8:$Q$973,4,0)),"",(VLOOKUP(B90,'[6]800m.'!$N$8:$Q$973,4,0)))</f>
        <v/>
      </c>
      <c r="L90" s="2" t="str">
        <f>IF(ISERROR(VLOOKUP(B90,'[6]200m.'!$O$8:$S$1000,5,0)),"",(VLOOKUP(B90,'[6]200m.'!$O$8:$S$1000,5,0)))</f>
        <v/>
      </c>
      <c r="M90" s="2" t="str">
        <f>IF(ISERROR(VLOOKUP(B90,'[6]300m.Eng'!$O$8:$S$990,5,0)),"",(VLOOKUP(B90,'[6]300m.Eng'!$O$8:$S$990,5,0)))</f>
        <v/>
      </c>
      <c r="N90" s="2" t="str">
        <f>IF(ISERROR(VLOOKUP(B90,'[6]FIRLATMA TOPU'!$F$8:$O$975,10,0)),"",(VLOOKUP(B90,'[6]FIRLATMA TOPU'!$F$8:$O$975,10,0)))</f>
        <v xml:space="preserve">    </v>
      </c>
      <c r="O90" s="2" t="str">
        <f>IF(ISERROR(VLOOKUP(B90,[6]Disk!$F$8:$O$975,10,0)),"",(VLOOKUP(B90,[6]Disk!$F$8:$O$975,10,0)))</f>
        <v/>
      </c>
      <c r="P90" s="2" t="str">
        <f>IF(ISERROR(VLOOKUP(B90,[6]Sırık!$F$8:$BP$990,63,0)),"",(VLOOKUP(B90,[6]Sırık!$F$8:$BP$990,63,0)))</f>
        <v/>
      </c>
      <c r="Q90" s="2" t="str">
        <f>IF(ISERROR(VLOOKUP(B90,[6]İsveç!$N$8:$Q$973,4,0)),"",(VLOOKUP(B90,[6]İsveç!$N$8:$Q$973,4,0)))</f>
        <v/>
      </c>
      <c r="R90" s="2" t="str">
        <f>IF(ISERROR(VLOOKUP(B90,'[6]60 METRE'!$N$8:$Q$979,4,0)),"",(VLOOKUP(B90,'[6]60 METRE'!$N$8:$Q$979,4,0)))</f>
        <v/>
      </c>
      <c r="S90" s="2">
        <f>S91</f>
        <v>0</v>
      </c>
    </row>
    <row r="91" spans="1:19" ht="38.25" customHeight="1" x14ac:dyDescent="0.45">
      <c r="A91" s="4">
        <v>14</v>
      </c>
      <c r="B91" s="5"/>
      <c r="C91" s="2" t="str">
        <f>IF(ISERROR(LARGE(C90:R90,1)),"-",LARGE(C90:R90,1))</f>
        <v>-</v>
      </c>
      <c r="D91" s="2" t="str">
        <f>IF(ISERROR(LARGE(C90:R90,2)),"-",LARGE(C90:R90,2))</f>
        <v>-</v>
      </c>
      <c r="E91" s="2" t="str">
        <f>IF(ISERROR(LARGE(C90:R90,3)),"-",LARGE(C90:R90,3))</f>
        <v>-</v>
      </c>
      <c r="F91" s="2" t="str">
        <f>IF(ISERROR(LARGE(C90:R90,4)),"-",LARGE(C90:R90,4))</f>
        <v>-</v>
      </c>
      <c r="G91" s="2" t="str">
        <f>IF(ISERROR(LARGE(C90:R90,5)),"-",LARGE(C90:R90,5))</f>
        <v>-</v>
      </c>
      <c r="H91" s="2" t="str">
        <f>IF(ISERROR(LARGE(C90:R90,6)),"-",LARGE(C90:R90,6))</f>
        <v>-</v>
      </c>
      <c r="I91" s="2" t="str">
        <f>IF(ISERROR(LARGE(C90:R90,7)),"-",LARGE(C90:R90,7))</f>
        <v>-</v>
      </c>
      <c r="J91" s="2" t="str">
        <f>IF(ISERROR(LARGE(C90:R90,8)),"-",LARGE(C90:R90,8))</f>
        <v>-</v>
      </c>
      <c r="K91" s="2" t="str">
        <f>IF(ISERROR(LARGE(C90:R90,9)),"-",LARGE(C90:R90,9))</f>
        <v>-</v>
      </c>
      <c r="L91" s="2" t="str">
        <f>IF(ISERROR(LARGE(C90:R90,10)),"-",LARGE(C90:R90,10))</f>
        <v>-</v>
      </c>
      <c r="M91" s="2" t="str">
        <f>IF(ISERROR(LARGE(C90:R90,11)),"-",LARGE(C90:R90,11))</f>
        <v>-</v>
      </c>
      <c r="N91" s="2" t="str">
        <f>IF(ISERROR(LARGE(C90:R90,12)),"-",LARGE(C90:R90,12))</f>
        <v>-</v>
      </c>
      <c r="O91" s="2" t="str">
        <f>IF(ISERROR(LARGE(C90:R90,13)),"-",LARGE(C90:R90,13))</f>
        <v>-</v>
      </c>
      <c r="P91" s="2" t="str">
        <f>IF(ISERROR(LARGE(C90:R90,14)),"-",LARGE(C90:R90,14))</f>
        <v>-</v>
      </c>
      <c r="Q91" s="2" t="str">
        <f>IF(ISERROR(LARGE(C90:R90,15)),"-",LARGE(C90:R90,15))</f>
        <v>-</v>
      </c>
      <c r="R91" s="2" t="str">
        <f>IF(ISERROR(LARGE(C90:R90,16)),"-",LARGE(C90:R90,16))</f>
        <v>-</v>
      </c>
      <c r="S91" s="2">
        <f>SUM(C91:P91)</f>
        <v>0</v>
      </c>
    </row>
    <row r="92" spans="1:19" ht="38.25" customHeight="1" x14ac:dyDescent="0.45">
      <c r="A92" s="4">
        <v>15</v>
      </c>
      <c r="B92" s="5"/>
      <c r="C92" s="2" t="str">
        <f>IF(ISERROR(VLOOKUP(B92,'[6]80 METRE'!$O$8:$S$1000,5,0)),"",(VLOOKUP(B92,'[6]80 METRE'!$O$8:$S$1000,5,0)))</f>
        <v/>
      </c>
      <c r="D92" s="2" t="str">
        <f>IF(ISERROR(VLOOKUP(B92,'[6]600 METRE'!$O$8:$S$990,5,0)),"",(VLOOKUP(B92,'[6]600 METRE'!$O$8:$S$990,5,0)))</f>
        <v/>
      </c>
      <c r="E92" s="2" t="str">
        <f>IF(ISERROR(VLOOKUP(B92,'[6]1500m.'!$N$8:$Q$990,4,0)),"",(VLOOKUP(B92,'[6]1500m.'!$N$8:$Q$990,4,0)))</f>
        <v/>
      </c>
      <c r="F92" s="2" t="str">
        <f>IF(ISERROR(VLOOKUP(B92,[6]Yüksek!$F$8:$BP$990,63,0)),"",(VLOOKUP(B92,[6]Yüksek!$F$8:$BP$990,63,0)))</f>
        <v/>
      </c>
      <c r="G92" s="2" t="str">
        <f>IF(ISERROR(VLOOKUP(B92,[6]Cirit!$F$8:$O$975,10,0)),"",(VLOOKUP(B92,[6]Cirit!$F$8:$O$975,10,0)))</f>
        <v/>
      </c>
      <c r="H92" s="2" t="str">
        <f>IF(ISERROR(VLOOKUP(B92,'[6]110m.Eng'!$O$8:$S$989,5,0)),"",(VLOOKUP(B92,'[6]110m.Eng'!$O$8:$S$989,5,0)))</f>
        <v/>
      </c>
      <c r="I92" s="2" t="str">
        <f>IF(ISERROR(VLOOKUP(B92,[6]Uzun!$F$8:$O$984,10,0)),"",(VLOOKUP(B92,[6]Uzun!$F$8:$O$984,10,0)))</f>
        <v/>
      </c>
      <c r="J92" s="2" t="str">
        <f>IF(ISERROR(VLOOKUP(B92,[6]Gülle!$F$8:$O$978,10,0)),"",(VLOOKUP(B92,[6]Gülle!$F$8:$O$978,10,0)))</f>
        <v/>
      </c>
      <c r="K92" s="2" t="str">
        <f>IF(ISERROR(VLOOKUP(B92,'[6]800m.'!$N$8:$Q$973,4,0)),"",(VLOOKUP(B92,'[6]800m.'!$N$8:$Q$973,4,0)))</f>
        <v/>
      </c>
      <c r="L92" s="2" t="str">
        <f>IF(ISERROR(VLOOKUP(B92,'[6]200m.'!$O$8:$S$1000,5,0)),"",(VLOOKUP(B92,'[6]200m.'!$O$8:$S$1000,5,0)))</f>
        <v/>
      </c>
      <c r="M92" s="2" t="str">
        <f>IF(ISERROR(VLOOKUP(B92,'[6]300m.Eng'!$O$8:$S$990,5,0)),"",(VLOOKUP(B92,'[6]300m.Eng'!$O$8:$S$990,5,0)))</f>
        <v/>
      </c>
      <c r="N92" s="2" t="str">
        <f>IF(ISERROR(VLOOKUP(B92,'[6]FIRLATMA TOPU'!$F$8:$O$975,10,0)),"",(VLOOKUP(B92,'[6]FIRLATMA TOPU'!$F$8:$O$975,10,0)))</f>
        <v xml:space="preserve">    </v>
      </c>
      <c r="O92" s="2" t="str">
        <f>IF(ISERROR(VLOOKUP(B92,[6]Disk!$F$8:$O$975,10,0)),"",(VLOOKUP(B92,[6]Disk!$F$8:$O$975,10,0)))</f>
        <v/>
      </c>
      <c r="P92" s="2" t="str">
        <f>IF(ISERROR(VLOOKUP(B92,[6]Sırık!$F$8:$BP$990,63,0)),"",(VLOOKUP(B92,[6]Sırık!$F$8:$BP$990,63,0)))</f>
        <v/>
      </c>
      <c r="Q92" s="2" t="str">
        <f>IF(ISERROR(VLOOKUP(B92,[6]İsveç!$N$8:$Q$973,4,0)),"",(VLOOKUP(B92,[6]İsveç!$N$8:$Q$973,4,0)))</f>
        <v/>
      </c>
      <c r="R92" s="2" t="str">
        <f>IF(ISERROR(VLOOKUP(B92,'[6]60 METRE'!$N$8:$Q$979,4,0)),"",(VLOOKUP(B92,'[6]60 METRE'!$N$8:$Q$979,4,0)))</f>
        <v/>
      </c>
      <c r="S92" s="2">
        <f>S93</f>
        <v>0</v>
      </c>
    </row>
    <row r="93" spans="1:19" ht="38.25" customHeight="1" x14ac:dyDescent="0.45">
      <c r="A93" s="4">
        <v>16</v>
      </c>
      <c r="B93" s="5"/>
      <c r="C93" s="2" t="str">
        <f>IF(ISERROR(LARGE(C92:R92,1)),"-",LARGE(C92:R92,1))</f>
        <v>-</v>
      </c>
      <c r="D93" s="2" t="str">
        <f>IF(ISERROR(LARGE(C92:R92,2)),"-",LARGE(C92:R92,2))</f>
        <v>-</v>
      </c>
      <c r="E93" s="2" t="str">
        <f>IF(ISERROR(LARGE(C92:R92,3)),"-",LARGE(C92:R92,3))</f>
        <v>-</v>
      </c>
      <c r="F93" s="2" t="str">
        <f>IF(ISERROR(LARGE(C92:R92,4)),"-",LARGE(C92:R92,4))</f>
        <v>-</v>
      </c>
      <c r="G93" s="2" t="str">
        <f>IF(ISERROR(LARGE(C92:R92,5)),"-",LARGE(C92:R92,5))</f>
        <v>-</v>
      </c>
      <c r="H93" s="2" t="str">
        <f>IF(ISERROR(LARGE(C92:R92,6)),"-",LARGE(C92:R92,6))</f>
        <v>-</v>
      </c>
      <c r="I93" s="2" t="str">
        <f>IF(ISERROR(LARGE(C92:R92,7)),"-",LARGE(C92:R92,7))</f>
        <v>-</v>
      </c>
      <c r="J93" s="2" t="str">
        <f>IF(ISERROR(LARGE(C92:R92,8)),"-",LARGE(C92:R92,8))</f>
        <v>-</v>
      </c>
      <c r="K93" s="2" t="str">
        <f>IF(ISERROR(LARGE(C92:R92,9)),"-",LARGE(C92:R92,9))</f>
        <v>-</v>
      </c>
      <c r="L93" s="2" t="str">
        <f>IF(ISERROR(LARGE(C92:R92,10)),"-",LARGE(C92:R92,10))</f>
        <v>-</v>
      </c>
      <c r="M93" s="2" t="str">
        <f>IF(ISERROR(LARGE(C92:R92,11)),"-",LARGE(C92:R92,11))</f>
        <v>-</v>
      </c>
      <c r="N93" s="2" t="str">
        <f>IF(ISERROR(LARGE(C92:R92,12)),"-",LARGE(C92:R92,12))</f>
        <v>-</v>
      </c>
      <c r="O93" s="2" t="str">
        <f>IF(ISERROR(LARGE(C92:R92,13)),"-",LARGE(C92:R92,13))</f>
        <v>-</v>
      </c>
      <c r="P93" s="2" t="str">
        <f>IF(ISERROR(LARGE(C92:R92,14)),"-",LARGE(C92:R92,14))</f>
        <v>-</v>
      </c>
      <c r="Q93" s="2" t="str">
        <f>IF(ISERROR(LARGE(C92:R92,15)),"-",LARGE(C92:R92,15))</f>
        <v>-</v>
      </c>
      <c r="R93" s="2" t="str">
        <f>IF(ISERROR(LARGE(C92:R92,16)),"-",LARGE(C92:R92,16))</f>
        <v>-</v>
      </c>
      <c r="S93" s="2">
        <f>SUM(C93:P93)</f>
        <v>0</v>
      </c>
    </row>
    <row r="94" spans="1:19" ht="38.25" customHeight="1" x14ac:dyDescent="0.45">
      <c r="A94" s="4">
        <v>17</v>
      </c>
      <c r="B94" s="5"/>
      <c r="C94" s="2" t="str">
        <f>IF(ISERROR(VLOOKUP(B94,'[6]80 METRE'!$O$8:$S$1000,5,0)),"",(VLOOKUP(B94,'[6]80 METRE'!$O$8:$S$1000,5,0)))</f>
        <v/>
      </c>
      <c r="D94" s="2" t="str">
        <f>IF(ISERROR(VLOOKUP(B94,'[6]600 METRE'!$O$8:$S$990,5,0)),"",(VLOOKUP(B94,'[6]600 METRE'!$O$8:$S$990,5,0)))</f>
        <v/>
      </c>
      <c r="E94" s="2" t="str">
        <f>IF(ISERROR(VLOOKUP(B94,'[6]1500m.'!$N$8:$Q$990,4,0)),"",(VLOOKUP(B94,'[6]1500m.'!$N$8:$Q$990,4,0)))</f>
        <v/>
      </c>
      <c r="F94" s="2" t="str">
        <f>IF(ISERROR(VLOOKUP(B94,[6]Yüksek!$F$8:$BP$990,63,0)),"",(VLOOKUP(B94,[6]Yüksek!$F$8:$BP$990,63,0)))</f>
        <v/>
      </c>
      <c r="G94" s="2" t="str">
        <f>IF(ISERROR(VLOOKUP(B94,[6]Cirit!$F$8:$O$975,10,0)),"",(VLOOKUP(B94,[6]Cirit!$F$8:$O$975,10,0)))</f>
        <v/>
      </c>
      <c r="H94" s="2" t="str">
        <f>IF(ISERROR(VLOOKUP(B94,'[6]110m.Eng'!$O$8:$S$989,5,0)),"",(VLOOKUP(B94,'[6]110m.Eng'!$O$8:$S$989,5,0)))</f>
        <v/>
      </c>
      <c r="I94" s="2" t="str">
        <f>IF(ISERROR(VLOOKUP(B94,[6]Uzun!$F$8:$O$984,10,0)),"",(VLOOKUP(B94,[6]Uzun!$F$8:$O$984,10,0)))</f>
        <v/>
      </c>
      <c r="J94" s="2" t="str">
        <f>IF(ISERROR(VLOOKUP(B94,[6]Gülle!$F$8:$O$978,10,0)),"",(VLOOKUP(B94,[6]Gülle!$F$8:$O$978,10,0)))</f>
        <v/>
      </c>
      <c r="K94" s="2" t="str">
        <f>IF(ISERROR(VLOOKUP(B94,'[6]800m.'!$N$8:$Q$973,4,0)),"",(VLOOKUP(B94,'[6]800m.'!$N$8:$Q$973,4,0)))</f>
        <v/>
      </c>
      <c r="L94" s="2" t="str">
        <f>IF(ISERROR(VLOOKUP(B94,'[6]200m.'!$O$8:$S$1000,5,0)),"",(VLOOKUP(B94,'[6]200m.'!$O$8:$S$1000,5,0)))</f>
        <v/>
      </c>
      <c r="M94" s="2" t="str">
        <f>IF(ISERROR(VLOOKUP(B94,'[6]300m.Eng'!$O$8:$S$990,5,0)),"",(VLOOKUP(B94,'[6]300m.Eng'!$O$8:$S$990,5,0)))</f>
        <v/>
      </c>
      <c r="N94" s="2" t="str">
        <f>IF(ISERROR(VLOOKUP(B94,'[6]FIRLATMA TOPU'!$F$8:$O$975,10,0)),"",(VLOOKUP(B94,'[6]FIRLATMA TOPU'!$F$8:$O$975,10,0)))</f>
        <v xml:space="preserve">    </v>
      </c>
      <c r="O94" s="2" t="str">
        <f>IF(ISERROR(VLOOKUP(B94,[6]Disk!$F$8:$O$975,10,0)),"",(VLOOKUP(B94,[6]Disk!$F$8:$O$975,10,0)))</f>
        <v/>
      </c>
      <c r="P94" s="2" t="str">
        <f>IF(ISERROR(VLOOKUP(B94,[6]Sırık!$F$8:$BP$990,63,0)),"",(VLOOKUP(B94,[6]Sırık!$F$8:$BP$990,63,0)))</f>
        <v/>
      </c>
      <c r="Q94" s="2" t="str">
        <f>IF(ISERROR(VLOOKUP(B94,[6]İsveç!$N$8:$Q$973,4,0)),"",(VLOOKUP(B94,[6]İsveç!$N$8:$Q$973,4,0)))</f>
        <v/>
      </c>
      <c r="R94" s="2" t="str">
        <f>IF(ISERROR(VLOOKUP(B94,'[6]60 METRE'!$N$8:$Q$979,4,0)),"",(VLOOKUP(B94,'[6]60 METRE'!$N$8:$Q$979,4,0)))</f>
        <v/>
      </c>
      <c r="S94" s="2">
        <f>S95</f>
        <v>0</v>
      </c>
    </row>
    <row r="95" spans="1:19" ht="38.25" customHeight="1" x14ac:dyDescent="0.45">
      <c r="A95" s="4">
        <v>18</v>
      </c>
      <c r="B95" s="5"/>
      <c r="C95" s="2" t="str">
        <f>IF(ISERROR(LARGE(C94:R94,1)),"-",LARGE(C94:R94,1))</f>
        <v>-</v>
      </c>
      <c r="D95" s="2" t="str">
        <f>IF(ISERROR(LARGE(C94:R94,2)),"-",LARGE(C94:R94,2))</f>
        <v>-</v>
      </c>
      <c r="E95" s="2" t="str">
        <f>IF(ISERROR(LARGE(C94:R94,3)),"-",LARGE(C94:R94,3))</f>
        <v>-</v>
      </c>
      <c r="F95" s="2" t="str">
        <f>IF(ISERROR(LARGE(C94:R94,4)),"-",LARGE(C94:R94,4))</f>
        <v>-</v>
      </c>
      <c r="G95" s="2" t="str">
        <f>IF(ISERROR(LARGE(C94:R94,5)),"-",LARGE(C94:R94,5))</f>
        <v>-</v>
      </c>
      <c r="H95" s="2" t="str">
        <f>IF(ISERROR(LARGE(C94:R94,6)),"-",LARGE(C94:R94,6))</f>
        <v>-</v>
      </c>
      <c r="I95" s="2" t="str">
        <f>IF(ISERROR(LARGE(C94:R94,7)),"-",LARGE(C94:R94,7))</f>
        <v>-</v>
      </c>
      <c r="J95" s="2" t="str">
        <f>IF(ISERROR(LARGE(C94:R94,8)),"-",LARGE(C94:R94,8))</f>
        <v>-</v>
      </c>
      <c r="K95" s="2" t="str">
        <f>IF(ISERROR(LARGE(C94:R94,9)),"-",LARGE(C94:R94,9))</f>
        <v>-</v>
      </c>
      <c r="L95" s="2" t="str">
        <f>IF(ISERROR(LARGE(C94:R94,10)),"-",LARGE(C94:R94,10))</f>
        <v>-</v>
      </c>
      <c r="M95" s="2" t="str">
        <f>IF(ISERROR(LARGE(C94:R94,11)),"-",LARGE(C94:R94,11))</f>
        <v>-</v>
      </c>
      <c r="N95" s="2" t="str">
        <f>IF(ISERROR(LARGE(C94:R94,12)),"-",LARGE(C94:R94,12))</f>
        <v>-</v>
      </c>
      <c r="O95" s="2" t="str">
        <f>IF(ISERROR(LARGE(C94:R94,13)),"-",LARGE(C94:R94,13))</f>
        <v>-</v>
      </c>
      <c r="P95" s="2" t="str">
        <f>IF(ISERROR(LARGE(C94:R94,14)),"-",LARGE(C94:R94,14))</f>
        <v>-</v>
      </c>
      <c r="Q95" s="2" t="str">
        <f>IF(ISERROR(LARGE(C94:R94,15)),"-",LARGE(C94:R94,15))</f>
        <v>-</v>
      </c>
      <c r="R95" s="2" t="str">
        <f>IF(ISERROR(LARGE(C94:R94,16)),"-",LARGE(C94:R94,16))</f>
        <v>-</v>
      </c>
      <c r="S95" s="2">
        <f>SUM(C95:P95)</f>
        <v>0</v>
      </c>
    </row>
    <row r="96" spans="1:19" ht="38.25" customHeight="1" x14ac:dyDescent="0.45">
      <c r="A96" s="4">
        <v>19</v>
      </c>
      <c r="B96" s="5">
        <f>B37</f>
        <v>0</v>
      </c>
      <c r="C96" s="2" t="str">
        <f>IF(ISERROR(VLOOKUP(B96,'[6]80 METRE'!$O$8:$S$1000,5,0)),"",(VLOOKUP(B96,'[6]80 METRE'!$O$8:$S$1000,5,0)))</f>
        <v/>
      </c>
      <c r="D96" s="2" t="str">
        <f>IF(ISERROR(VLOOKUP(B96,'[6]600 METRE'!$O$8:$S$990,5,0)),"",(VLOOKUP(B96,'[6]600 METRE'!$O$8:$S$990,5,0)))</f>
        <v/>
      </c>
      <c r="E96" s="2" t="str">
        <f>IF(ISERROR(VLOOKUP(B96,'[6]1500m.'!$N$8:$Q$990,4,0)),"",(VLOOKUP(B96,'[6]1500m.'!$N$8:$Q$990,4,0)))</f>
        <v/>
      </c>
      <c r="F96" s="2" t="str">
        <f>IF(ISERROR(VLOOKUP(B96,[6]Yüksek!$F$8:$BP$990,63,0)),"",(VLOOKUP(B96,[6]Yüksek!$F$8:$BP$990,63,0)))</f>
        <v/>
      </c>
      <c r="G96" s="2" t="str">
        <f>IF(ISERROR(VLOOKUP(B96,[6]Cirit!$F$8:$O$975,10,0)),"",(VLOOKUP(B96,[6]Cirit!$F$8:$O$975,10,0)))</f>
        <v/>
      </c>
      <c r="H96" s="2" t="str">
        <f>IF(ISERROR(VLOOKUP(B96,'[6]110m.Eng'!$O$8:$S$989,5,0)),"",(VLOOKUP(B96,'[6]110m.Eng'!$O$8:$S$989,5,0)))</f>
        <v/>
      </c>
      <c r="I96" s="2" t="str">
        <f>IF(ISERROR(VLOOKUP(B96,[6]Uzun!$F$8:$O$984,10,0)),"",(VLOOKUP(B96,[6]Uzun!$F$8:$O$984,10,0)))</f>
        <v/>
      </c>
      <c r="J96" s="2" t="str">
        <f>IF(ISERROR(VLOOKUP(B96,[6]Gülle!$F$8:$O$978,10,0)),"",(VLOOKUP(B96,[6]Gülle!$F$8:$O$978,10,0)))</f>
        <v/>
      </c>
      <c r="K96" s="2" t="str">
        <f>IF(ISERROR(VLOOKUP(B96,'[6]800m.'!$N$8:$Q$973,4,0)),"",(VLOOKUP(B96,'[6]800m.'!$N$8:$Q$973,4,0)))</f>
        <v/>
      </c>
      <c r="L96" s="2" t="str">
        <f>IF(ISERROR(VLOOKUP(B96,'[6]200m.'!$O$8:$S$1000,5,0)),"",(VLOOKUP(B96,'[6]200m.'!$O$8:$S$1000,5,0)))</f>
        <v/>
      </c>
      <c r="M96" s="2" t="str">
        <f>IF(ISERROR(VLOOKUP(B96,'[6]300m.Eng'!$O$8:$S$990,5,0)),"",(VLOOKUP(B96,'[6]300m.Eng'!$O$8:$S$990,5,0)))</f>
        <v/>
      </c>
      <c r="N96" s="2" t="str">
        <f>IF(ISERROR(VLOOKUP(B96,'[6]FIRLATMA TOPU'!$F$8:$O$975,10,0)),"",(VLOOKUP(B96,'[6]FIRLATMA TOPU'!$F$8:$O$975,10,0)))</f>
        <v xml:space="preserve">    </v>
      </c>
      <c r="O96" s="2" t="str">
        <f>IF(ISERROR(VLOOKUP(B96,[6]Disk!$F$8:$O$975,10,0)),"",(VLOOKUP(B96,[6]Disk!$F$8:$O$975,10,0)))</f>
        <v/>
      </c>
      <c r="P96" s="2" t="str">
        <f>IF(ISERROR(VLOOKUP(B96,[6]Sırık!$F$8:$BP$990,63,0)),"",(VLOOKUP(B96,[6]Sırık!$F$8:$BP$990,63,0)))</f>
        <v/>
      </c>
      <c r="Q96" s="2" t="str">
        <f>IF(ISERROR(VLOOKUP(B96,[6]İsveç!$N$8:$Q$973,4,0)),"",(VLOOKUP(B96,[6]İsveç!$N$8:$Q$973,4,0)))</f>
        <v/>
      </c>
      <c r="R96" s="2" t="str">
        <f>IF(ISERROR(VLOOKUP(B96,'[6]60 METRE'!$N$8:$Q$979,4,0)),"",(VLOOKUP(B96,'[6]60 METRE'!$N$8:$Q$979,4,0)))</f>
        <v/>
      </c>
      <c r="S96" s="2">
        <f>S97</f>
        <v>0</v>
      </c>
    </row>
    <row r="97" spans="1:19" ht="38.25" customHeight="1" x14ac:dyDescent="0.45">
      <c r="A97" s="4">
        <v>20</v>
      </c>
      <c r="B97" s="5">
        <f>B37</f>
        <v>0</v>
      </c>
      <c r="C97" s="2" t="str">
        <f>IF(ISERROR(LARGE(C96:R96,1)),"-",LARGE(C96:R96,1))</f>
        <v>-</v>
      </c>
      <c r="D97" s="2" t="str">
        <f>IF(ISERROR(LARGE(C96:R96,2)),"-",LARGE(C96:R96,2))</f>
        <v>-</v>
      </c>
      <c r="E97" s="2" t="str">
        <f>IF(ISERROR(LARGE(C96:R96,3)),"-",LARGE(C96:R96,3))</f>
        <v>-</v>
      </c>
      <c r="F97" s="2" t="str">
        <f>IF(ISERROR(LARGE(C96:R96,4)),"-",LARGE(C96:R96,4))</f>
        <v>-</v>
      </c>
      <c r="G97" s="2" t="str">
        <f>IF(ISERROR(LARGE(C96:R96,5)),"-",LARGE(C96:R96,5))</f>
        <v>-</v>
      </c>
      <c r="H97" s="2" t="str">
        <f>IF(ISERROR(LARGE(C96:R96,6)),"-",LARGE(C96:R96,6))</f>
        <v>-</v>
      </c>
      <c r="I97" s="2" t="str">
        <f>IF(ISERROR(LARGE(C96:R96,7)),"-",LARGE(C96:R96,7))</f>
        <v>-</v>
      </c>
      <c r="J97" s="2" t="str">
        <f>IF(ISERROR(LARGE(C96:R96,8)),"-",LARGE(C96:R96,8))</f>
        <v>-</v>
      </c>
      <c r="K97" s="2" t="str">
        <f>IF(ISERROR(LARGE(C96:R96,9)),"-",LARGE(C96:R96,9))</f>
        <v>-</v>
      </c>
      <c r="L97" s="2" t="str">
        <f>IF(ISERROR(LARGE(C96:R96,10)),"-",LARGE(C96:R96,10))</f>
        <v>-</v>
      </c>
      <c r="M97" s="2" t="str">
        <f>IF(ISERROR(LARGE(C96:R96,11)),"-",LARGE(C96:R96,11))</f>
        <v>-</v>
      </c>
      <c r="N97" s="2" t="str">
        <f>IF(ISERROR(LARGE(C96:R96,12)),"-",LARGE(C96:R96,12))</f>
        <v>-</v>
      </c>
      <c r="O97" s="2" t="str">
        <f>IF(ISERROR(LARGE(C96:R96,13)),"-",LARGE(C96:R96,13))</f>
        <v>-</v>
      </c>
      <c r="P97" s="2" t="str">
        <f>IF(ISERROR(LARGE(C96:R96,14)),"-",LARGE(C96:R96,14))</f>
        <v>-</v>
      </c>
      <c r="Q97" s="2" t="str">
        <f>IF(ISERROR(LARGE(C96:R96,15)),"-",LARGE(C96:R96,15))</f>
        <v>-</v>
      </c>
      <c r="R97" s="2" t="str">
        <f>IF(ISERROR(LARGE(C96:R96,16)),"-",LARGE(C96:R96,16))</f>
        <v>-</v>
      </c>
      <c r="S97" s="2">
        <f>SUM(C97:P97)</f>
        <v>0</v>
      </c>
    </row>
    <row r="98" spans="1:19" ht="38.25" customHeight="1" x14ac:dyDescent="0.45">
      <c r="A98" s="4">
        <v>21</v>
      </c>
      <c r="B98" s="5">
        <f>B38</f>
        <v>0</v>
      </c>
      <c r="C98" s="2" t="str">
        <f>IF(ISERROR(VLOOKUP(B98,'[6]80 METRE'!$O$8:$S$1000,5,0)),"",(VLOOKUP(B98,'[6]80 METRE'!$O$8:$S$1000,5,0)))</f>
        <v/>
      </c>
      <c r="D98" s="2" t="str">
        <f>IF(ISERROR(VLOOKUP(B98,'[6]600 METRE'!$O$8:$S$990,5,0)),"",(VLOOKUP(B98,'[6]600 METRE'!$O$8:$S$990,5,0)))</f>
        <v/>
      </c>
      <c r="E98" s="2" t="str">
        <f>IF(ISERROR(VLOOKUP(B98,'[6]1500m.'!$N$8:$Q$990,4,0)),"",(VLOOKUP(B98,'[6]1500m.'!$N$8:$Q$990,4,0)))</f>
        <v/>
      </c>
      <c r="F98" s="2" t="str">
        <f>IF(ISERROR(VLOOKUP(B98,[6]Yüksek!$F$8:$BP$990,63,0)),"",(VLOOKUP(B98,[6]Yüksek!$F$8:$BP$990,63,0)))</f>
        <v/>
      </c>
      <c r="G98" s="2" t="str">
        <f>IF(ISERROR(VLOOKUP(B98,[6]Cirit!$F$8:$O$975,10,0)),"",(VLOOKUP(B98,[6]Cirit!$F$8:$O$975,10,0)))</f>
        <v/>
      </c>
      <c r="H98" s="2" t="str">
        <f>IF(ISERROR(VLOOKUP(B98,'[6]110m.Eng'!$O$8:$S$989,5,0)),"",(VLOOKUP(B98,'[6]110m.Eng'!$O$8:$S$989,5,0)))</f>
        <v/>
      </c>
      <c r="I98" s="2" t="str">
        <f>IF(ISERROR(VLOOKUP(B98,[6]Uzun!$F$8:$O$984,10,0)),"",(VLOOKUP(B98,[6]Uzun!$F$8:$O$984,10,0)))</f>
        <v/>
      </c>
      <c r="J98" s="2" t="str">
        <f>IF(ISERROR(VLOOKUP(B98,[6]Gülle!$F$8:$O$978,10,0)),"",(VLOOKUP(B98,[6]Gülle!$F$8:$O$978,10,0)))</f>
        <v/>
      </c>
      <c r="K98" s="2" t="str">
        <f>IF(ISERROR(VLOOKUP(B98,'[6]800m.'!$N$8:$Q$973,4,0)),"",(VLOOKUP(B98,'[6]800m.'!$N$8:$Q$973,4,0)))</f>
        <v/>
      </c>
      <c r="L98" s="2" t="str">
        <f>IF(ISERROR(VLOOKUP(B98,'[6]200m.'!$O$8:$S$1000,5,0)),"",(VLOOKUP(B98,'[6]200m.'!$O$8:$S$1000,5,0)))</f>
        <v/>
      </c>
      <c r="M98" s="2" t="str">
        <f>IF(ISERROR(VLOOKUP(B98,'[6]300m.Eng'!$O$8:$S$990,5,0)),"",(VLOOKUP(B98,'[6]300m.Eng'!$O$8:$S$990,5,0)))</f>
        <v/>
      </c>
      <c r="N98" s="2" t="str">
        <f>IF(ISERROR(VLOOKUP(B98,'[6]FIRLATMA TOPU'!$F$8:$O$975,10,0)),"",(VLOOKUP(B98,'[6]FIRLATMA TOPU'!$F$8:$O$975,10,0)))</f>
        <v xml:space="preserve">    </v>
      </c>
      <c r="O98" s="2" t="str">
        <f>IF(ISERROR(VLOOKUP(B98,[6]Disk!$F$8:$O$975,10,0)),"",(VLOOKUP(B98,[6]Disk!$F$8:$O$975,10,0)))</f>
        <v/>
      </c>
      <c r="P98" s="2" t="str">
        <f>IF(ISERROR(VLOOKUP(B98,[6]Sırık!$F$8:$BP$990,63,0)),"",(VLOOKUP(B98,[6]Sırık!$F$8:$BP$990,63,0)))</f>
        <v/>
      </c>
      <c r="Q98" s="2" t="str">
        <f>IF(ISERROR(VLOOKUP(B98,[6]İsveç!$N$8:$Q$973,4,0)),"",(VLOOKUP(B98,[6]İsveç!$N$8:$Q$973,4,0)))</f>
        <v/>
      </c>
      <c r="R98" s="2" t="str">
        <f>IF(ISERROR(VLOOKUP(B98,'[6]60 METRE'!$N$8:$Q$979,4,0)),"",(VLOOKUP(B98,'[6]60 METRE'!$N$8:$Q$979,4,0)))</f>
        <v/>
      </c>
      <c r="S98" s="2">
        <f>S99</f>
        <v>0</v>
      </c>
    </row>
    <row r="99" spans="1:19" ht="38.25" customHeight="1" x14ac:dyDescent="0.45">
      <c r="A99" s="4">
        <v>22</v>
      </c>
      <c r="B99" s="5">
        <f>B38</f>
        <v>0</v>
      </c>
      <c r="C99" s="2" t="str">
        <f>IF(ISERROR(LARGE(C98:R98,1)),"-",LARGE(C98:R98,1))</f>
        <v>-</v>
      </c>
      <c r="D99" s="2" t="str">
        <f>IF(ISERROR(LARGE(C98:R98,2)),"-",LARGE(C98:R98,2))</f>
        <v>-</v>
      </c>
      <c r="E99" s="2" t="str">
        <f>IF(ISERROR(LARGE(C98:R98,3)),"-",LARGE(C98:R98,3))</f>
        <v>-</v>
      </c>
      <c r="F99" s="2" t="str">
        <f>IF(ISERROR(LARGE(C98:R98,4)),"-",LARGE(C98:R98,4))</f>
        <v>-</v>
      </c>
      <c r="G99" s="2" t="str">
        <f>IF(ISERROR(LARGE(C98:R98,5)),"-",LARGE(C98:R98,5))</f>
        <v>-</v>
      </c>
      <c r="H99" s="2" t="str">
        <f>IF(ISERROR(LARGE(C98:R98,6)),"-",LARGE(C98:R98,6))</f>
        <v>-</v>
      </c>
      <c r="I99" s="2" t="str">
        <f>IF(ISERROR(LARGE(C98:R98,7)),"-",LARGE(C98:R98,7))</f>
        <v>-</v>
      </c>
      <c r="J99" s="2" t="str">
        <f>IF(ISERROR(LARGE(C98:R98,8)),"-",LARGE(C98:R98,8))</f>
        <v>-</v>
      </c>
      <c r="K99" s="2" t="str">
        <f>IF(ISERROR(LARGE(C98:R98,9)),"-",LARGE(C98:R98,9))</f>
        <v>-</v>
      </c>
      <c r="L99" s="2" t="str">
        <f>IF(ISERROR(LARGE(C98:R98,10)),"-",LARGE(C98:R98,10))</f>
        <v>-</v>
      </c>
      <c r="M99" s="2" t="str">
        <f>IF(ISERROR(LARGE(C98:R98,11)),"-",LARGE(C98:R98,11))</f>
        <v>-</v>
      </c>
      <c r="N99" s="2" t="str">
        <f>IF(ISERROR(LARGE(C98:R98,12)),"-",LARGE(C98:R98,12))</f>
        <v>-</v>
      </c>
      <c r="O99" s="2" t="str">
        <f>IF(ISERROR(LARGE(C98:R98,13)),"-",LARGE(C98:R98,13))</f>
        <v>-</v>
      </c>
      <c r="P99" s="2" t="str">
        <f>IF(ISERROR(LARGE(C98:R98,14)),"-",LARGE(C98:R98,14))</f>
        <v>-</v>
      </c>
      <c r="Q99" s="2" t="str">
        <f>IF(ISERROR(LARGE(C98:R98,15)),"-",LARGE(C98:R98,15))</f>
        <v>-</v>
      </c>
      <c r="R99" s="2" t="str">
        <f>IF(ISERROR(LARGE(C98:R98,16)),"-",LARGE(C98:R98,16))</f>
        <v>-</v>
      </c>
      <c r="S99" s="2">
        <f>SUM(C99:P99)</f>
        <v>0</v>
      </c>
    </row>
    <row r="100" spans="1:19" ht="38.25" customHeight="1" x14ac:dyDescent="0.45">
      <c r="A100" s="4">
        <v>23</v>
      </c>
      <c r="B100" s="5">
        <f>B39</f>
        <v>0</v>
      </c>
      <c r="C100" s="2" t="str">
        <f>IF(ISERROR(VLOOKUP(B100,'[6]80 METRE'!$O$8:$S$1000,5,0)),"",(VLOOKUP(B100,'[6]80 METRE'!$O$8:$S$1000,5,0)))</f>
        <v/>
      </c>
      <c r="D100" s="2" t="str">
        <f>IF(ISERROR(VLOOKUP(B100,'[6]600 METRE'!$O$8:$S$990,5,0)),"",(VLOOKUP(B100,'[6]600 METRE'!$O$8:$S$990,5,0)))</f>
        <v/>
      </c>
      <c r="E100" s="2" t="str">
        <f>IF(ISERROR(VLOOKUP(B100,'[6]1500m.'!$N$8:$Q$990,4,0)),"",(VLOOKUP(B100,'[6]1500m.'!$N$8:$Q$990,4,0)))</f>
        <v/>
      </c>
      <c r="F100" s="2" t="str">
        <f>IF(ISERROR(VLOOKUP(B100,[6]Yüksek!$F$8:$BP$990,63,0)),"",(VLOOKUP(B100,[6]Yüksek!$F$8:$BP$990,63,0)))</f>
        <v/>
      </c>
      <c r="G100" s="2" t="str">
        <f>IF(ISERROR(VLOOKUP(B100,[6]Cirit!$F$8:$O$975,10,0)),"",(VLOOKUP(B100,[6]Cirit!$F$8:$O$975,10,0)))</f>
        <v/>
      </c>
      <c r="H100" s="2" t="str">
        <f>IF(ISERROR(VLOOKUP(B100,'[6]110m.Eng'!$O$8:$S$989,5,0)),"",(VLOOKUP(B100,'[6]110m.Eng'!$O$8:$S$989,5,0)))</f>
        <v/>
      </c>
      <c r="I100" s="2" t="str">
        <f>IF(ISERROR(VLOOKUP(B100,[6]Uzun!$F$8:$O$984,10,0)),"",(VLOOKUP(B100,[6]Uzun!$F$8:$O$984,10,0)))</f>
        <v/>
      </c>
      <c r="J100" s="2" t="str">
        <f>IF(ISERROR(VLOOKUP(B100,[6]Gülle!$F$8:$O$978,10,0)),"",(VLOOKUP(B100,[6]Gülle!$F$8:$O$978,10,0)))</f>
        <v/>
      </c>
      <c r="K100" s="2" t="str">
        <f>IF(ISERROR(VLOOKUP(B100,'[6]800m.'!$N$8:$Q$973,4,0)),"",(VLOOKUP(B100,'[6]800m.'!$N$8:$Q$973,4,0)))</f>
        <v/>
      </c>
      <c r="L100" s="2" t="str">
        <f>IF(ISERROR(VLOOKUP(B100,'[6]200m.'!$O$8:$S$1000,5,0)),"",(VLOOKUP(B100,'[6]200m.'!$O$8:$S$1000,5,0)))</f>
        <v/>
      </c>
      <c r="M100" s="2" t="str">
        <f>IF(ISERROR(VLOOKUP(B100,'[6]300m.Eng'!$O$8:$S$990,5,0)),"",(VLOOKUP(B100,'[6]300m.Eng'!$O$8:$S$990,5,0)))</f>
        <v/>
      </c>
      <c r="N100" s="2" t="str">
        <f>IF(ISERROR(VLOOKUP(B100,'[6]FIRLATMA TOPU'!$F$8:$O$975,10,0)),"",(VLOOKUP(B100,'[6]FIRLATMA TOPU'!$F$8:$O$975,10,0)))</f>
        <v xml:space="preserve">    </v>
      </c>
      <c r="O100" s="2" t="str">
        <f>IF(ISERROR(VLOOKUP(B100,[6]Disk!$F$8:$O$975,10,0)),"",(VLOOKUP(B100,[6]Disk!$F$8:$O$975,10,0)))</f>
        <v/>
      </c>
      <c r="P100" s="2" t="str">
        <f>IF(ISERROR(VLOOKUP(B100,[6]Sırık!$F$8:$BP$990,63,0)),"",(VLOOKUP(B100,[6]Sırık!$F$8:$BP$990,63,0)))</f>
        <v/>
      </c>
      <c r="Q100" s="2" t="str">
        <f>IF(ISERROR(VLOOKUP(B100,[6]İsveç!$N$8:$Q$973,4,0)),"",(VLOOKUP(B100,[6]İsveç!$N$8:$Q$973,4,0)))</f>
        <v/>
      </c>
      <c r="R100" s="2" t="str">
        <f>IF(ISERROR(VLOOKUP(B100,'[6]60 METRE'!$N$8:$Q$979,4,0)),"",(VLOOKUP(B100,'[6]60 METRE'!$N$8:$Q$979,4,0)))</f>
        <v/>
      </c>
      <c r="S100" s="2">
        <f>S101</f>
        <v>0</v>
      </c>
    </row>
    <row r="101" spans="1:19" ht="38.25" customHeight="1" x14ac:dyDescent="0.45">
      <c r="A101" s="4">
        <v>24</v>
      </c>
      <c r="B101" s="5">
        <f>B39</f>
        <v>0</v>
      </c>
      <c r="C101" s="2" t="str">
        <f>IF(ISERROR(LARGE(C100:R100,1)),"-",LARGE(C100:R100,1))</f>
        <v>-</v>
      </c>
      <c r="D101" s="2" t="str">
        <f>IF(ISERROR(LARGE(C100:R100,2)),"-",LARGE(C100:R100,2))</f>
        <v>-</v>
      </c>
      <c r="E101" s="2" t="str">
        <f>IF(ISERROR(LARGE(C100:R100,3)),"-",LARGE(C100:R100,3))</f>
        <v>-</v>
      </c>
      <c r="F101" s="2" t="str">
        <f>IF(ISERROR(LARGE(C100:R100,4)),"-",LARGE(C100:R100,4))</f>
        <v>-</v>
      </c>
      <c r="G101" s="2" t="str">
        <f>IF(ISERROR(LARGE(C100:R100,5)),"-",LARGE(C100:R100,5))</f>
        <v>-</v>
      </c>
      <c r="H101" s="2" t="str">
        <f>IF(ISERROR(LARGE(C100:R100,6)),"-",LARGE(C100:R100,6))</f>
        <v>-</v>
      </c>
      <c r="I101" s="2" t="str">
        <f>IF(ISERROR(LARGE(C100:R100,7)),"-",LARGE(C100:R100,7))</f>
        <v>-</v>
      </c>
      <c r="J101" s="2" t="str">
        <f>IF(ISERROR(LARGE(C100:R100,8)),"-",LARGE(C100:R100,8))</f>
        <v>-</v>
      </c>
      <c r="K101" s="2" t="str">
        <f>IF(ISERROR(LARGE(C100:R100,9)),"-",LARGE(C100:R100,9))</f>
        <v>-</v>
      </c>
      <c r="L101" s="2" t="str">
        <f>IF(ISERROR(LARGE(C100:R100,10)),"-",LARGE(C100:R100,10))</f>
        <v>-</v>
      </c>
      <c r="M101" s="2" t="str">
        <f>IF(ISERROR(LARGE(C100:R100,11)),"-",LARGE(C100:R100,11))</f>
        <v>-</v>
      </c>
      <c r="N101" s="2" t="str">
        <f>IF(ISERROR(LARGE(C100:R100,12)),"-",LARGE(C100:R100,12))</f>
        <v>-</v>
      </c>
      <c r="O101" s="2" t="str">
        <f>IF(ISERROR(LARGE(C100:R100,13)),"-",LARGE(C100:R100,13))</f>
        <v>-</v>
      </c>
      <c r="P101" s="2" t="str">
        <f>IF(ISERROR(LARGE(C100:R100,14)),"-",LARGE(C100:R100,14))</f>
        <v>-</v>
      </c>
      <c r="Q101" s="2" t="str">
        <f>IF(ISERROR(LARGE(C100:R100,15)),"-",LARGE(C100:R100,15))</f>
        <v>-</v>
      </c>
      <c r="R101" s="2" t="str">
        <f>IF(ISERROR(LARGE(C100:R100,16)),"-",LARGE(C100:R100,16))</f>
        <v>-</v>
      </c>
      <c r="S101" s="2">
        <f>SUM(C101:P101)</f>
        <v>0</v>
      </c>
    </row>
    <row r="102" spans="1:19" ht="38.25" customHeight="1" x14ac:dyDescent="0.45">
      <c r="A102" s="4">
        <v>25</v>
      </c>
      <c r="B102" s="5">
        <f>B40</f>
        <v>0</v>
      </c>
      <c r="C102" s="2" t="str">
        <f>IF(ISERROR(VLOOKUP(B102,'[6]80 METRE'!$O$8:$S$1000,5,0)),"",(VLOOKUP(B102,'[6]80 METRE'!$O$8:$S$1000,5,0)))</f>
        <v/>
      </c>
      <c r="D102" s="2" t="str">
        <f>IF(ISERROR(VLOOKUP(B102,'[6]600 METRE'!$O$8:$S$990,5,0)),"",(VLOOKUP(B102,'[6]600 METRE'!$O$8:$S$990,5,0)))</f>
        <v/>
      </c>
      <c r="E102" s="2" t="str">
        <f>IF(ISERROR(VLOOKUP(B102,'[6]1500m.'!$N$8:$Q$990,4,0)),"",(VLOOKUP(B102,'[6]1500m.'!$N$8:$Q$990,4,0)))</f>
        <v/>
      </c>
      <c r="F102" s="2" t="str">
        <f>IF(ISERROR(VLOOKUP(B102,[6]Yüksek!$F$8:$BP$990,63,0)),"",(VLOOKUP(B102,[6]Yüksek!$F$8:$BP$990,63,0)))</f>
        <v/>
      </c>
      <c r="G102" s="2" t="str">
        <f>IF(ISERROR(VLOOKUP(B102,[6]Cirit!$F$8:$O$975,10,0)),"",(VLOOKUP(B102,[6]Cirit!$F$8:$O$975,10,0)))</f>
        <v/>
      </c>
      <c r="H102" s="2" t="str">
        <f>IF(ISERROR(VLOOKUP(B102,'[6]110m.Eng'!$O$8:$S$989,5,0)),"",(VLOOKUP(B102,'[6]110m.Eng'!$O$8:$S$989,5,0)))</f>
        <v/>
      </c>
      <c r="I102" s="2" t="str">
        <f>IF(ISERROR(VLOOKUP(B102,[6]Uzun!$F$8:$O$984,10,0)),"",(VLOOKUP(B102,[6]Uzun!$F$8:$O$984,10,0)))</f>
        <v/>
      </c>
      <c r="J102" s="2" t="str">
        <f>IF(ISERROR(VLOOKUP(B102,[6]Gülle!$F$8:$O$978,10,0)),"",(VLOOKUP(B102,[6]Gülle!$F$8:$O$978,10,0)))</f>
        <v/>
      </c>
      <c r="K102" s="2" t="str">
        <f>IF(ISERROR(VLOOKUP(B102,'[6]800m.'!$N$8:$Q$973,4,0)),"",(VLOOKUP(B102,'[6]800m.'!$N$8:$Q$973,4,0)))</f>
        <v/>
      </c>
      <c r="L102" s="2" t="str">
        <f>IF(ISERROR(VLOOKUP(B102,'[6]200m.'!$O$8:$S$1000,5,0)),"",(VLOOKUP(B102,'[6]200m.'!$O$8:$S$1000,5,0)))</f>
        <v/>
      </c>
      <c r="M102" s="2" t="str">
        <f>IF(ISERROR(VLOOKUP(B102,'[6]300m.Eng'!$O$8:$S$990,5,0)),"",(VLOOKUP(B102,'[6]300m.Eng'!$O$8:$S$990,5,0)))</f>
        <v/>
      </c>
      <c r="N102" s="2" t="str">
        <f>IF(ISERROR(VLOOKUP(B102,'[6]FIRLATMA TOPU'!$F$8:$O$975,10,0)),"",(VLOOKUP(B102,'[6]FIRLATMA TOPU'!$F$8:$O$975,10,0)))</f>
        <v xml:space="preserve">    </v>
      </c>
      <c r="O102" s="2" t="str">
        <f>IF(ISERROR(VLOOKUP(B102,[6]Disk!$F$8:$O$975,10,0)),"",(VLOOKUP(B102,[6]Disk!$F$8:$O$975,10,0)))</f>
        <v/>
      </c>
      <c r="P102" s="2" t="str">
        <f>IF(ISERROR(VLOOKUP(B102,[6]Sırık!$F$8:$BP$990,63,0)),"",(VLOOKUP(B102,[6]Sırık!$F$8:$BP$990,63,0)))</f>
        <v/>
      </c>
      <c r="Q102" s="2" t="str">
        <f>IF(ISERROR(VLOOKUP(B102,[6]İsveç!$N$8:$Q$973,4,0)),"",(VLOOKUP(B102,[6]İsveç!$N$8:$Q$973,4,0)))</f>
        <v/>
      </c>
      <c r="R102" s="2" t="str">
        <f>IF(ISERROR(VLOOKUP(B102,'[6]60 METRE'!$N$8:$Q$979,4,0)),"",(VLOOKUP(B102,'[6]60 METRE'!$N$8:$Q$979,4,0)))</f>
        <v/>
      </c>
      <c r="S102" s="2">
        <f>S103</f>
        <v>0</v>
      </c>
    </row>
    <row r="103" spans="1:19" ht="38.25" customHeight="1" x14ac:dyDescent="0.45">
      <c r="A103" s="4">
        <v>26</v>
      </c>
      <c r="B103" s="5">
        <f>B40</f>
        <v>0</v>
      </c>
      <c r="C103" s="2" t="str">
        <f>IF(ISERROR(LARGE(C102:R102,1)),"-",LARGE(C102:R102,1))</f>
        <v>-</v>
      </c>
      <c r="D103" s="2" t="str">
        <f>IF(ISERROR(LARGE(C102:R102,2)),"-",LARGE(C102:R102,2))</f>
        <v>-</v>
      </c>
      <c r="E103" s="2" t="str">
        <f>IF(ISERROR(LARGE(C102:R102,3)),"-",LARGE(C102:R102,3))</f>
        <v>-</v>
      </c>
      <c r="F103" s="2" t="str">
        <f>IF(ISERROR(LARGE(C102:R102,4)),"-",LARGE(C102:R102,4))</f>
        <v>-</v>
      </c>
      <c r="G103" s="2" t="str">
        <f>IF(ISERROR(LARGE(C102:R102,5)),"-",LARGE(C102:R102,5))</f>
        <v>-</v>
      </c>
      <c r="H103" s="2" t="str">
        <f>IF(ISERROR(LARGE(C102:R102,6)),"-",LARGE(C102:R102,6))</f>
        <v>-</v>
      </c>
      <c r="I103" s="2" t="str">
        <f>IF(ISERROR(LARGE(C102:R102,7)),"-",LARGE(C102:R102,7))</f>
        <v>-</v>
      </c>
      <c r="J103" s="2" t="str">
        <f>IF(ISERROR(LARGE(C102:R102,8)),"-",LARGE(C102:R102,8))</f>
        <v>-</v>
      </c>
      <c r="K103" s="2" t="str">
        <f>IF(ISERROR(LARGE(C102:R102,9)),"-",LARGE(C102:R102,9))</f>
        <v>-</v>
      </c>
      <c r="L103" s="2" t="str">
        <f>IF(ISERROR(LARGE(C102:R102,10)),"-",LARGE(C102:R102,10))</f>
        <v>-</v>
      </c>
      <c r="M103" s="2" t="str">
        <f>IF(ISERROR(LARGE(C102:R102,11)),"-",LARGE(C102:R102,11))</f>
        <v>-</v>
      </c>
      <c r="N103" s="2" t="str">
        <f>IF(ISERROR(LARGE(C102:R102,12)),"-",LARGE(C102:R102,12))</f>
        <v>-</v>
      </c>
      <c r="O103" s="2" t="str">
        <f>IF(ISERROR(LARGE(C102:R102,13)),"-",LARGE(C102:R102,13))</f>
        <v>-</v>
      </c>
      <c r="P103" s="2" t="str">
        <f>IF(ISERROR(LARGE(C102:R102,14)),"-",LARGE(C102:R102,14))</f>
        <v>-</v>
      </c>
      <c r="Q103" s="2" t="str">
        <f>IF(ISERROR(LARGE(C102:R102,15)),"-",LARGE(C102:R102,15))</f>
        <v>-</v>
      </c>
      <c r="R103" s="2" t="str">
        <f>IF(ISERROR(LARGE(C102:R102,16)),"-",LARGE(C102:R102,16))</f>
        <v>-</v>
      </c>
      <c r="S103" s="2">
        <f>SUM(C103:P103)</f>
        <v>0</v>
      </c>
    </row>
    <row r="104" spans="1:19" ht="38.25" customHeight="1" x14ac:dyDescent="0.45">
      <c r="A104" s="4">
        <v>27</v>
      </c>
      <c r="B104" s="5">
        <f>B41</f>
        <v>0</v>
      </c>
      <c r="C104" s="2" t="str">
        <f>IF(ISERROR(VLOOKUP(B104,'[6]80 METRE'!$O$8:$S$1000,5,0)),"",(VLOOKUP(B104,'[6]80 METRE'!$O$8:$S$1000,5,0)))</f>
        <v/>
      </c>
      <c r="D104" s="2" t="str">
        <f>IF(ISERROR(VLOOKUP(B104,'[6]600 METRE'!$O$8:$S$990,5,0)),"",(VLOOKUP(B104,'[6]600 METRE'!$O$8:$S$990,5,0)))</f>
        <v/>
      </c>
      <c r="E104" s="2" t="str">
        <f>IF(ISERROR(VLOOKUP(B104,'[6]1500m.'!$N$8:$Q$990,4,0)),"",(VLOOKUP(B104,'[6]1500m.'!$N$8:$Q$990,4,0)))</f>
        <v/>
      </c>
      <c r="F104" s="2" t="str">
        <f>IF(ISERROR(VLOOKUP(B104,[6]Yüksek!$F$8:$BP$990,63,0)),"",(VLOOKUP(B104,[6]Yüksek!$F$8:$BP$990,63,0)))</f>
        <v/>
      </c>
      <c r="G104" s="2" t="str">
        <f>IF(ISERROR(VLOOKUP(B104,[6]Cirit!$F$8:$O$975,10,0)),"",(VLOOKUP(B104,[6]Cirit!$F$8:$O$975,10,0)))</f>
        <v/>
      </c>
      <c r="H104" s="2" t="str">
        <f>IF(ISERROR(VLOOKUP(B104,'[6]110m.Eng'!$O$8:$S$989,5,0)),"",(VLOOKUP(B104,'[6]110m.Eng'!$O$8:$S$989,5,0)))</f>
        <v/>
      </c>
      <c r="I104" s="2" t="str">
        <f>IF(ISERROR(VLOOKUP(B104,[6]Uzun!$F$8:$O$984,10,0)),"",(VLOOKUP(B104,[6]Uzun!$F$8:$O$984,10,0)))</f>
        <v/>
      </c>
      <c r="J104" s="2" t="str">
        <f>IF(ISERROR(VLOOKUP(B104,[6]Gülle!$F$8:$O$978,10,0)),"",(VLOOKUP(B104,[6]Gülle!$F$8:$O$978,10,0)))</f>
        <v/>
      </c>
      <c r="K104" s="2" t="str">
        <f>IF(ISERROR(VLOOKUP(B104,'[6]800m.'!$N$8:$Q$973,4,0)),"",(VLOOKUP(B104,'[6]800m.'!$N$8:$Q$973,4,0)))</f>
        <v/>
      </c>
      <c r="L104" s="2" t="str">
        <f>IF(ISERROR(VLOOKUP(B104,'[6]200m.'!$O$8:$S$1000,5,0)),"",(VLOOKUP(B104,'[6]200m.'!$O$8:$S$1000,5,0)))</f>
        <v/>
      </c>
      <c r="M104" s="2" t="str">
        <f>IF(ISERROR(VLOOKUP(B104,'[6]300m.Eng'!$O$8:$S$990,5,0)),"",(VLOOKUP(B104,'[6]300m.Eng'!$O$8:$S$990,5,0)))</f>
        <v/>
      </c>
      <c r="N104" s="2" t="str">
        <f>IF(ISERROR(VLOOKUP(B104,'[6]FIRLATMA TOPU'!$F$8:$O$975,10,0)),"",(VLOOKUP(B104,'[6]FIRLATMA TOPU'!$F$8:$O$975,10,0)))</f>
        <v xml:space="preserve">    </v>
      </c>
      <c r="O104" s="2" t="str">
        <f>IF(ISERROR(VLOOKUP(B104,[6]Disk!$F$8:$O$975,10,0)),"",(VLOOKUP(B104,[6]Disk!$F$8:$O$975,10,0)))</f>
        <v/>
      </c>
      <c r="P104" s="2" t="str">
        <f>IF(ISERROR(VLOOKUP(B104,[6]Sırık!$F$8:$BP$990,63,0)),"",(VLOOKUP(B104,[6]Sırık!$F$8:$BP$990,63,0)))</f>
        <v/>
      </c>
      <c r="Q104" s="2" t="str">
        <f>IF(ISERROR(VLOOKUP(B104,[6]İsveç!$N$8:$Q$973,4,0)),"",(VLOOKUP(B104,[6]İsveç!$N$8:$Q$973,4,0)))</f>
        <v/>
      </c>
      <c r="R104" s="2" t="str">
        <f>IF(ISERROR(VLOOKUP(B104,'[6]60 METRE'!$N$8:$Q$979,4,0)),"",(VLOOKUP(B104,'[6]60 METRE'!$N$8:$Q$979,4,0)))</f>
        <v/>
      </c>
      <c r="S104" s="2">
        <f>S105</f>
        <v>0</v>
      </c>
    </row>
    <row r="105" spans="1:19" ht="38.25" customHeight="1" x14ac:dyDescent="0.45">
      <c r="A105" s="4">
        <v>28</v>
      </c>
      <c r="B105" s="5">
        <f>B41</f>
        <v>0</v>
      </c>
      <c r="C105" s="2" t="str">
        <f>IF(ISERROR(LARGE(C104:R104,1)),"-",LARGE(C104:R104,1))</f>
        <v>-</v>
      </c>
      <c r="D105" s="2" t="str">
        <f>IF(ISERROR(LARGE(C104:R104,2)),"-",LARGE(C104:R104,2))</f>
        <v>-</v>
      </c>
      <c r="E105" s="2" t="str">
        <f>IF(ISERROR(LARGE(C104:R104,3)),"-",LARGE(C104:R104,3))</f>
        <v>-</v>
      </c>
      <c r="F105" s="2" t="str">
        <f>IF(ISERROR(LARGE(C104:R104,4)),"-",LARGE(C104:R104,4))</f>
        <v>-</v>
      </c>
      <c r="G105" s="2" t="str">
        <f>IF(ISERROR(LARGE(C104:R104,5)),"-",LARGE(C104:R104,5))</f>
        <v>-</v>
      </c>
      <c r="H105" s="2" t="str">
        <f>IF(ISERROR(LARGE(C104:R104,6)),"-",LARGE(C104:R104,6))</f>
        <v>-</v>
      </c>
      <c r="I105" s="2" t="str">
        <f>IF(ISERROR(LARGE(C104:R104,7)),"-",LARGE(C104:R104,7))</f>
        <v>-</v>
      </c>
      <c r="J105" s="2" t="str">
        <f>IF(ISERROR(LARGE(C104:R104,8)),"-",LARGE(C104:R104,8))</f>
        <v>-</v>
      </c>
      <c r="K105" s="2" t="str">
        <f>IF(ISERROR(LARGE(C104:R104,9)),"-",LARGE(C104:R104,9))</f>
        <v>-</v>
      </c>
      <c r="L105" s="2" t="str">
        <f>IF(ISERROR(LARGE(C104:R104,10)),"-",LARGE(C104:R104,10))</f>
        <v>-</v>
      </c>
      <c r="M105" s="2" t="str">
        <f>IF(ISERROR(LARGE(C104:R104,11)),"-",LARGE(C104:R104,11))</f>
        <v>-</v>
      </c>
      <c r="N105" s="2" t="str">
        <f>IF(ISERROR(LARGE(C104:R104,12)),"-",LARGE(C104:R104,12))</f>
        <v>-</v>
      </c>
      <c r="O105" s="2" t="str">
        <f>IF(ISERROR(LARGE(C104:R104,13)),"-",LARGE(C104:R104,13))</f>
        <v>-</v>
      </c>
      <c r="P105" s="2" t="str">
        <f>IF(ISERROR(LARGE(C104:R104,14)),"-",LARGE(C104:R104,14))</f>
        <v>-</v>
      </c>
      <c r="Q105" s="2" t="str">
        <f>IF(ISERROR(LARGE(C104:R104,15)),"-",LARGE(C104:R104,15))</f>
        <v>-</v>
      </c>
      <c r="R105" s="2" t="str">
        <f>IF(ISERROR(LARGE(C104:R104,16)),"-",LARGE(C104:R104,16))</f>
        <v>-</v>
      </c>
      <c r="S105" s="2">
        <f>SUM(C105:P105)</f>
        <v>0</v>
      </c>
    </row>
    <row r="106" spans="1:19" ht="38.25" customHeight="1" x14ac:dyDescent="0.45">
      <c r="A106" s="4">
        <v>29</v>
      </c>
      <c r="B106" s="5">
        <f>B42</f>
        <v>0</v>
      </c>
      <c r="C106" s="2" t="str">
        <f>IF(ISERROR(VLOOKUP(B106,'[6]80 METRE'!$O$8:$S$1000,5,0)),"",(VLOOKUP(B106,'[6]80 METRE'!$O$8:$S$1000,5,0)))</f>
        <v/>
      </c>
      <c r="D106" s="2" t="str">
        <f>IF(ISERROR(VLOOKUP(B106,'[6]600 METRE'!$O$8:$S$990,5,0)),"",(VLOOKUP(B106,'[6]600 METRE'!$O$8:$S$990,5,0)))</f>
        <v/>
      </c>
      <c r="E106" s="2" t="str">
        <f>IF(ISERROR(VLOOKUP(B106,'[6]1500m.'!$N$8:$Q$990,4,0)),"",(VLOOKUP(B106,'[6]1500m.'!$N$8:$Q$990,4,0)))</f>
        <v/>
      </c>
      <c r="F106" s="2" t="str">
        <f>IF(ISERROR(VLOOKUP(B106,[6]Yüksek!$F$8:$BP$990,63,0)),"",(VLOOKUP(B106,[6]Yüksek!$F$8:$BP$990,63,0)))</f>
        <v/>
      </c>
      <c r="G106" s="2" t="str">
        <f>IF(ISERROR(VLOOKUP(B106,[6]Cirit!$F$8:$O$975,10,0)),"",(VLOOKUP(B106,[6]Cirit!$F$8:$O$975,10,0)))</f>
        <v/>
      </c>
      <c r="H106" s="2" t="str">
        <f>IF(ISERROR(VLOOKUP(B106,'[6]110m.Eng'!$O$8:$S$989,5,0)),"",(VLOOKUP(B106,'[6]110m.Eng'!$O$8:$S$989,5,0)))</f>
        <v/>
      </c>
      <c r="I106" s="2" t="str">
        <f>IF(ISERROR(VLOOKUP(B106,[6]Uzun!$F$8:$O$984,10,0)),"",(VLOOKUP(B106,[6]Uzun!$F$8:$O$984,10,0)))</f>
        <v/>
      </c>
      <c r="J106" s="2" t="str">
        <f>IF(ISERROR(VLOOKUP(B106,[6]Gülle!$F$8:$O$978,10,0)),"",(VLOOKUP(B106,[6]Gülle!$F$8:$O$978,10,0)))</f>
        <v/>
      </c>
      <c r="K106" s="2" t="str">
        <f>IF(ISERROR(VLOOKUP(B106,'[6]800m.'!$N$8:$Q$973,4,0)),"",(VLOOKUP(B106,'[6]800m.'!$N$8:$Q$973,4,0)))</f>
        <v/>
      </c>
      <c r="L106" s="2" t="str">
        <f>IF(ISERROR(VLOOKUP(B106,'[6]200m.'!$O$8:$S$1000,5,0)),"",(VLOOKUP(B106,'[6]200m.'!$O$8:$S$1000,5,0)))</f>
        <v/>
      </c>
      <c r="M106" s="2" t="str">
        <f>IF(ISERROR(VLOOKUP(B106,'[6]300m.Eng'!$O$8:$S$990,5,0)),"",(VLOOKUP(B106,'[6]300m.Eng'!$O$8:$S$990,5,0)))</f>
        <v/>
      </c>
      <c r="N106" s="2" t="str">
        <f>IF(ISERROR(VLOOKUP(B106,'[6]FIRLATMA TOPU'!$F$8:$O$975,10,0)),"",(VLOOKUP(B106,'[6]FIRLATMA TOPU'!$F$8:$O$975,10,0)))</f>
        <v xml:space="preserve">    </v>
      </c>
      <c r="O106" s="2" t="str">
        <f>IF(ISERROR(VLOOKUP(B106,[6]Disk!$F$8:$O$975,10,0)),"",(VLOOKUP(B106,[6]Disk!$F$8:$O$975,10,0)))</f>
        <v/>
      </c>
      <c r="P106" s="2" t="str">
        <f>IF(ISERROR(VLOOKUP(B106,[6]Sırık!$F$8:$BP$990,63,0)),"",(VLOOKUP(B106,[6]Sırık!$F$8:$BP$990,63,0)))</f>
        <v/>
      </c>
      <c r="Q106" s="2" t="str">
        <f>IF(ISERROR(VLOOKUP(B106,[6]İsveç!$N$8:$Q$973,4,0)),"",(VLOOKUP(B106,[6]İsveç!$N$8:$Q$973,4,0)))</f>
        <v/>
      </c>
      <c r="R106" s="2" t="str">
        <f>IF(ISERROR(VLOOKUP(B106,'[6]60 METRE'!$N$8:$Q$979,4,0)),"",(VLOOKUP(B106,'[6]60 METRE'!$N$8:$Q$979,4,0)))</f>
        <v/>
      </c>
      <c r="S106" s="2">
        <f>S107</f>
        <v>0</v>
      </c>
    </row>
    <row r="107" spans="1:19" ht="38.25" customHeight="1" x14ac:dyDescent="0.45">
      <c r="A107" s="4">
        <v>30</v>
      </c>
      <c r="B107" s="5">
        <f>B42</f>
        <v>0</v>
      </c>
      <c r="C107" s="2" t="str">
        <f>IF(ISERROR(LARGE(C106:R106,1)),"-",LARGE(C106:R106,1))</f>
        <v>-</v>
      </c>
      <c r="D107" s="2" t="str">
        <f>IF(ISERROR(LARGE(C106:R106,2)),"-",LARGE(C106:R106,2))</f>
        <v>-</v>
      </c>
      <c r="E107" s="2" t="str">
        <f>IF(ISERROR(LARGE(C106:R106,3)),"-",LARGE(C106:R106,3))</f>
        <v>-</v>
      </c>
      <c r="F107" s="2" t="str">
        <f>IF(ISERROR(LARGE(C106:R106,4)),"-",LARGE(C106:R106,4))</f>
        <v>-</v>
      </c>
      <c r="G107" s="2" t="str">
        <f>IF(ISERROR(LARGE(C106:R106,5)),"-",LARGE(C106:R106,5))</f>
        <v>-</v>
      </c>
      <c r="H107" s="2" t="str">
        <f>IF(ISERROR(LARGE(C106:R106,6)),"-",LARGE(C106:R106,6))</f>
        <v>-</v>
      </c>
      <c r="I107" s="2" t="str">
        <f>IF(ISERROR(LARGE(C106:R106,7)),"-",LARGE(C106:R106,7))</f>
        <v>-</v>
      </c>
      <c r="J107" s="2" t="str">
        <f>IF(ISERROR(LARGE(C106:R106,8)),"-",LARGE(C106:R106,8))</f>
        <v>-</v>
      </c>
      <c r="K107" s="2" t="str">
        <f>IF(ISERROR(LARGE(C106:R106,9)),"-",LARGE(C106:R106,9))</f>
        <v>-</v>
      </c>
      <c r="L107" s="2" t="str">
        <f>IF(ISERROR(LARGE(C106:R106,10)),"-",LARGE(C106:R106,10))</f>
        <v>-</v>
      </c>
      <c r="M107" s="2" t="str">
        <f>IF(ISERROR(LARGE(C106:R106,11)),"-",LARGE(C106:R106,11))</f>
        <v>-</v>
      </c>
      <c r="N107" s="2" t="str">
        <f>IF(ISERROR(LARGE(C106:R106,12)),"-",LARGE(C106:R106,12))</f>
        <v>-</v>
      </c>
      <c r="O107" s="2" t="str">
        <f>IF(ISERROR(LARGE(C106:R106,13)),"-",LARGE(C106:R106,13))</f>
        <v>-</v>
      </c>
      <c r="P107" s="2" t="str">
        <f>IF(ISERROR(LARGE(C106:R106,14)),"-",LARGE(C106:R106,14))</f>
        <v>-</v>
      </c>
      <c r="Q107" s="2" t="str">
        <f>IF(ISERROR(LARGE(C106:R106,15)),"-",LARGE(C106:R106,15))</f>
        <v>-</v>
      </c>
      <c r="R107" s="2" t="str">
        <f>IF(ISERROR(LARGE(C106:R106,16)),"-",LARGE(C106:R106,16))</f>
        <v>-</v>
      </c>
      <c r="S107" s="2">
        <f>SUM(C107:P107)</f>
        <v>0</v>
      </c>
    </row>
    <row r="108" spans="1:19" ht="38.25" customHeight="1" x14ac:dyDescent="0.45">
      <c r="A108" s="4">
        <v>31</v>
      </c>
      <c r="B108" s="5">
        <f>B43</f>
        <v>0</v>
      </c>
      <c r="C108" s="2" t="str">
        <f>IF(ISERROR(VLOOKUP(B108,'[6]80 METRE'!$O$8:$S$1000,5,0)),"",(VLOOKUP(B108,'[6]80 METRE'!$O$8:$S$1000,5,0)))</f>
        <v/>
      </c>
      <c r="D108" s="2" t="str">
        <f>IF(ISERROR(VLOOKUP(B108,'[6]600 METRE'!$O$8:$S$990,5,0)),"",(VLOOKUP(B108,'[6]600 METRE'!$O$8:$S$990,5,0)))</f>
        <v/>
      </c>
      <c r="E108" s="2" t="str">
        <f>IF(ISERROR(VLOOKUP(B108,'[6]1500m.'!$N$8:$Q$990,4,0)),"",(VLOOKUP(B108,'[6]1500m.'!$N$8:$Q$990,4,0)))</f>
        <v/>
      </c>
      <c r="F108" s="2" t="str">
        <f>IF(ISERROR(VLOOKUP(B108,[6]Yüksek!$F$8:$BP$990,63,0)),"",(VLOOKUP(B108,[6]Yüksek!$F$8:$BP$990,63,0)))</f>
        <v/>
      </c>
      <c r="G108" s="2" t="str">
        <f>IF(ISERROR(VLOOKUP(B108,[6]Cirit!$F$8:$O$975,10,0)),"",(VLOOKUP(B108,[6]Cirit!$F$8:$O$975,10,0)))</f>
        <v/>
      </c>
      <c r="H108" s="2" t="str">
        <f>IF(ISERROR(VLOOKUP(B108,'[6]110m.Eng'!$O$8:$S$989,5,0)),"",(VLOOKUP(B108,'[6]110m.Eng'!$O$8:$S$989,5,0)))</f>
        <v/>
      </c>
      <c r="I108" s="2" t="str">
        <f>IF(ISERROR(VLOOKUP(B108,[6]Uzun!$F$8:$O$984,10,0)),"",(VLOOKUP(B108,[6]Uzun!$F$8:$O$984,10,0)))</f>
        <v/>
      </c>
      <c r="J108" s="2" t="str">
        <f>IF(ISERROR(VLOOKUP(B108,[6]Gülle!$F$8:$O$978,10,0)),"",(VLOOKUP(B108,[6]Gülle!$F$8:$O$978,10,0)))</f>
        <v/>
      </c>
      <c r="K108" s="2" t="str">
        <f>IF(ISERROR(VLOOKUP(B108,'[6]800m.'!$N$8:$Q$973,4,0)),"",(VLOOKUP(B108,'[6]800m.'!$N$8:$Q$973,4,0)))</f>
        <v/>
      </c>
      <c r="L108" s="2" t="str">
        <f>IF(ISERROR(VLOOKUP(B108,'[6]200m.'!$O$8:$S$1000,5,0)),"",(VLOOKUP(B108,'[6]200m.'!$O$8:$S$1000,5,0)))</f>
        <v/>
      </c>
      <c r="M108" s="2" t="str">
        <f>IF(ISERROR(VLOOKUP(B108,'[6]300m.Eng'!$O$8:$S$990,5,0)),"",(VLOOKUP(B108,'[6]300m.Eng'!$O$8:$S$990,5,0)))</f>
        <v/>
      </c>
      <c r="N108" s="2" t="str">
        <f>IF(ISERROR(VLOOKUP(B108,'[6]FIRLATMA TOPU'!$F$8:$O$975,10,0)),"",(VLOOKUP(B108,'[6]FIRLATMA TOPU'!$F$8:$O$975,10,0)))</f>
        <v xml:space="preserve">    </v>
      </c>
      <c r="O108" s="2" t="str">
        <f>IF(ISERROR(VLOOKUP(B108,[6]Disk!$F$8:$O$975,10,0)),"",(VLOOKUP(B108,[6]Disk!$F$8:$O$975,10,0)))</f>
        <v/>
      </c>
      <c r="P108" s="2" t="str">
        <f>IF(ISERROR(VLOOKUP(B108,[6]Sırık!$F$8:$BP$990,63,0)),"",(VLOOKUP(B108,[6]Sırık!$F$8:$BP$990,63,0)))</f>
        <v/>
      </c>
      <c r="Q108" s="2" t="str">
        <f>IF(ISERROR(VLOOKUP(B108,[6]İsveç!$N$8:$Q$973,4,0)),"",(VLOOKUP(B108,[6]İsveç!$N$8:$Q$973,4,0)))</f>
        <v/>
      </c>
      <c r="R108" s="2" t="str">
        <f>IF(ISERROR(VLOOKUP(B108,'[6]60 METRE'!$N$8:$Q$979,4,0)),"",(VLOOKUP(B108,'[6]60 METRE'!$N$8:$Q$979,4,0)))</f>
        <v/>
      </c>
      <c r="S108" s="2">
        <f>S109</f>
        <v>0</v>
      </c>
    </row>
    <row r="109" spans="1:19" ht="38.25" customHeight="1" x14ac:dyDescent="0.45">
      <c r="A109" s="4">
        <v>32</v>
      </c>
      <c r="B109" s="5">
        <f>B43</f>
        <v>0</v>
      </c>
      <c r="C109" s="2" t="str">
        <f>IF(ISERROR(LARGE(C108:R108,1)),"-",LARGE(C108:R108,1))</f>
        <v>-</v>
      </c>
      <c r="D109" s="2" t="str">
        <f>IF(ISERROR(LARGE(C108:R108,2)),"-",LARGE(C108:R108,2))</f>
        <v>-</v>
      </c>
      <c r="E109" s="2" t="str">
        <f>IF(ISERROR(LARGE(C108:R108,3)),"-",LARGE(C108:R108,3))</f>
        <v>-</v>
      </c>
      <c r="F109" s="2" t="str">
        <f>IF(ISERROR(LARGE(C108:R108,4)),"-",LARGE(C108:R108,4))</f>
        <v>-</v>
      </c>
      <c r="G109" s="2" t="str">
        <f>IF(ISERROR(LARGE(C108:R108,5)),"-",LARGE(C108:R108,5))</f>
        <v>-</v>
      </c>
      <c r="H109" s="2" t="str">
        <f>IF(ISERROR(LARGE(C108:R108,6)),"-",LARGE(C108:R108,6))</f>
        <v>-</v>
      </c>
      <c r="I109" s="2" t="str">
        <f>IF(ISERROR(LARGE(C108:R108,7)),"-",LARGE(C108:R108,7))</f>
        <v>-</v>
      </c>
      <c r="J109" s="2" t="str">
        <f>IF(ISERROR(LARGE(C108:R108,8)),"-",LARGE(C108:R108,8))</f>
        <v>-</v>
      </c>
      <c r="K109" s="2" t="str">
        <f>IF(ISERROR(LARGE(C108:R108,9)),"-",LARGE(C108:R108,9))</f>
        <v>-</v>
      </c>
      <c r="L109" s="2" t="str">
        <f>IF(ISERROR(LARGE(C108:R108,10)),"-",LARGE(C108:R108,10))</f>
        <v>-</v>
      </c>
      <c r="M109" s="2" t="str">
        <f>IF(ISERROR(LARGE(C108:R108,11)),"-",LARGE(C108:R108,11))</f>
        <v>-</v>
      </c>
      <c r="N109" s="2" t="str">
        <f>IF(ISERROR(LARGE(C108:R108,12)),"-",LARGE(C108:R108,12))</f>
        <v>-</v>
      </c>
      <c r="O109" s="2" t="str">
        <f>IF(ISERROR(LARGE(C108:R108,13)),"-",LARGE(C108:R108,13))</f>
        <v>-</v>
      </c>
      <c r="P109" s="2" t="str">
        <f>IF(ISERROR(LARGE(C108:R108,14)),"-",LARGE(C108:R108,14))</f>
        <v>-</v>
      </c>
      <c r="Q109" s="2" t="str">
        <f>IF(ISERROR(LARGE(C108:R108,15)),"-",LARGE(C108:R108,15))</f>
        <v>-</v>
      </c>
      <c r="R109" s="2" t="str">
        <f>IF(ISERROR(LARGE(C108:R108,16)),"-",LARGE(C108:R108,16))</f>
        <v>-</v>
      </c>
      <c r="S109" s="2">
        <f>SUM(C109:P109)</f>
        <v>0</v>
      </c>
    </row>
    <row r="110" spans="1:19" ht="38.25" customHeight="1" x14ac:dyDescent="0.45">
      <c r="A110" s="4">
        <v>33</v>
      </c>
      <c r="B110" s="5">
        <f>B44</f>
        <v>0</v>
      </c>
      <c r="C110" s="2" t="str">
        <f>IF(ISERROR(VLOOKUP(B110,'[6]80 METRE'!$O$8:$S$1000,5,0)),"",(VLOOKUP(B110,'[6]80 METRE'!$O$8:$S$1000,5,0)))</f>
        <v/>
      </c>
      <c r="D110" s="2" t="str">
        <f>IF(ISERROR(VLOOKUP(B110,'[6]600 METRE'!$O$8:$S$990,5,0)),"",(VLOOKUP(B110,'[6]600 METRE'!$O$8:$S$990,5,0)))</f>
        <v/>
      </c>
      <c r="E110" s="2" t="str">
        <f>IF(ISERROR(VLOOKUP(B110,'[6]1500m.'!$N$8:$Q$990,4,0)),"",(VLOOKUP(B110,'[6]1500m.'!$N$8:$Q$990,4,0)))</f>
        <v/>
      </c>
      <c r="F110" s="2" t="str">
        <f>IF(ISERROR(VLOOKUP(B110,[6]Yüksek!$F$8:$BP$990,63,0)),"",(VLOOKUP(B110,[6]Yüksek!$F$8:$BP$990,63,0)))</f>
        <v/>
      </c>
      <c r="G110" s="2" t="str">
        <f>IF(ISERROR(VLOOKUP(B110,[6]Cirit!$F$8:$O$975,10,0)),"",(VLOOKUP(B110,[6]Cirit!$F$8:$O$975,10,0)))</f>
        <v/>
      </c>
      <c r="H110" s="2" t="str">
        <f>IF(ISERROR(VLOOKUP(B110,'[6]110m.Eng'!$O$8:$S$989,5,0)),"",(VLOOKUP(B110,'[6]110m.Eng'!$O$8:$S$989,5,0)))</f>
        <v/>
      </c>
      <c r="I110" s="2" t="str">
        <f>IF(ISERROR(VLOOKUP(B110,[6]Uzun!$F$8:$O$984,10,0)),"",(VLOOKUP(B110,[6]Uzun!$F$8:$O$984,10,0)))</f>
        <v/>
      </c>
      <c r="J110" s="2" t="str">
        <f>IF(ISERROR(VLOOKUP(B110,[6]Gülle!$F$8:$O$978,10,0)),"",(VLOOKUP(B110,[6]Gülle!$F$8:$O$978,10,0)))</f>
        <v/>
      </c>
      <c r="K110" s="2" t="str">
        <f>IF(ISERROR(VLOOKUP(B110,'[6]800m.'!$N$8:$Q$973,4,0)),"",(VLOOKUP(B110,'[6]800m.'!$N$8:$Q$973,4,0)))</f>
        <v/>
      </c>
      <c r="L110" s="2" t="str">
        <f>IF(ISERROR(VLOOKUP(B110,'[6]200m.'!$O$8:$S$1000,5,0)),"",(VLOOKUP(B110,'[6]200m.'!$O$8:$S$1000,5,0)))</f>
        <v/>
      </c>
      <c r="M110" s="2" t="str">
        <f>IF(ISERROR(VLOOKUP(B110,'[6]300m.Eng'!$O$8:$S$990,5,0)),"",(VLOOKUP(B110,'[6]300m.Eng'!$O$8:$S$990,5,0)))</f>
        <v/>
      </c>
      <c r="N110" s="2" t="str">
        <f>IF(ISERROR(VLOOKUP(B110,'[6]FIRLATMA TOPU'!$F$8:$O$975,10,0)),"",(VLOOKUP(B110,'[6]FIRLATMA TOPU'!$F$8:$O$975,10,0)))</f>
        <v xml:space="preserve">    </v>
      </c>
      <c r="O110" s="2" t="str">
        <f>IF(ISERROR(VLOOKUP(B110,[6]Disk!$F$8:$O$975,10,0)),"",(VLOOKUP(B110,[6]Disk!$F$8:$O$975,10,0)))</f>
        <v/>
      </c>
      <c r="P110" s="2" t="str">
        <f>IF(ISERROR(VLOOKUP(B110,[6]Sırık!$F$8:$BP$990,63,0)),"",(VLOOKUP(B110,[6]Sırık!$F$8:$BP$990,63,0)))</f>
        <v/>
      </c>
      <c r="Q110" s="2" t="str">
        <f>IF(ISERROR(VLOOKUP(B110,[6]İsveç!$N$8:$Q$973,4,0)),"",(VLOOKUP(B110,[6]İsveç!$N$8:$Q$973,4,0)))</f>
        <v/>
      </c>
      <c r="R110" s="2" t="str">
        <f>IF(ISERROR(VLOOKUP(B110,'[6]60 METRE'!$N$8:$Q$979,4,0)),"",(VLOOKUP(B110,'[6]60 METRE'!$N$8:$Q$979,4,0)))</f>
        <v/>
      </c>
      <c r="S110" s="2">
        <f>S111</f>
        <v>0</v>
      </c>
    </row>
    <row r="111" spans="1:19" ht="38.25" customHeight="1" x14ac:dyDescent="0.45">
      <c r="A111" s="4">
        <v>34</v>
      </c>
      <c r="B111" s="5">
        <f>B44</f>
        <v>0</v>
      </c>
      <c r="C111" s="2" t="str">
        <f>IF(ISERROR(LARGE(C110:R110,1)),"-",LARGE(C110:R110,1))</f>
        <v>-</v>
      </c>
      <c r="D111" s="2" t="str">
        <f>IF(ISERROR(LARGE(C110:R110,2)),"-",LARGE(C110:R110,2))</f>
        <v>-</v>
      </c>
      <c r="E111" s="2" t="str">
        <f>IF(ISERROR(LARGE(C110:R110,3)),"-",LARGE(C110:R110,3))</f>
        <v>-</v>
      </c>
      <c r="F111" s="2" t="str">
        <f>IF(ISERROR(LARGE(C110:R110,4)),"-",LARGE(C110:R110,4))</f>
        <v>-</v>
      </c>
      <c r="G111" s="2" t="str">
        <f>IF(ISERROR(LARGE(C110:R110,5)),"-",LARGE(C110:R110,5))</f>
        <v>-</v>
      </c>
      <c r="H111" s="2" t="str">
        <f>IF(ISERROR(LARGE(C110:R110,6)),"-",LARGE(C110:R110,6))</f>
        <v>-</v>
      </c>
      <c r="I111" s="2" t="str">
        <f>IF(ISERROR(LARGE(C110:R110,7)),"-",LARGE(C110:R110,7))</f>
        <v>-</v>
      </c>
      <c r="J111" s="2" t="str">
        <f>IF(ISERROR(LARGE(C110:R110,8)),"-",LARGE(C110:R110,8))</f>
        <v>-</v>
      </c>
      <c r="K111" s="2" t="str">
        <f>IF(ISERROR(LARGE(C110:R110,9)),"-",LARGE(C110:R110,9))</f>
        <v>-</v>
      </c>
      <c r="L111" s="2" t="str">
        <f>IF(ISERROR(LARGE(C110:R110,10)),"-",LARGE(C110:R110,10))</f>
        <v>-</v>
      </c>
      <c r="M111" s="2" t="str">
        <f>IF(ISERROR(LARGE(C110:R110,11)),"-",LARGE(C110:R110,11))</f>
        <v>-</v>
      </c>
      <c r="N111" s="2" t="str">
        <f>IF(ISERROR(LARGE(C110:R110,12)),"-",LARGE(C110:R110,12))</f>
        <v>-</v>
      </c>
      <c r="O111" s="2" t="str">
        <f>IF(ISERROR(LARGE(C110:R110,13)),"-",LARGE(C110:R110,13))</f>
        <v>-</v>
      </c>
      <c r="P111" s="2" t="str">
        <f>IF(ISERROR(LARGE(C110:R110,14)),"-",LARGE(C110:R110,14))</f>
        <v>-</v>
      </c>
      <c r="Q111" s="2" t="str">
        <f>IF(ISERROR(LARGE(C110:R110,15)),"-",LARGE(C110:R110,15))</f>
        <v>-</v>
      </c>
      <c r="R111" s="2" t="str">
        <f>IF(ISERROR(LARGE(C110:R110,16)),"-",LARGE(C110:R110,16))</f>
        <v>-</v>
      </c>
      <c r="S111" s="2">
        <f>SUM(C111:P111)</f>
        <v>0</v>
      </c>
    </row>
  </sheetData>
  <mergeCells count="36">
    <mergeCell ref="U49:U50"/>
    <mergeCell ref="V49:V50"/>
    <mergeCell ref="K49:L49"/>
    <mergeCell ref="M49:N49"/>
    <mergeCell ref="O49:P49"/>
    <mergeCell ref="Q49:R49"/>
    <mergeCell ref="S49:S50"/>
    <mergeCell ref="T49:T50"/>
    <mergeCell ref="A46:U46"/>
    <mergeCell ref="A47:U47"/>
    <mergeCell ref="A48:J48"/>
    <mergeCell ref="K48:U48"/>
    <mergeCell ref="A49:A50"/>
    <mergeCell ref="B49:B50"/>
    <mergeCell ref="C49:D49"/>
    <mergeCell ref="E49:F49"/>
    <mergeCell ref="G49:H49"/>
    <mergeCell ref="I49:J49"/>
    <mergeCell ref="K6:L6"/>
    <mergeCell ref="M6:N6"/>
    <mergeCell ref="O6:P6"/>
    <mergeCell ref="Q6:R6"/>
    <mergeCell ref="S6:S7"/>
    <mergeCell ref="A45:U45"/>
    <mergeCell ref="A6:A7"/>
    <mergeCell ref="B6:B7"/>
    <mergeCell ref="C6:D6"/>
    <mergeCell ref="E6:F6"/>
    <mergeCell ref="G6:H6"/>
    <mergeCell ref="I6:J6"/>
    <mergeCell ref="A1:U1"/>
    <mergeCell ref="A2:U2"/>
    <mergeCell ref="A3:U3"/>
    <mergeCell ref="A4:J4"/>
    <mergeCell ref="K4:U4"/>
    <mergeCell ref="M5:U5"/>
  </mergeCells>
  <conditionalFormatting sqref="S8:S44">
    <cfRule type="duplicateValues" dxfId="11" priority="2" stopIfTrue="1"/>
  </conditionalFormatting>
  <conditionalFormatting sqref="S8:S44">
    <cfRule type="duplicateValues" dxfId="10" priority="1"/>
  </conditionalFormatting>
  <conditionalFormatting sqref="U51:U72">
    <cfRule type="duplicateValues" dxfId="9" priority="3" stopIfTrue="1"/>
  </conditionalFormatting>
  <conditionalFormatting sqref="U51:U72">
    <cfRule type="duplicateValues" dxfId="8" priority="4"/>
    <cfRule type="duplicateValues" dxfId="7" priority="5"/>
  </conditionalFormatting>
  <pageMargins left="0.19685039370078741" right="0.15748031496062992" top="0.15748031496062992" bottom="0.19685039370078741" header="0.15748031496062992" footer="0.15748031496062992"/>
  <pageSetup paperSize="9" scale="27" orientation="landscape" r:id="rId1"/>
  <rowBreaks count="1" manualBreakCount="1">
    <brk id="44" max="2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83"/>
  <sheetViews>
    <sheetView view="pageBreakPreview" topLeftCell="A28" zoomScale="30" zoomScaleNormal="100" zoomScaleSheetLayoutView="30" workbookViewId="0">
      <selection activeCell="A34" sqref="A34:A47"/>
    </sheetView>
  </sheetViews>
  <sheetFormatPr defaultRowHeight="12.75" x14ac:dyDescent="0.2"/>
  <cols>
    <col min="1" max="1" width="9.140625" style="1"/>
    <col min="2" max="2" width="75.7109375" style="1" customWidth="1"/>
    <col min="3" max="3" width="19" style="1" customWidth="1"/>
    <col min="4" max="4" width="13" style="1" customWidth="1"/>
    <col min="5" max="5" width="19" style="1" customWidth="1"/>
    <col min="6" max="6" width="13" style="1" customWidth="1"/>
    <col min="7" max="7" width="19" style="1" customWidth="1"/>
    <col min="8" max="8" width="13" style="1" customWidth="1"/>
    <col min="9" max="9" width="19" style="1" customWidth="1"/>
    <col min="10" max="10" width="13" style="1" customWidth="1"/>
    <col min="11" max="11" width="19" style="1" customWidth="1"/>
    <col min="12" max="12" width="13" style="1" customWidth="1"/>
    <col min="13" max="13" width="19" style="1" customWidth="1"/>
    <col min="14" max="14" width="13" style="1" customWidth="1"/>
    <col min="15" max="15" width="19" style="1" customWidth="1"/>
    <col min="16" max="16" width="13" style="1" customWidth="1"/>
    <col min="17" max="17" width="19" style="1" customWidth="1"/>
    <col min="18" max="18" width="13" style="1" customWidth="1"/>
    <col min="19" max="20" width="16" style="1" customWidth="1"/>
    <col min="21" max="21" width="18.5703125" style="1" customWidth="1"/>
    <col min="22" max="22" width="22.85546875" style="1" customWidth="1"/>
    <col min="23" max="16384" width="9.140625" style="1"/>
  </cols>
  <sheetData>
    <row r="1" spans="1:21" ht="69" customHeight="1" x14ac:dyDescent="0.2">
      <c r="A1" s="30" t="str">
        <f>('[7]YARIŞMA BİLGİLERİ'!A2)</f>
        <v>Gençlik ve Spor Bakanlığı
Türkiye Atletizm Federasyonu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43.5" customHeight="1" x14ac:dyDescent="0.2">
      <c r="A2" s="29" t="str">
        <f>'[7]YARIŞMA BİLGİLERİ'!F19</f>
        <v>2021-2022 SPORCU EĞİTİM MERKEZİ GRUP BİRİNCİLİĞİ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39" customHeight="1" x14ac:dyDescent="0.2">
      <c r="A3" s="28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50.25" customHeight="1" x14ac:dyDescent="0.2">
      <c r="A4" s="41" t="str">
        <f>'[7]YARIŞMA BİLGİLERİ'!F21</f>
        <v>2008 DOĞUMLU KIZLAR</v>
      </c>
      <c r="B4" s="41"/>
      <c r="C4" s="41"/>
      <c r="D4" s="41"/>
      <c r="E4" s="41"/>
      <c r="F4" s="41"/>
      <c r="G4" s="41"/>
      <c r="H4" s="41"/>
      <c r="I4" s="41"/>
      <c r="J4" s="41"/>
      <c r="K4" s="41" t="s">
        <v>34</v>
      </c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21" ht="32.2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39">
        <f ca="1">NOW()</f>
        <v>44706.786033449076</v>
      </c>
      <c r="N5" s="39"/>
      <c r="O5" s="39"/>
      <c r="P5" s="39"/>
      <c r="Q5" s="39"/>
      <c r="R5" s="39"/>
      <c r="S5" s="39"/>
      <c r="T5" s="39"/>
      <c r="U5" s="39"/>
    </row>
    <row r="6" spans="1:21" ht="69" customHeight="1" x14ac:dyDescent="0.2">
      <c r="A6" s="20" t="s">
        <v>24</v>
      </c>
      <c r="B6" s="19" t="s">
        <v>23</v>
      </c>
      <c r="C6" s="38" t="s">
        <v>22</v>
      </c>
      <c r="D6" s="38"/>
      <c r="E6" s="26" t="s">
        <v>32</v>
      </c>
      <c r="F6" s="25"/>
      <c r="G6" s="26" t="s">
        <v>31</v>
      </c>
      <c r="H6" s="25"/>
      <c r="I6" s="24" t="s">
        <v>30</v>
      </c>
      <c r="J6" s="24"/>
      <c r="K6" s="23" t="s">
        <v>29</v>
      </c>
      <c r="L6" s="22"/>
      <c r="M6" s="23" t="s">
        <v>28</v>
      </c>
      <c r="N6" s="22"/>
      <c r="O6" s="23" t="s">
        <v>27</v>
      </c>
      <c r="P6" s="22"/>
      <c r="Q6" s="37" t="s">
        <v>14</v>
      </c>
      <c r="R6" s="32"/>
      <c r="S6" s="31"/>
      <c r="T6" s="31"/>
      <c r="U6" s="31"/>
    </row>
    <row r="7" spans="1:21" ht="27" customHeight="1" x14ac:dyDescent="0.2">
      <c r="A7" s="20"/>
      <c r="B7" s="19"/>
      <c r="C7" s="18" t="s">
        <v>10</v>
      </c>
      <c r="D7" s="17" t="s">
        <v>9</v>
      </c>
      <c r="E7" s="18" t="s">
        <v>10</v>
      </c>
      <c r="F7" s="17" t="s">
        <v>9</v>
      </c>
      <c r="G7" s="18" t="s">
        <v>10</v>
      </c>
      <c r="H7" s="17" t="s">
        <v>9</v>
      </c>
      <c r="I7" s="18" t="s">
        <v>10</v>
      </c>
      <c r="J7" s="17" t="s">
        <v>9</v>
      </c>
      <c r="K7" s="18" t="s">
        <v>10</v>
      </c>
      <c r="L7" s="17" t="s">
        <v>9</v>
      </c>
      <c r="M7" s="18" t="s">
        <v>10</v>
      </c>
      <c r="N7" s="17" t="s">
        <v>9</v>
      </c>
      <c r="O7" s="18" t="s">
        <v>10</v>
      </c>
      <c r="P7" s="17" t="s">
        <v>9</v>
      </c>
      <c r="Q7" s="37"/>
      <c r="R7" s="32"/>
      <c r="S7" s="31"/>
      <c r="T7" s="31"/>
      <c r="U7" s="31"/>
    </row>
    <row r="8" spans="1:21" ht="54.6" customHeight="1" x14ac:dyDescent="0.2">
      <c r="A8" s="14">
        <v>1</v>
      </c>
      <c r="B8" s="6" t="s">
        <v>170</v>
      </c>
      <c r="C8" s="36">
        <f>IF(ISERROR(VLOOKUP(B8,'[7]60M.'!$N$8:$S$973,3,0)),"",(VLOOKUP(B8,'[7]60M.'!$N$8:$S$973,3,0)))</f>
        <v>847</v>
      </c>
      <c r="D8" s="35">
        <f>IF(ISERROR(VLOOKUP(B8,'[7]60M.'!$N$8:$S$990,6,0)),"",(VLOOKUP(B8,'[7]60M.'!$N$8:$S$990,6,0)))</f>
        <v>90</v>
      </c>
      <c r="E8" s="11" t="str">
        <f>IF(ISERROR(VLOOKUP(B8,'[7]400m.'!$O$8:$S$973,2,0)),"",(VLOOKUP(B8,'[7]400m.'!$O$8:$S$973,2,0)))</f>
        <v/>
      </c>
      <c r="F8" s="10" t="str">
        <f>IF(ISERROR(VLOOKUP(B8,'[7]400m.'!$O$8:$S$990,5,0)),"",(VLOOKUP(B8,'[7]400m.'!$O$8:$S$990,5,0)))</f>
        <v/>
      </c>
      <c r="G8" s="34" t="str">
        <f>IF(ISERROR(VLOOKUP(B8,'[7]1500m.'!$N$8:$Q$973,2,0)),"",(VLOOKUP(B8,'[7]1500m.'!$N$8:$Q$973,2,0)))</f>
        <v/>
      </c>
      <c r="H8" s="10" t="str">
        <f>IF(ISERROR(VLOOKUP(B8,'[7]1500m.'!$N$8:$Q$973,4,0)),"",(VLOOKUP(B8,'[7]1500m.'!$N$8:$Q$973,4,0)))</f>
        <v/>
      </c>
      <c r="I8" s="12" t="str">
        <f>IF(ISERROR(VLOOKUP(B8,[7]Sırık!$F$8:$BO$990,62,0)),"",(VLOOKUP(B8,[7]Sırık!$F$8:$BO$990,62,0)))</f>
        <v/>
      </c>
      <c r="J8" s="10" t="str">
        <f>IF(ISERROR(VLOOKUP(B8,[7]Sırık!$F$8:$BP$990,63,0)),"",(VLOOKUP(B8,[7]Sırık!$F$8:$BP$990,63,0)))</f>
        <v/>
      </c>
      <c r="K8" s="12">
        <f>IF(ISERROR(VLOOKUP(B8,[7]Disk!$E$8:$N$975,10,0)),"",(VLOOKUP(B8,[7]Disk!$E$8:$N$975,10,0)))</f>
        <v>1739</v>
      </c>
      <c r="L8" s="10">
        <f>IF(ISERROR(VLOOKUP(B8,[7]Disk!$E$8:$O$975,11,0)),"",(VLOOKUP(B8,[7]Disk!$E$8:$O$975,11,0)))</f>
        <v>54</v>
      </c>
      <c r="M8" s="11" t="str">
        <f>IF(ISERROR(VLOOKUP(B8,'[7]400m.Eng'!$O$8:$S$973,2,0)),"",(VLOOKUP(B8,'[7]400m.Eng'!$O$8:$S$973,2,0)))</f>
        <v/>
      </c>
      <c r="N8" s="10" t="str">
        <f>IF(ISERROR(VLOOKUP(B8,'[7]400m.Eng'!$O$8:$S$990,5,0)),"",(VLOOKUP(B8,'[7]400m.Eng'!$O$8:$S$990,5,0)))</f>
        <v/>
      </c>
      <c r="O8" s="12" t="str">
        <f>IF(ISERROR(VLOOKUP(B8,[7]Üçadım!$F$8:$N$975,9,0)),"",(VLOOKUP(B8,[7]Üçadım!$F$8:$N$975,9,0)))</f>
        <v/>
      </c>
      <c r="P8" s="10" t="str">
        <f>IF(ISERROR(VLOOKUP(B8,[7]Üçadım!$F$8:$O$975,10,0)),"",(VLOOKUP(B8,[7]Üçadım!$F$8:$O$975,10,0)))</f>
        <v/>
      </c>
      <c r="Q8" s="33">
        <f>SUM(D8,F8,H8,J8,L8,N8,P8)</f>
        <v>144</v>
      </c>
      <c r="R8" s="32"/>
      <c r="S8" s="31"/>
      <c r="T8" s="31"/>
      <c r="U8" s="31"/>
    </row>
    <row r="9" spans="1:21" ht="54.6" customHeight="1" x14ac:dyDescent="0.2">
      <c r="A9" s="14">
        <v>2</v>
      </c>
      <c r="B9" s="6" t="s">
        <v>171</v>
      </c>
      <c r="C9" s="36">
        <f>IF(ISERROR(VLOOKUP(B9,'[7]60M.'!$N$8:$S$973,3,0)),"",(VLOOKUP(B9,'[7]60M.'!$N$8:$S$973,3,0)))</f>
        <v>855</v>
      </c>
      <c r="D9" s="35">
        <f>IF(ISERROR(VLOOKUP(B9,'[7]60M.'!$N$8:$S$990,6,0)),"",(VLOOKUP(B9,'[7]60M.'!$N$8:$S$990,6,0)))</f>
        <v>89</v>
      </c>
      <c r="E9" s="11" t="str">
        <f>IF(ISERROR(VLOOKUP(B9,'[7]400m.'!$O$8:$S$973,2,0)),"",(VLOOKUP(B9,'[7]400m.'!$O$8:$S$973,2,0)))</f>
        <v/>
      </c>
      <c r="F9" s="10" t="str">
        <f>IF(ISERROR(VLOOKUP(B9,'[7]400m.'!$O$8:$S$990,5,0)),"",(VLOOKUP(B9,'[7]400m.'!$O$8:$S$990,5,0)))</f>
        <v/>
      </c>
      <c r="G9" s="34" t="str">
        <f>IF(ISERROR(VLOOKUP(B9,'[7]1500m.'!$N$8:$Q$973,2,0)),"",(VLOOKUP(B9,'[7]1500m.'!$N$8:$Q$973,2,0)))</f>
        <v/>
      </c>
      <c r="H9" s="10" t="str">
        <f>IF(ISERROR(VLOOKUP(B9,'[7]1500m.'!$N$8:$Q$973,4,0)),"",(VLOOKUP(B9,'[7]1500m.'!$N$8:$Q$973,4,0)))</f>
        <v/>
      </c>
      <c r="I9" s="12" t="str">
        <f>IF(ISERROR(VLOOKUP(B9,[7]Sırık!$F$8:$BO$990,62,0)),"",(VLOOKUP(B9,[7]Sırık!$F$8:$BO$990,62,0)))</f>
        <v/>
      </c>
      <c r="J9" s="10" t="str">
        <f>IF(ISERROR(VLOOKUP(B9,[7]Sırık!$F$8:$BP$990,63,0)),"",(VLOOKUP(B9,[7]Sırık!$F$8:$BP$990,63,0)))</f>
        <v/>
      </c>
      <c r="K9" s="12" t="str">
        <f>IF(ISERROR(VLOOKUP(B9,[7]Disk!$E$8:$N$975,10,0)),"",(VLOOKUP(B9,[7]Disk!$E$8:$N$975,10,0)))</f>
        <v/>
      </c>
      <c r="L9" s="10" t="str">
        <f>IF(ISERROR(VLOOKUP(B9,[7]Disk!$E$8:$O$975,11,0)),"",(VLOOKUP(B9,[7]Disk!$E$8:$O$975,11,0)))</f>
        <v/>
      </c>
      <c r="M9" s="11" t="str">
        <f>IF(ISERROR(VLOOKUP(B9,'[7]400m.Eng'!$O$8:$S$973,2,0)),"",(VLOOKUP(B9,'[7]400m.Eng'!$O$8:$S$973,2,0)))</f>
        <v/>
      </c>
      <c r="N9" s="10" t="str">
        <f>IF(ISERROR(VLOOKUP(B9,'[7]400m.Eng'!$O$8:$S$990,5,0)),"",(VLOOKUP(B9,'[7]400m.Eng'!$O$8:$S$990,5,0)))</f>
        <v/>
      </c>
      <c r="O9" s="12" t="str">
        <f>IF(ISERROR(VLOOKUP(B9,[7]Üçadım!$F$8:$N$975,9,0)),"",(VLOOKUP(B9,[7]Üçadım!$F$8:$N$975,9,0)))</f>
        <v/>
      </c>
      <c r="P9" s="10" t="str">
        <f>IF(ISERROR(VLOOKUP(B9,[7]Üçadım!$F$8:$O$975,10,0)),"",(VLOOKUP(B9,[7]Üçadım!$F$8:$O$975,10,0)))</f>
        <v/>
      </c>
      <c r="Q9" s="33">
        <f>SUM(D9,F9,H9,J9,L9,N9,P9)</f>
        <v>89</v>
      </c>
      <c r="R9" s="32"/>
      <c r="S9" s="31"/>
      <c r="T9" s="31"/>
      <c r="U9" s="31"/>
    </row>
    <row r="10" spans="1:21" ht="54.6" customHeight="1" x14ac:dyDescent="0.2">
      <c r="A10" s="14">
        <v>3</v>
      </c>
      <c r="B10" s="6" t="s">
        <v>172</v>
      </c>
      <c r="C10" s="36">
        <f>IF(ISERROR(VLOOKUP(B10,'[7]60M.'!$N$8:$S$973,3,0)),"",(VLOOKUP(B10,'[7]60M.'!$N$8:$S$973,3,0)))</f>
        <v>876</v>
      </c>
      <c r="D10" s="35">
        <f>IF(ISERROR(VLOOKUP(B10,'[7]60M.'!$N$8:$S$990,6,0)),"",(VLOOKUP(B10,'[7]60M.'!$N$8:$S$990,6,0)))</f>
        <v>84</v>
      </c>
      <c r="E10" s="11" t="str">
        <f>IF(ISERROR(VLOOKUP(B10,'[7]400m.'!$O$8:$S$973,2,0)),"",(VLOOKUP(B10,'[7]400m.'!$O$8:$S$973,2,0)))</f>
        <v/>
      </c>
      <c r="F10" s="10" t="str">
        <f>IF(ISERROR(VLOOKUP(B10,'[7]400m.'!$O$8:$S$990,5,0)),"",(VLOOKUP(B10,'[7]400m.'!$O$8:$S$990,5,0)))</f>
        <v/>
      </c>
      <c r="G10" s="34" t="str">
        <f>IF(ISERROR(VLOOKUP(B10,'[7]1500m.'!$N$8:$Q$973,2,0)),"",(VLOOKUP(B10,'[7]1500m.'!$N$8:$Q$973,2,0)))</f>
        <v/>
      </c>
      <c r="H10" s="10" t="str">
        <f>IF(ISERROR(VLOOKUP(B10,'[7]1500m.'!$N$8:$Q$973,4,0)),"",(VLOOKUP(B10,'[7]1500m.'!$N$8:$Q$973,4,0)))</f>
        <v/>
      </c>
      <c r="I10" s="12" t="str">
        <f>IF(ISERROR(VLOOKUP(B10,[7]Sırık!$F$8:$BO$990,62,0)),"",(VLOOKUP(B10,[7]Sırık!$F$8:$BO$990,62,0)))</f>
        <v/>
      </c>
      <c r="J10" s="10" t="str">
        <f>IF(ISERROR(VLOOKUP(B10,[7]Sırık!$F$8:$BP$990,63,0)),"",(VLOOKUP(B10,[7]Sırık!$F$8:$BP$990,63,0)))</f>
        <v/>
      </c>
      <c r="K10" s="12" t="str">
        <f>IF(ISERROR(VLOOKUP(B10,[7]Disk!$E$8:$N$975,10,0)),"",(VLOOKUP(B10,[7]Disk!$E$8:$N$975,10,0)))</f>
        <v/>
      </c>
      <c r="L10" s="10" t="str">
        <f>IF(ISERROR(VLOOKUP(B10,[7]Disk!$E$8:$O$975,11,0)),"",(VLOOKUP(B10,[7]Disk!$E$8:$O$975,11,0)))</f>
        <v/>
      </c>
      <c r="M10" s="11" t="str">
        <f>IF(ISERROR(VLOOKUP(B10,'[7]400m.Eng'!$O$8:$S$973,2,0)),"",(VLOOKUP(B10,'[7]400m.Eng'!$O$8:$S$973,2,0)))</f>
        <v/>
      </c>
      <c r="N10" s="10" t="str">
        <f>IF(ISERROR(VLOOKUP(B10,'[7]400m.Eng'!$O$8:$S$990,5,0)),"",(VLOOKUP(B10,'[7]400m.Eng'!$O$8:$S$990,5,0)))</f>
        <v/>
      </c>
      <c r="O10" s="12" t="str">
        <f>IF(ISERROR(VLOOKUP(B10,[7]Üçadım!$F$8:$N$975,9,0)),"",(VLOOKUP(B10,[7]Üçadım!$F$8:$N$975,9,0)))</f>
        <v/>
      </c>
      <c r="P10" s="10" t="str">
        <f>IF(ISERROR(VLOOKUP(B10,[7]Üçadım!$F$8:$O$975,10,0)),"",(VLOOKUP(B10,[7]Üçadım!$F$8:$O$975,10,0)))</f>
        <v/>
      </c>
      <c r="Q10" s="33">
        <f>SUM(D10,F10,H10,J10,L10,N10,P10)</f>
        <v>84</v>
      </c>
      <c r="R10" s="32"/>
      <c r="S10" s="31"/>
      <c r="T10" s="31"/>
      <c r="U10" s="31"/>
    </row>
    <row r="11" spans="1:21" ht="54.6" customHeight="1" x14ac:dyDescent="0.2">
      <c r="A11" s="14">
        <v>4</v>
      </c>
      <c r="B11" s="6" t="s">
        <v>173</v>
      </c>
      <c r="C11" s="36">
        <f>IF(ISERROR(VLOOKUP(B11,'[7]60M.'!$N$8:$S$973,3,0)),"",(VLOOKUP(B11,'[7]60M.'!$N$8:$S$973,3,0)))</f>
        <v>885</v>
      </c>
      <c r="D11" s="35">
        <f>IF(ISERROR(VLOOKUP(B11,'[7]60M.'!$N$8:$S$990,6,0)),"",(VLOOKUP(B11,'[7]60M.'!$N$8:$S$990,6,0)))</f>
        <v>83</v>
      </c>
      <c r="E11" s="11" t="str">
        <f>IF(ISERROR(VLOOKUP(B11,'[7]400m.'!$O$8:$S$973,2,0)),"",(VLOOKUP(B11,'[7]400m.'!$O$8:$S$973,2,0)))</f>
        <v/>
      </c>
      <c r="F11" s="10" t="str">
        <f>IF(ISERROR(VLOOKUP(B11,'[7]400m.'!$O$8:$S$990,5,0)),"",(VLOOKUP(B11,'[7]400m.'!$O$8:$S$990,5,0)))</f>
        <v/>
      </c>
      <c r="G11" s="34" t="str">
        <f>IF(ISERROR(VLOOKUP(B11,'[7]1500m.'!$N$8:$Q$973,2,0)),"",(VLOOKUP(B11,'[7]1500m.'!$N$8:$Q$973,2,0)))</f>
        <v/>
      </c>
      <c r="H11" s="10" t="str">
        <f>IF(ISERROR(VLOOKUP(B11,'[7]1500m.'!$N$8:$Q$973,4,0)),"",(VLOOKUP(B11,'[7]1500m.'!$N$8:$Q$973,4,0)))</f>
        <v/>
      </c>
      <c r="I11" s="12" t="str">
        <f>IF(ISERROR(VLOOKUP(B11,[7]Sırık!$F$8:$BO$990,62,0)),"",(VLOOKUP(B11,[7]Sırık!$F$8:$BO$990,62,0)))</f>
        <v/>
      </c>
      <c r="J11" s="10" t="str">
        <f>IF(ISERROR(VLOOKUP(B11,[7]Sırık!$F$8:$BP$990,63,0)),"",(VLOOKUP(B11,[7]Sırık!$F$8:$BP$990,63,0)))</f>
        <v/>
      </c>
      <c r="K11" s="12">
        <f>IF(ISERROR(VLOOKUP(B11,[7]Disk!$E$8:$N$975,10,0)),"",(VLOOKUP(B11,[7]Disk!$E$8:$N$975,10,0)))</f>
        <v>1784</v>
      </c>
      <c r="L11" s="10">
        <f>IF(ISERROR(VLOOKUP(B11,[7]Disk!$E$8:$O$975,11,0)),"",(VLOOKUP(B11,[7]Disk!$E$8:$O$975,11,0)))</f>
        <v>56</v>
      </c>
      <c r="M11" s="11" t="str">
        <f>IF(ISERROR(VLOOKUP(B11,'[7]400m.Eng'!$O$8:$S$973,2,0)),"",(VLOOKUP(B11,'[7]400m.Eng'!$O$8:$S$973,2,0)))</f>
        <v/>
      </c>
      <c r="N11" s="10" t="str">
        <f>IF(ISERROR(VLOOKUP(B11,'[7]400m.Eng'!$O$8:$S$990,5,0)),"",(VLOOKUP(B11,'[7]400m.Eng'!$O$8:$S$990,5,0)))</f>
        <v/>
      </c>
      <c r="O11" s="12" t="str">
        <f>IF(ISERROR(VLOOKUP(B11,[7]Üçadım!$F$8:$N$975,9,0)),"",(VLOOKUP(B11,[7]Üçadım!$F$8:$N$975,9,0)))</f>
        <v/>
      </c>
      <c r="P11" s="10" t="str">
        <f>IF(ISERROR(VLOOKUP(B11,[7]Üçadım!$F$8:$O$975,10,0)),"",(VLOOKUP(B11,[7]Üçadım!$F$8:$O$975,10,0)))</f>
        <v/>
      </c>
      <c r="Q11" s="33">
        <f>SUM(D11,F11,H11,J11,L11,N11,P11)</f>
        <v>139</v>
      </c>
      <c r="R11" s="32"/>
      <c r="S11" s="31"/>
      <c r="T11" s="31"/>
      <c r="U11" s="31"/>
    </row>
    <row r="12" spans="1:21" ht="54.6" customHeight="1" x14ac:dyDescent="0.2">
      <c r="A12" s="14">
        <v>5</v>
      </c>
      <c r="B12" s="6" t="s">
        <v>174</v>
      </c>
      <c r="C12" s="36">
        <f>IF(ISERROR(VLOOKUP(B12,'[7]60M.'!$N$8:$S$973,3,0)),"",(VLOOKUP(B12,'[7]60M.'!$N$8:$S$973,3,0)))</f>
        <v>893</v>
      </c>
      <c r="D12" s="35">
        <f>IF(ISERROR(VLOOKUP(B12,'[7]60M.'!$N$8:$S$990,6,0)),"",(VLOOKUP(B12,'[7]60M.'!$N$8:$S$990,6,0)))</f>
        <v>81</v>
      </c>
      <c r="E12" s="11" t="str">
        <f>IF(ISERROR(VLOOKUP(B12,'[7]400m.'!$O$8:$S$973,2,0)),"",(VLOOKUP(B12,'[7]400m.'!$O$8:$S$973,2,0)))</f>
        <v/>
      </c>
      <c r="F12" s="10" t="str">
        <f>IF(ISERROR(VLOOKUP(B12,'[7]400m.'!$O$8:$S$990,5,0)),"",(VLOOKUP(B12,'[7]400m.'!$O$8:$S$990,5,0)))</f>
        <v/>
      </c>
      <c r="G12" s="34" t="str">
        <f>IF(ISERROR(VLOOKUP(B12,'[7]1500m.'!$N$8:$Q$973,2,0)),"",(VLOOKUP(B12,'[7]1500m.'!$N$8:$Q$973,2,0)))</f>
        <v/>
      </c>
      <c r="H12" s="10" t="str">
        <f>IF(ISERROR(VLOOKUP(B12,'[7]1500m.'!$N$8:$Q$973,4,0)),"",(VLOOKUP(B12,'[7]1500m.'!$N$8:$Q$973,4,0)))</f>
        <v/>
      </c>
      <c r="I12" s="12" t="str">
        <f>IF(ISERROR(VLOOKUP(B12,[7]Sırık!$F$8:$BO$990,62,0)),"",(VLOOKUP(B12,[7]Sırık!$F$8:$BO$990,62,0)))</f>
        <v/>
      </c>
      <c r="J12" s="10" t="str">
        <f>IF(ISERROR(VLOOKUP(B12,[7]Sırık!$F$8:$BP$990,63,0)),"",(VLOOKUP(B12,[7]Sırık!$F$8:$BP$990,63,0)))</f>
        <v/>
      </c>
      <c r="K12" s="12" t="str">
        <f>IF(ISERROR(VLOOKUP(B12,[7]Disk!$E$8:$N$975,10,0)),"",(VLOOKUP(B12,[7]Disk!$E$8:$N$975,10,0)))</f>
        <v/>
      </c>
      <c r="L12" s="10" t="str">
        <f>IF(ISERROR(VLOOKUP(B12,[7]Disk!$E$8:$O$975,11,0)),"",(VLOOKUP(B12,[7]Disk!$E$8:$O$975,11,0)))</f>
        <v/>
      </c>
      <c r="M12" s="11" t="str">
        <f>IF(ISERROR(VLOOKUP(B12,'[7]400m.Eng'!$O$8:$S$973,2,0)),"",(VLOOKUP(B12,'[7]400m.Eng'!$O$8:$S$973,2,0)))</f>
        <v/>
      </c>
      <c r="N12" s="10" t="str">
        <f>IF(ISERROR(VLOOKUP(B12,'[7]400m.Eng'!$O$8:$S$990,5,0)),"",(VLOOKUP(B12,'[7]400m.Eng'!$O$8:$S$990,5,0)))</f>
        <v/>
      </c>
      <c r="O12" s="12" t="str">
        <f>IF(ISERROR(VLOOKUP(B12,[7]Üçadım!$F$8:$N$975,9,0)),"",(VLOOKUP(B12,[7]Üçadım!$F$8:$N$975,9,0)))</f>
        <v/>
      </c>
      <c r="P12" s="10" t="str">
        <f>IF(ISERROR(VLOOKUP(B12,[7]Üçadım!$F$8:$O$975,10,0)),"",(VLOOKUP(B12,[7]Üçadım!$F$8:$O$975,10,0)))</f>
        <v/>
      </c>
      <c r="Q12" s="33">
        <f t="shared" ref="Q12:Q27" si="0">SUM(D12,F12,H12,J12,L12,N12,P12)</f>
        <v>81</v>
      </c>
      <c r="R12" s="32"/>
      <c r="S12" s="31"/>
      <c r="T12" s="31"/>
      <c r="U12" s="31"/>
    </row>
    <row r="13" spans="1:21" ht="54.6" customHeight="1" x14ac:dyDescent="0.2">
      <c r="A13" s="14">
        <v>6</v>
      </c>
      <c r="B13" s="6" t="s">
        <v>175</v>
      </c>
      <c r="C13" s="36">
        <f>IF(ISERROR(VLOOKUP(B13,'[7]60M.'!$N$8:$S$973,3,0)),"",(VLOOKUP(B13,'[7]60M.'!$N$8:$S$973,3,0)))</f>
        <v>894</v>
      </c>
      <c r="D13" s="35">
        <f>IF(ISERROR(VLOOKUP(B13,'[7]60M.'!$N$8:$S$990,6,0)),"",(VLOOKUP(B13,'[7]60M.'!$N$8:$S$990,6,0)))</f>
        <v>81</v>
      </c>
      <c r="E13" s="11" t="str">
        <f>IF(ISERROR(VLOOKUP(B13,'[7]400m.'!$O$8:$S$973,2,0)),"",(VLOOKUP(B13,'[7]400m.'!$O$8:$S$973,2,0)))</f>
        <v/>
      </c>
      <c r="F13" s="10" t="str">
        <f>IF(ISERROR(VLOOKUP(B13,'[7]400m.'!$O$8:$S$990,5,0)),"",(VLOOKUP(B13,'[7]400m.'!$O$8:$S$990,5,0)))</f>
        <v/>
      </c>
      <c r="G13" s="34" t="str">
        <f>IF(ISERROR(VLOOKUP(B13,'[7]1500m.'!$N$8:$Q$973,2,0)),"",(VLOOKUP(B13,'[7]1500m.'!$N$8:$Q$973,2,0)))</f>
        <v/>
      </c>
      <c r="H13" s="10" t="str">
        <f>IF(ISERROR(VLOOKUP(B13,'[7]1500m.'!$N$8:$Q$973,4,0)),"",(VLOOKUP(B13,'[7]1500m.'!$N$8:$Q$973,4,0)))</f>
        <v/>
      </c>
      <c r="I13" s="12" t="str">
        <f>IF(ISERROR(VLOOKUP(B13,[7]Sırık!$F$8:$BO$990,62,0)),"",(VLOOKUP(B13,[7]Sırık!$F$8:$BO$990,62,0)))</f>
        <v/>
      </c>
      <c r="J13" s="10" t="str">
        <f>IF(ISERROR(VLOOKUP(B13,[7]Sırık!$F$8:$BP$990,63,0)),"",(VLOOKUP(B13,[7]Sırık!$F$8:$BP$990,63,0)))</f>
        <v/>
      </c>
      <c r="K13" s="12" t="str">
        <f>IF(ISERROR(VLOOKUP(B13,[7]Disk!$E$8:$N$975,10,0)),"",(VLOOKUP(B13,[7]Disk!$E$8:$N$975,10,0)))</f>
        <v/>
      </c>
      <c r="L13" s="10" t="str">
        <f>IF(ISERROR(VLOOKUP(B13,[7]Disk!$E$8:$O$975,11,0)),"",(VLOOKUP(B13,[7]Disk!$E$8:$O$975,11,0)))</f>
        <v/>
      </c>
      <c r="M13" s="11" t="str">
        <f>IF(ISERROR(VLOOKUP(B13,'[7]400m.Eng'!$O$8:$S$973,2,0)),"",(VLOOKUP(B13,'[7]400m.Eng'!$O$8:$S$973,2,0)))</f>
        <v/>
      </c>
      <c r="N13" s="10" t="str">
        <f>IF(ISERROR(VLOOKUP(B13,'[7]400m.Eng'!$O$8:$S$990,5,0)),"",(VLOOKUP(B13,'[7]400m.Eng'!$O$8:$S$990,5,0)))</f>
        <v/>
      </c>
      <c r="O13" s="12" t="str">
        <f>IF(ISERROR(VLOOKUP(B13,[7]Üçadım!$F$8:$N$975,9,0)),"",(VLOOKUP(B13,[7]Üçadım!$F$8:$N$975,9,0)))</f>
        <v/>
      </c>
      <c r="P13" s="10" t="str">
        <f>IF(ISERROR(VLOOKUP(B13,[7]Üçadım!$F$8:$O$975,10,0)),"",(VLOOKUP(B13,[7]Üçadım!$F$8:$O$975,10,0)))</f>
        <v/>
      </c>
      <c r="Q13" s="33">
        <f t="shared" si="0"/>
        <v>81</v>
      </c>
      <c r="R13" s="32"/>
      <c r="S13" s="31"/>
      <c r="T13" s="31"/>
      <c r="U13" s="31"/>
    </row>
    <row r="14" spans="1:21" ht="54.6" customHeight="1" x14ac:dyDescent="0.2">
      <c r="A14" s="14">
        <v>7</v>
      </c>
      <c r="B14" s="6" t="s">
        <v>176</v>
      </c>
      <c r="C14" s="36">
        <f>IF(ISERROR(VLOOKUP(B14,'[7]60M.'!$N$8:$S$973,3,0)),"",(VLOOKUP(B14,'[7]60M.'!$N$8:$S$973,3,0)))</f>
        <v>924</v>
      </c>
      <c r="D14" s="35">
        <f>IF(ISERROR(VLOOKUP(B14,'[7]60M.'!$N$8:$S$990,6,0)),"",(VLOOKUP(B14,'[7]60M.'!$N$8:$S$990,6,0)))</f>
        <v>75</v>
      </c>
      <c r="E14" s="11" t="str">
        <f>IF(ISERROR(VLOOKUP(B14,'[7]400m.'!$O$8:$S$973,2,0)),"",(VLOOKUP(B14,'[7]400m.'!$O$8:$S$973,2,0)))</f>
        <v/>
      </c>
      <c r="F14" s="10" t="str">
        <f>IF(ISERROR(VLOOKUP(B14,'[7]400m.'!$O$8:$S$990,5,0)),"",(VLOOKUP(B14,'[7]400m.'!$O$8:$S$990,5,0)))</f>
        <v/>
      </c>
      <c r="G14" s="34" t="str">
        <f>IF(ISERROR(VLOOKUP(B14,'[7]1500m.'!$N$8:$Q$973,2,0)),"",(VLOOKUP(B14,'[7]1500m.'!$N$8:$Q$973,2,0)))</f>
        <v/>
      </c>
      <c r="H14" s="10" t="str">
        <f>IF(ISERROR(VLOOKUP(B14,'[7]1500m.'!$N$8:$Q$973,4,0)),"",(VLOOKUP(B14,'[7]1500m.'!$N$8:$Q$973,4,0)))</f>
        <v/>
      </c>
      <c r="I14" s="12" t="str">
        <f>IF(ISERROR(VLOOKUP(B14,[7]Sırık!$F$8:$BO$990,62,0)),"",(VLOOKUP(B14,[7]Sırık!$F$8:$BO$990,62,0)))</f>
        <v/>
      </c>
      <c r="J14" s="10" t="str">
        <f>IF(ISERROR(VLOOKUP(B14,[7]Sırık!$F$8:$BP$990,63,0)),"",(VLOOKUP(B14,[7]Sırık!$F$8:$BP$990,63,0)))</f>
        <v/>
      </c>
      <c r="K14" s="12" t="str">
        <f>IF(ISERROR(VLOOKUP(B14,[7]Disk!$E$8:$N$975,10,0)),"",(VLOOKUP(B14,[7]Disk!$E$8:$N$975,10,0)))</f>
        <v/>
      </c>
      <c r="L14" s="10" t="str">
        <f>IF(ISERROR(VLOOKUP(B14,[7]Disk!$E$8:$O$975,11,0)),"",(VLOOKUP(B14,[7]Disk!$E$8:$O$975,11,0)))</f>
        <v/>
      </c>
      <c r="M14" s="11" t="str">
        <f>IF(ISERROR(VLOOKUP(B14,'[7]400m.Eng'!$O$8:$S$973,2,0)),"",(VLOOKUP(B14,'[7]400m.Eng'!$O$8:$S$973,2,0)))</f>
        <v/>
      </c>
      <c r="N14" s="10" t="str">
        <f>IF(ISERROR(VLOOKUP(B14,'[7]400m.Eng'!$O$8:$S$990,5,0)),"",(VLOOKUP(B14,'[7]400m.Eng'!$O$8:$S$990,5,0)))</f>
        <v/>
      </c>
      <c r="O14" s="12" t="str">
        <f>IF(ISERROR(VLOOKUP(B14,[7]Üçadım!$F$8:$N$975,9,0)),"",(VLOOKUP(B14,[7]Üçadım!$F$8:$N$975,9,0)))</f>
        <v/>
      </c>
      <c r="P14" s="10" t="str">
        <f>IF(ISERROR(VLOOKUP(B14,[7]Üçadım!$F$8:$O$975,10,0)),"",(VLOOKUP(B14,[7]Üçadım!$F$8:$O$975,10,0)))</f>
        <v/>
      </c>
      <c r="Q14" s="33">
        <f t="shared" si="0"/>
        <v>75</v>
      </c>
      <c r="R14" s="32"/>
      <c r="S14" s="31"/>
      <c r="T14" s="31"/>
      <c r="U14" s="31"/>
    </row>
    <row r="15" spans="1:21" ht="54.6" customHeight="1" x14ac:dyDescent="0.2">
      <c r="A15" s="14">
        <v>8</v>
      </c>
      <c r="B15" s="6" t="s">
        <v>177</v>
      </c>
      <c r="C15" s="36">
        <f>IF(ISERROR(VLOOKUP(B15,'[7]60M.'!$N$8:$S$973,3,0)),"",(VLOOKUP(B15,'[7]60M.'!$N$8:$S$973,3,0)))</f>
        <v>925</v>
      </c>
      <c r="D15" s="35">
        <f>IF(ISERROR(VLOOKUP(B15,'[7]60M.'!$N$8:$S$990,6,0)),"",(VLOOKUP(B15,'[7]60M.'!$N$8:$S$990,6,0)))</f>
        <v>75</v>
      </c>
      <c r="E15" s="11" t="str">
        <f>IF(ISERROR(VLOOKUP(B15,'[7]400m.'!$O$8:$S$973,2,0)),"",(VLOOKUP(B15,'[7]400m.'!$O$8:$S$973,2,0)))</f>
        <v/>
      </c>
      <c r="F15" s="10" t="str">
        <f>IF(ISERROR(VLOOKUP(B15,'[7]400m.'!$O$8:$S$990,5,0)),"",(VLOOKUP(B15,'[7]400m.'!$O$8:$S$990,5,0)))</f>
        <v/>
      </c>
      <c r="G15" s="34" t="str">
        <f>IF(ISERROR(VLOOKUP(B15,'[7]1500m.'!$N$8:$Q$973,2,0)),"",(VLOOKUP(B15,'[7]1500m.'!$N$8:$Q$973,2,0)))</f>
        <v/>
      </c>
      <c r="H15" s="10" t="str">
        <f>IF(ISERROR(VLOOKUP(B15,'[7]1500m.'!$N$8:$Q$973,4,0)),"",(VLOOKUP(B15,'[7]1500m.'!$N$8:$Q$973,4,0)))</f>
        <v/>
      </c>
      <c r="I15" s="12" t="str">
        <f>IF(ISERROR(VLOOKUP(B15,[7]Sırık!$F$8:$BO$990,62,0)),"",(VLOOKUP(B15,[7]Sırık!$F$8:$BO$990,62,0)))</f>
        <v/>
      </c>
      <c r="J15" s="10" t="str">
        <f>IF(ISERROR(VLOOKUP(B15,[7]Sırık!$F$8:$BP$990,63,0)),"",(VLOOKUP(B15,[7]Sırık!$F$8:$BP$990,63,0)))</f>
        <v/>
      </c>
      <c r="K15" s="12" t="str">
        <f>IF(ISERROR(VLOOKUP(B15,[7]Disk!$E$8:$N$975,10,0)),"",(VLOOKUP(B15,[7]Disk!$E$8:$N$975,10,0)))</f>
        <v/>
      </c>
      <c r="L15" s="10" t="str">
        <f>IF(ISERROR(VLOOKUP(B15,[7]Disk!$E$8:$O$975,11,0)),"",(VLOOKUP(B15,[7]Disk!$E$8:$O$975,11,0)))</f>
        <v/>
      </c>
      <c r="M15" s="11" t="str">
        <f>IF(ISERROR(VLOOKUP(B15,'[7]400m.Eng'!$O$8:$S$973,2,0)),"",(VLOOKUP(B15,'[7]400m.Eng'!$O$8:$S$973,2,0)))</f>
        <v/>
      </c>
      <c r="N15" s="10" t="str">
        <f>IF(ISERROR(VLOOKUP(B15,'[7]400m.Eng'!$O$8:$S$990,5,0)),"",(VLOOKUP(B15,'[7]400m.Eng'!$O$8:$S$990,5,0)))</f>
        <v/>
      </c>
      <c r="O15" s="12" t="str">
        <f>IF(ISERROR(VLOOKUP(B15,[7]Üçadım!$F$8:$N$975,9,0)),"",(VLOOKUP(B15,[7]Üçadım!$F$8:$N$975,9,0)))</f>
        <v/>
      </c>
      <c r="P15" s="10" t="str">
        <f>IF(ISERROR(VLOOKUP(B15,[7]Üçadım!$F$8:$O$975,10,0)),"",(VLOOKUP(B15,[7]Üçadım!$F$8:$O$975,10,0)))</f>
        <v/>
      </c>
      <c r="Q15" s="33">
        <f t="shared" si="0"/>
        <v>75</v>
      </c>
      <c r="R15" s="32"/>
      <c r="S15" s="31"/>
      <c r="T15" s="31"/>
      <c r="U15" s="31"/>
    </row>
    <row r="16" spans="1:21" ht="54.6" customHeight="1" x14ac:dyDescent="0.2">
      <c r="A16" s="14">
        <v>9</v>
      </c>
      <c r="B16" s="6" t="s">
        <v>178</v>
      </c>
      <c r="C16" s="36">
        <f>IF(ISERROR(VLOOKUP(B16,'[7]60M.'!$N$8:$S$973,3,0)),"",(VLOOKUP(B16,'[7]60M.'!$N$8:$S$973,3,0)))</f>
        <v>948</v>
      </c>
      <c r="D16" s="35">
        <f>IF(ISERROR(VLOOKUP(B16,'[7]60M.'!$N$8:$S$990,6,0)),"",(VLOOKUP(B16,'[7]60M.'!$N$8:$S$990,6,0)))</f>
        <v>70</v>
      </c>
      <c r="E16" s="11" t="str">
        <f>IF(ISERROR(VLOOKUP(B16,'[7]400m.'!$O$8:$S$973,2,0)),"",(VLOOKUP(B16,'[7]400m.'!$O$8:$S$973,2,0)))</f>
        <v/>
      </c>
      <c r="F16" s="10" t="str">
        <f>IF(ISERROR(VLOOKUP(B16,'[7]400m.'!$O$8:$S$990,5,0)),"",(VLOOKUP(B16,'[7]400m.'!$O$8:$S$990,5,0)))</f>
        <v/>
      </c>
      <c r="G16" s="34" t="str">
        <f>IF(ISERROR(VLOOKUP(B16,'[7]1500m.'!$N$8:$Q$973,2,0)),"",(VLOOKUP(B16,'[7]1500m.'!$N$8:$Q$973,2,0)))</f>
        <v/>
      </c>
      <c r="H16" s="10" t="str">
        <f>IF(ISERROR(VLOOKUP(B16,'[7]1500m.'!$N$8:$Q$973,4,0)),"",(VLOOKUP(B16,'[7]1500m.'!$N$8:$Q$973,4,0)))</f>
        <v/>
      </c>
      <c r="I16" s="12" t="str">
        <f>IF(ISERROR(VLOOKUP(B16,[7]Sırık!$F$8:$BO$990,62,0)),"",(VLOOKUP(B16,[7]Sırık!$F$8:$BO$990,62,0)))</f>
        <v/>
      </c>
      <c r="J16" s="10" t="str">
        <f>IF(ISERROR(VLOOKUP(B16,[7]Sırık!$F$8:$BP$990,63,0)),"",(VLOOKUP(B16,[7]Sırık!$F$8:$BP$990,63,0)))</f>
        <v/>
      </c>
      <c r="K16" s="12" t="str">
        <f>IF(ISERROR(VLOOKUP(B16,[7]Disk!$E$8:$N$975,10,0)),"",(VLOOKUP(B16,[7]Disk!$E$8:$N$975,10,0)))</f>
        <v/>
      </c>
      <c r="L16" s="10" t="str">
        <f>IF(ISERROR(VLOOKUP(B16,[7]Disk!$E$8:$O$975,11,0)),"",(VLOOKUP(B16,[7]Disk!$E$8:$O$975,11,0)))</f>
        <v/>
      </c>
      <c r="M16" s="11" t="str">
        <f>IF(ISERROR(VLOOKUP(B16,'[7]400m.Eng'!$O$8:$S$973,2,0)),"",(VLOOKUP(B16,'[7]400m.Eng'!$O$8:$S$973,2,0)))</f>
        <v/>
      </c>
      <c r="N16" s="10" t="str">
        <f>IF(ISERROR(VLOOKUP(B16,'[7]400m.Eng'!$O$8:$S$990,5,0)),"",(VLOOKUP(B16,'[7]400m.Eng'!$O$8:$S$990,5,0)))</f>
        <v/>
      </c>
      <c r="O16" s="12" t="str">
        <f>IF(ISERROR(VLOOKUP(B16,[7]Üçadım!$F$8:$N$975,9,0)),"",(VLOOKUP(B16,[7]Üçadım!$F$8:$N$975,9,0)))</f>
        <v/>
      </c>
      <c r="P16" s="10" t="str">
        <f>IF(ISERROR(VLOOKUP(B16,[7]Üçadım!$F$8:$O$975,10,0)),"",(VLOOKUP(B16,[7]Üçadım!$F$8:$O$975,10,0)))</f>
        <v/>
      </c>
      <c r="Q16" s="33">
        <f t="shared" si="0"/>
        <v>70</v>
      </c>
      <c r="R16" s="32"/>
      <c r="S16" s="31"/>
      <c r="T16" s="31"/>
      <c r="U16" s="31"/>
    </row>
    <row r="17" spans="1:22" ht="54.6" customHeight="1" x14ac:dyDescent="0.2">
      <c r="A17" s="14">
        <v>10</v>
      </c>
      <c r="B17" s="6" t="s">
        <v>179</v>
      </c>
      <c r="C17" s="36">
        <f>IF(ISERROR(VLOOKUP(B17,'[7]60M.'!$N$8:$S$973,3,0)),"",(VLOOKUP(B17,'[7]60M.'!$N$8:$S$973,3,0)))</f>
        <v>953</v>
      </c>
      <c r="D17" s="35">
        <f>IF(ISERROR(VLOOKUP(B17,'[7]60M.'!$N$8:$S$990,6,0)),"",(VLOOKUP(B17,'[7]60M.'!$N$8:$S$990,6,0)))</f>
        <v>69</v>
      </c>
      <c r="E17" s="11" t="str">
        <f>IF(ISERROR(VLOOKUP(B17,'[7]400m.'!$O$8:$S$973,2,0)),"",(VLOOKUP(B17,'[7]400m.'!$O$8:$S$973,2,0)))</f>
        <v/>
      </c>
      <c r="F17" s="10" t="str">
        <f>IF(ISERROR(VLOOKUP(B17,'[7]400m.'!$O$8:$S$990,5,0)),"",(VLOOKUP(B17,'[7]400m.'!$O$8:$S$990,5,0)))</f>
        <v/>
      </c>
      <c r="G17" s="34" t="str">
        <f>IF(ISERROR(VLOOKUP(B17,'[7]1500m.'!$N$8:$Q$973,2,0)),"",(VLOOKUP(B17,'[7]1500m.'!$N$8:$Q$973,2,0)))</f>
        <v/>
      </c>
      <c r="H17" s="10" t="str">
        <f>IF(ISERROR(VLOOKUP(B17,'[7]1500m.'!$N$8:$Q$973,4,0)),"",(VLOOKUP(B17,'[7]1500m.'!$N$8:$Q$973,4,0)))</f>
        <v/>
      </c>
      <c r="I17" s="12" t="str">
        <f>IF(ISERROR(VLOOKUP(B17,[7]Sırık!$F$8:$BO$990,62,0)),"",(VLOOKUP(B17,[7]Sırık!$F$8:$BO$990,62,0)))</f>
        <v/>
      </c>
      <c r="J17" s="10" t="str">
        <f>IF(ISERROR(VLOOKUP(B17,[7]Sırık!$F$8:$BP$990,63,0)),"",(VLOOKUP(B17,[7]Sırık!$F$8:$BP$990,63,0)))</f>
        <v/>
      </c>
      <c r="K17" s="12" t="str">
        <f>IF(ISERROR(VLOOKUP(B17,[7]Disk!$E$8:$N$975,10,0)),"",(VLOOKUP(B17,[7]Disk!$E$8:$N$975,10,0)))</f>
        <v/>
      </c>
      <c r="L17" s="10" t="str">
        <f>IF(ISERROR(VLOOKUP(B17,[7]Disk!$E$8:$O$975,11,0)),"",(VLOOKUP(B17,[7]Disk!$E$8:$O$975,11,0)))</f>
        <v/>
      </c>
      <c r="M17" s="11" t="str">
        <f>IF(ISERROR(VLOOKUP(B17,'[7]400m.Eng'!$O$8:$S$973,2,0)),"",(VLOOKUP(B17,'[7]400m.Eng'!$O$8:$S$973,2,0)))</f>
        <v/>
      </c>
      <c r="N17" s="10" t="str">
        <f>IF(ISERROR(VLOOKUP(B17,'[7]400m.Eng'!$O$8:$S$990,5,0)),"",(VLOOKUP(B17,'[7]400m.Eng'!$O$8:$S$990,5,0)))</f>
        <v/>
      </c>
      <c r="O17" s="12" t="str">
        <f>IF(ISERROR(VLOOKUP(B17,[7]Üçadım!$F$8:$N$975,9,0)),"",(VLOOKUP(B17,[7]Üçadım!$F$8:$N$975,9,0)))</f>
        <v/>
      </c>
      <c r="P17" s="10" t="str">
        <f>IF(ISERROR(VLOOKUP(B17,[7]Üçadım!$F$8:$O$975,10,0)),"",(VLOOKUP(B17,[7]Üçadım!$F$8:$O$975,10,0)))</f>
        <v/>
      </c>
      <c r="Q17" s="33">
        <f t="shared" si="0"/>
        <v>69</v>
      </c>
      <c r="R17" s="32"/>
      <c r="S17" s="31"/>
      <c r="T17" s="31"/>
      <c r="U17" s="31"/>
    </row>
    <row r="18" spans="1:22" ht="54.6" customHeight="1" x14ac:dyDescent="0.2">
      <c r="A18" s="14">
        <v>11</v>
      </c>
      <c r="B18" s="6" t="s">
        <v>180</v>
      </c>
      <c r="C18" s="36">
        <f>IF(ISERROR(VLOOKUP(B18,'[7]60M.'!$N$8:$S$973,3,0)),"",(VLOOKUP(B18,'[7]60M.'!$N$8:$S$973,3,0)))</f>
        <v>973</v>
      </c>
      <c r="D18" s="35">
        <f>IF(ISERROR(VLOOKUP(B18,'[7]60M.'!$N$8:$S$990,6,0)),"",(VLOOKUP(B18,'[7]60M.'!$N$8:$S$990,6,0)))</f>
        <v>65</v>
      </c>
      <c r="E18" s="11" t="str">
        <f>IF(ISERROR(VLOOKUP(B18,'[7]400m.'!$O$8:$S$973,2,0)),"",(VLOOKUP(B18,'[7]400m.'!$O$8:$S$973,2,0)))</f>
        <v/>
      </c>
      <c r="F18" s="10" t="str">
        <f>IF(ISERROR(VLOOKUP(B18,'[7]400m.'!$O$8:$S$990,5,0)),"",(VLOOKUP(B18,'[7]400m.'!$O$8:$S$990,5,0)))</f>
        <v/>
      </c>
      <c r="G18" s="34" t="str">
        <f>IF(ISERROR(VLOOKUP(B18,'[7]1500m.'!$N$8:$Q$973,2,0)),"",(VLOOKUP(B18,'[7]1500m.'!$N$8:$Q$973,2,0)))</f>
        <v/>
      </c>
      <c r="H18" s="10" t="str">
        <f>IF(ISERROR(VLOOKUP(B18,'[7]1500m.'!$N$8:$Q$973,4,0)),"",(VLOOKUP(B18,'[7]1500m.'!$N$8:$Q$973,4,0)))</f>
        <v/>
      </c>
      <c r="I18" s="12" t="str">
        <f>IF(ISERROR(VLOOKUP(B18,[7]Sırık!$F$8:$BO$990,62,0)),"",(VLOOKUP(B18,[7]Sırık!$F$8:$BO$990,62,0)))</f>
        <v/>
      </c>
      <c r="J18" s="10" t="str">
        <f>IF(ISERROR(VLOOKUP(B18,[7]Sırık!$F$8:$BP$990,63,0)),"",(VLOOKUP(B18,[7]Sırık!$F$8:$BP$990,63,0)))</f>
        <v/>
      </c>
      <c r="K18" s="12">
        <f>IF(ISERROR(VLOOKUP(B18,[7]Disk!$E$8:$N$975,10,0)),"",(VLOOKUP(B18,[7]Disk!$E$8:$N$975,10,0)))</f>
        <v>1688</v>
      </c>
      <c r="L18" s="10">
        <f>IF(ISERROR(VLOOKUP(B18,[7]Disk!$E$8:$O$975,11,0)),"",(VLOOKUP(B18,[7]Disk!$E$8:$O$975,11,0)))</f>
        <v>52</v>
      </c>
      <c r="M18" s="11" t="str">
        <f>IF(ISERROR(VLOOKUP(B18,'[7]400m.Eng'!$O$8:$S$973,2,0)),"",(VLOOKUP(B18,'[7]400m.Eng'!$O$8:$S$973,2,0)))</f>
        <v/>
      </c>
      <c r="N18" s="10" t="str">
        <f>IF(ISERROR(VLOOKUP(B18,'[7]400m.Eng'!$O$8:$S$990,5,0)),"",(VLOOKUP(B18,'[7]400m.Eng'!$O$8:$S$990,5,0)))</f>
        <v/>
      </c>
      <c r="O18" s="12" t="str">
        <f>IF(ISERROR(VLOOKUP(B18,[7]Üçadım!$F$8:$N$975,9,0)),"",(VLOOKUP(B18,[7]Üçadım!$F$8:$N$975,9,0)))</f>
        <v/>
      </c>
      <c r="P18" s="10" t="str">
        <f>IF(ISERROR(VLOOKUP(B18,[7]Üçadım!$F$8:$O$975,10,0)),"",(VLOOKUP(B18,[7]Üçadım!$F$8:$O$975,10,0)))</f>
        <v/>
      </c>
      <c r="Q18" s="33">
        <f t="shared" si="0"/>
        <v>117</v>
      </c>
      <c r="R18" s="32"/>
      <c r="S18" s="31"/>
      <c r="T18" s="31"/>
      <c r="U18" s="31"/>
    </row>
    <row r="19" spans="1:22" ht="54.6" customHeight="1" x14ac:dyDescent="0.2">
      <c r="A19" s="14">
        <v>12</v>
      </c>
      <c r="B19" s="6" t="s">
        <v>181</v>
      </c>
      <c r="C19" s="36">
        <f>IF(ISERROR(VLOOKUP(B19,'[7]60M.'!$N$8:$S$973,3,0)),"",(VLOOKUP(B19,'[7]60M.'!$N$8:$S$973,3,0)))</f>
        <v>991</v>
      </c>
      <c r="D19" s="35">
        <f>IF(ISERROR(VLOOKUP(B19,'[7]60M.'!$N$8:$S$990,6,0)),"",(VLOOKUP(B19,'[7]60M.'!$N$8:$S$990,6,0)))</f>
        <v>61</v>
      </c>
      <c r="E19" s="11" t="str">
        <f>IF(ISERROR(VLOOKUP(B19,'[7]400m.'!$O$8:$S$973,2,0)),"",(VLOOKUP(B19,'[7]400m.'!$O$8:$S$973,2,0)))</f>
        <v/>
      </c>
      <c r="F19" s="10" t="str">
        <f>IF(ISERROR(VLOOKUP(B19,'[7]400m.'!$O$8:$S$990,5,0)),"",(VLOOKUP(B19,'[7]400m.'!$O$8:$S$990,5,0)))</f>
        <v/>
      </c>
      <c r="G19" s="34" t="str">
        <f>IF(ISERROR(VLOOKUP(B19,'[7]1500m.'!$N$8:$Q$973,2,0)),"",(VLOOKUP(B19,'[7]1500m.'!$N$8:$Q$973,2,0)))</f>
        <v/>
      </c>
      <c r="H19" s="10" t="str">
        <f>IF(ISERROR(VLOOKUP(B19,'[7]1500m.'!$N$8:$Q$973,4,0)),"",(VLOOKUP(B19,'[7]1500m.'!$N$8:$Q$973,4,0)))</f>
        <v/>
      </c>
      <c r="I19" s="12" t="str">
        <f>IF(ISERROR(VLOOKUP(B19,[7]Sırık!$F$8:$BO$990,62,0)),"",(VLOOKUP(B19,[7]Sırık!$F$8:$BO$990,62,0)))</f>
        <v/>
      </c>
      <c r="J19" s="10" t="str">
        <f>IF(ISERROR(VLOOKUP(B19,[7]Sırık!$F$8:$BP$990,63,0)),"",(VLOOKUP(B19,[7]Sırık!$F$8:$BP$990,63,0)))</f>
        <v/>
      </c>
      <c r="K19" s="12">
        <f>IF(ISERROR(VLOOKUP(B19,[7]Disk!$E$8:$N$975,10,0)),"",(VLOOKUP(B19,[7]Disk!$E$8:$N$975,10,0)))</f>
        <v>1480</v>
      </c>
      <c r="L19" s="10">
        <f>IF(ISERROR(VLOOKUP(B19,[7]Disk!$E$8:$O$975,11,0)),"",(VLOOKUP(B19,[7]Disk!$E$8:$O$975,11,0)))</f>
        <v>44</v>
      </c>
      <c r="M19" s="11" t="str">
        <f>IF(ISERROR(VLOOKUP(B19,'[7]400m.Eng'!$O$8:$S$973,2,0)),"",(VLOOKUP(B19,'[7]400m.Eng'!$O$8:$S$973,2,0)))</f>
        <v/>
      </c>
      <c r="N19" s="10" t="str">
        <f>IF(ISERROR(VLOOKUP(B19,'[7]400m.Eng'!$O$8:$S$990,5,0)),"",(VLOOKUP(B19,'[7]400m.Eng'!$O$8:$S$990,5,0)))</f>
        <v/>
      </c>
      <c r="O19" s="12" t="str">
        <f>IF(ISERROR(VLOOKUP(B19,[7]Üçadım!$F$8:$N$975,9,0)),"",(VLOOKUP(B19,[7]Üçadım!$F$8:$N$975,9,0)))</f>
        <v/>
      </c>
      <c r="P19" s="10" t="str">
        <f>IF(ISERROR(VLOOKUP(B19,[7]Üçadım!$F$8:$O$975,10,0)),"",(VLOOKUP(B19,[7]Üçadım!$F$8:$O$975,10,0)))</f>
        <v/>
      </c>
      <c r="Q19" s="33">
        <f t="shared" si="0"/>
        <v>105</v>
      </c>
      <c r="R19" s="32"/>
      <c r="S19" s="31"/>
      <c r="T19" s="31"/>
      <c r="U19" s="31"/>
    </row>
    <row r="20" spans="1:22" ht="54.6" customHeight="1" x14ac:dyDescent="0.2">
      <c r="A20" s="14">
        <v>13</v>
      </c>
      <c r="B20" s="6" t="s">
        <v>182</v>
      </c>
      <c r="C20" s="36" t="str">
        <f>IF(ISERROR(VLOOKUP(B20,'[7]60M.'!$N$8:$S$973,3,0)),"",(VLOOKUP(B20,'[7]60M.'!$N$8:$S$973,3,0)))</f>
        <v/>
      </c>
      <c r="D20" s="35" t="str">
        <f>IF(ISERROR(VLOOKUP(B20,'[7]60M.'!$N$8:$S$990,6,0)),"",(VLOOKUP(B20,'[7]60M.'!$N$8:$S$990,6,0)))</f>
        <v/>
      </c>
      <c r="E20" s="11" t="str">
        <f>IF(ISERROR(VLOOKUP(B20,'[7]400m.'!$O$8:$S$973,2,0)),"",(VLOOKUP(B20,'[7]400m.'!$O$8:$S$973,2,0)))</f>
        <v/>
      </c>
      <c r="F20" s="10" t="str">
        <f>IF(ISERROR(VLOOKUP(B20,'[7]400m.'!$O$8:$S$990,5,0)),"",(VLOOKUP(B20,'[7]400m.'!$O$8:$S$990,5,0)))</f>
        <v/>
      </c>
      <c r="G20" s="34" t="str">
        <f>IF(ISERROR(VLOOKUP(B20,'[7]1500m.'!$N$8:$Q$973,2,0)),"",(VLOOKUP(B20,'[7]1500m.'!$N$8:$Q$973,2,0)))</f>
        <v/>
      </c>
      <c r="H20" s="10" t="str">
        <f>IF(ISERROR(VLOOKUP(B20,'[7]1500m.'!$N$8:$Q$973,4,0)),"",(VLOOKUP(B20,'[7]1500m.'!$N$8:$Q$973,4,0)))</f>
        <v/>
      </c>
      <c r="I20" s="12" t="str">
        <f>IF(ISERROR(VLOOKUP(B20,[7]Sırık!$F$8:$BO$990,62,0)),"",(VLOOKUP(B20,[7]Sırık!$F$8:$BO$990,62,0)))</f>
        <v/>
      </c>
      <c r="J20" s="10" t="str">
        <f>IF(ISERROR(VLOOKUP(B20,[7]Sırık!$F$8:$BP$990,63,0)),"",(VLOOKUP(B20,[7]Sırık!$F$8:$BP$990,63,0)))</f>
        <v/>
      </c>
      <c r="K20" s="12" t="str">
        <f>IF(ISERROR(VLOOKUP(B20,[7]Disk!$E$8:$N$975,10,0)),"",(VLOOKUP(B20,[7]Disk!$E$8:$N$975,10,0)))</f>
        <v/>
      </c>
      <c r="L20" s="10" t="str">
        <f>IF(ISERROR(VLOOKUP(B20,[7]Disk!$E$8:$O$975,11,0)),"",(VLOOKUP(B20,[7]Disk!$E$8:$O$975,11,0)))</f>
        <v/>
      </c>
      <c r="M20" s="11" t="str">
        <f>IF(ISERROR(VLOOKUP(B20,'[7]400m.Eng'!$O$8:$S$973,2,0)),"",(VLOOKUP(B20,'[7]400m.Eng'!$O$8:$S$973,2,0)))</f>
        <v/>
      </c>
      <c r="N20" s="10" t="str">
        <f>IF(ISERROR(VLOOKUP(B20,'[7]400m.Eng'!$O$8:$S$990,5,0)),"",(VLOOKUP(B20,'[7]400m.Eng'!$O$8:$S$990,5,0)))</f>
        <v/>
      </c>
      <c r="O20" s="12" t="str">
        <f>IF(ISERROR(VLOOKUP(B20,[7]Üçadım!$F$8:$N$975,9,0)),"",(VLOOKUP(B20,[7]Üçadım!$F$8:$N$975,9,0)))</f>
        <v/>
      </c>
      <c r="P20" s="10" t="str">
        <f>IF(ISERROR(VLOOKUP(B20,[7]Üçadım!$F$8:$O$975,10,0)),"",(VLOOKUP(B20,[7]Üçadım!$F$8:$O$975,10,0)))</f>
        <v/>
      </c>
      <c r="Q20" s="33">
        <f t="shared" si="0"/>
        <v>0</v>
      </c>
      <c r="R20" s="32"/>
      <c r="S20" s="31"/>
      <c r="T20" s="31"/>
      <c r="U20" s="31"/>
    </row>
    <row r="21" spans="1:22" ht="54.6" customHeight="1" x14ac:dyDescent="0.2">
      <c r="A21" s="14">
        <v>14</v>
      </c>
      <c r="B21" s="6" t="s">
        <v>183</v>
      </c>
      <c r="C21" s="36" t="str">
        <f>IF(ISERROR(VLOOKUP(B21,'[7]60M.'!$N$8:$S$973,3,0)),"",(VLOOKUP(B21,'[7]60M.'!$N$8:$S$973,3,0)))</f>
        <v/>
      </c>
      <c r="D21" s="35" t="str">
        <f>IF(ISERROR(VLOOKUP(B21,'[7]60M.'!$N$8:$S$990,6,0)),"",(VLOOKUP(B21,'[7]60M.'!$N$8:$S$990,6,0)))</f>
        <v/>
      </c>
      <c r="E21" s="11" t="str">
        <f>IF(ISERROR(VLOOKUP(B21,'[7]400m.'!$O$8:$S$973,2,0)),"",(VLOOKUP(B21,'[7]400m.'!$O$8:$S$973,2,0)))</f>
        <v/>
      </c>
      <c r="F21" s="10" t="str">
        <f>IF(ISERROR(VLOOKUP(B21,'[7]400m.'!$O$8:$S$990,5,0)),"",(VLOOKUP(B21,'[7]400m.'!$O$8:$S$990,5,0)))</f>
        <v/>
      </c>
      <c r="G21" s="34" t="str">
        <f>IF(ISERROR(VLOOKUP(B21,'[7]1500m.'!$N$8:$Q$973,2,0)),"",(VLOOKUP(B21,'[7]1500m.'!$N$8:$Q$973,2,0)))</f>
        <v/>
      </c>
      <c r="H21" s="10" t="str">
        <f>IF(ISERROR(VLOOKUP(B21,'[7]1500m.'!$N$8:$Q$973,4,0)),"",(VLOOKUP(B21,'[7]1500m.'!$N$8:$Q$973,4,0)))</f>
        <v/>
      </c>
      <c r="I21" s="12" t="str">
        <f>IF(ISERROR(VLOOKUP(B21,[7]Sırık!$F$8:$BO$990,62,0)),"",(VLOOKUP(B21,[7]Sırık!$F$8:$BO$990,62,0)))</f>
        <v/>
      </c>
      <c r="J21" s="10" t="str">
        <f>IF(ISERROR(VLOOKUP(B21,[7]Sırık!$F$8:$BP$990,63,0)),"",(VLOOKUP(B21,[7]Sırık!$F$8:$BP$990,63,0)))</f>
        <v/>
      </c>
      <c r="K21" s="12" t="str">
        <f>IF(ISERROR(VLOOKUP(B21,[7]Disk!$E$8:$N$975,10,0)),"",(VLOOKUP(B21,[7]Disk!$E$8:$N$975,10,0)))</f>
        <v/>
      </c>
      <c r="L21" s="10" t="str">
        <f>IF(ISERROR(VLOOKUP(B21,[7]Disk!$E$8:$O$975,11,0)),"",(VLOOKUP(B21,[7]Disk!$E$8:$O$975,11,0)))</f>
        <v/>
      </c>
      <c r="M21" s="11" t="str">
        <f>IF(ISERROR(VLOOKUP(B21,'[7]400m.Eng'!$O$8:$S$973,2,0)),"",(VLOOKUP(B21,'[7]400m.Eng'!$O$8:$S$973,2,0)))</f>
        <v/>
      </c>
      <c r="N21" s="10" t="str">
        <f>IF(ISERROR(VLOOKUP(B21,'[7]400m.Eng'!$O$8:$S$990,5,0)),"",(VLOOKUP(B21,'[7]400m.Eng'!$O$8:$S$990,5,0)))</f>
        <v/>
      </c>
      <c r="O21" s="12" t="str">
        <f>IF(ISERROR(VLOOKUP(B21,[7]Üçadım!$F$8:$N$975,9,0)),"",(VLOOKUP(B21,[7]Üçadım!$F$8:$N$975,9,0)))</f>
        <v/>
      </c>
      <c r="P21" s="10" t="str">
        <f>IF(ISERROR(VLOOKUP(B21,[7]Üçadım!$F$8:$O$975,10,0)),"",(VLOOKUP(B21,[7]Üçadım!$F$8:$O$975,10,0)))</f>
        <v/>
      </c>
      <c r="Q21" s="33">
        <f t="shared" si="0"/>
        <v>0</v>
      </c>
      <c r="R21" s="32"/>
      <c r="S21" s="31"/>
      <c r="T21" s="31"/>
      <c r="U21" s="31"/>
    </row>
    <row r="22" spans="1:22" ht="54.6" customHeight="1" x14ac:dyDescent="0.2">
      <c r="A22" s="14">
        <v>15</v>
      </c>
      <c r="B22" s="6" t="s">
        <v>184</v>
      </c>
      <c r="C22" s="36" t="str">
        <f>IF(ISERROR(VLOOKUP(B22,'[7]60M.'!$N$8:$S$973,3,0)),"",(VLOOKUP(B22,'[7]60M.'!$N$8:$S$973,3,0)))</f>
        <v/>
      </c>
      <c r="D22" s="35" t="str">
        <f>IF(ISERROR(VLOOKUP(B22,'[7]60M.'!$N$8:$S$990,6,0)),"",(VLOOKUP(B22,'[7]60M.'!$N$8:$S$990,6,0)))</f>
        <v/>
      </c>
      <c r="E22" s="11" t="str">
        <f>IF(ISERROR(VLOOKUP(B22,'[7]400m.'!$O$8:$S$973,2,0)),"",(VLOOKUP(B22,'[7]400m.'!$O$8:$S$973,2,0)))</f>
        <v/>
      </c>
      <c r="F22" s="10" t="str">
        <f>IF(ISERROR(VLOOKUP(B22,'[7]400m.'!$O$8:$S$990,5,0)),"",(VLOOKUP(B22,'[7]400m.'!$O$8:$S$990,5,0)))</f>
        <v/>
      </c>
      <c r="G22" s="34" t="str">
        <f>IF(ISERROR(VLOOKUP(B22,'[7]1500m.'!$N$8:$Q$973,2,0)),"",(VLOOKUP(B22,'[7]1500m.'!$N$8:$Q$973,2,0)))</f>
        <v/>
      </c>
      <c r="H22" s="10" t="str">
        <f>IF(ISERROR(VLOOKUP(B22,'[7]1500m.'!$N$8:$Q$973,4,0)),"",(VLOOKUP(B22,'[7]1500m.'!$N$8:$Q$973,4,0)))</f>
        <v/>
      </c>
      <c r="I22" s="12" t="str">
        <f>IF(ISERROR(VLOOKUP(B22,[7]Sırık!$F$8:$BO$990,62,0)),"",(VLOOKUP(B22,[7]Sırık!$F$8:$BO$990,62,0)))</f>
        <v/>
      </c>
      <c r="J22" s="10" t="str">
        <f>IF(ISERROR(VLOOKUP(B22,[7]Sırık!$F$8:$BP$990,63,0)),"",(VLOOKUP(B22,[7]Sırık!$F$8:$BP$990,63,0)))</f>
        <v/>
      </c>
      <c r="K22" s="12" t="str">
        <f>IF(ISERROR(VLOOKUP(B22,[7]Disk!$E$8:$N$975,10,0)),"",(VLOOKUP(B22,[7]Disk!$E$8:$N$975,10,0)))</f>
        <v/>
      </c>
      <c r="L22" s="10" t="str">
        <f>IF(ISERROR(VLOOKUP(B22,[7]Disk!$E$8:$O$975,11,0)),"",(VLOOKUP(B22,[7]Disk!$E$8:$O$975,11,0)))</f>
        <v/>
      </c>
      <c r="M22" s="11" t="str">
        <f>IF(ISERROR(VLOOKUP(B22,'[7]400m.Eng'!$O$8:$S$973,2,0)),"",(VLOOKUP(B22,'[7]400m.Eng'!$O$8:$S$973,2,0)))</f>
        <v/>
      </c>
      <c r="N22" s="10" t="str">
        <f>IF(ISERROR(VLOOKUP(B22,'[7]400m.Eng'!$O$8:$S$990,5,0)),"",(VLOOKUP(B22,'[7]400m.Eng'!$O$8:$S$990,5,0)))</f>
        <v/>
      </c>
      <c r="O22" s="12" t="str">
        <f>IF(ISERROR(VLOOKUP(B22,[7]Üçadım!$F$8:$N$975,9,0)),"",(VLOOKUP(B22,[7]Üçadım!$F$8:$N$975,9,0)))</f>
        <v/>
      </c>
      <c r="P22" s="10" t="str">
        <f>IF(ISERROR(VLOOKUP(B22,[7]Üçadım!$F$8:$O$975,10,0)),"",(VLOOKUP(B22,[7]Üçadım!$F$8:$O$975,10,0)))</f>
        <v/>
      </c>
      <c r="Q22" s="33">
        <f t="shared" si="0"/>
        <v>0</v>
      </c>
      <c r="R22" s="32"/>
      <c r="S22" s="31"/>
      <c r="T22" s="31"/>
      <c r="U22" s="31"/>
    </row>
    <row r="23" spans="1:22" ht="54.6" customHeight="1" x14ac:dyDescent="0.2">
      <c r="A23" s="14">
        <v>16</v>
      </c>
      <c r="B23" s="6" t="s">
        <v>185</v>
      </c>
      <c r="C23" s="36" t="str">
        <f>IF(ISERROR(VLOOKUP(B23,'[7]60M.'!$N$8:$S$973,3,0)),"",(VLOOKUP(B23,'[7]60M.'!$N$8:$S$973,3,0)))</f>
        <v/>
      </c>
      <c r="D23" s="35" t="str">
        <f>IF(ISERROR(VLOOKUP(B23,'[7]60M.'!$N$8:$S$990,6,0)),"",(VLOOKUP(B23,'[7]60M.'!$N$8:$S$990,6,0)))</f>
        <v/>
      </c>
      <c r="E23" s="11" t="str">
        <f>IF(ISERROR(VLOOKUP(B23,'[7]400m.'!$O$8:$S$973,2,0)),"",(VLOOKUP(B23,'[7]400m.'!$O$8:$S$973,2,0)))</f>
        <v/>
      </c>
      <c r="F23" s="10" t="str">
        <f>IF(ISERROR(VLOOKUP(B23,'[7]400m.'!$O$8:$S$990,5,0)),"",(VLOOKUP(B23,'[7]400m.'!$O$8:$S$990,5,0)))</f>
        <v/>
      </c>
      <c r="G23" s="34" t="str">
        <f>IF(ISERROR(VLOOKUP(B23,'[7]1500m.'!$N$8:$Q$973,2,0)),"",(VLOOKUP(B23,'[7]1500m.'!$N$8:$Q$973,2,0)))</f>
        <v/>
      </c>
      <c r="H23" s="10" t="str">
        <f>IF(ISERROR(VLOOKUP(B23,'[7]1500m.'!$N$8:$Q$973,4,0)),"",(VLOOKUP(B23,'[7]1500m.'!$N$8:$Q$973,4,0)))</f>
        <v/>
      </c>
      <c r="I23" s="12" t="str">
        <f>IF(ISERROR(VLOOKUP(B23,[7]Sırık!$F$8:$BO$990,62,0)),"",(VLOOKUP(B23,[7]Sırık!$F$8:$BO$990,62,0)))</f>
        <v/>
      </c>
      <c r="J23" s="10" t="str">
        <f>IF(ISERROR(VLOOKUP(B23,[7]Sırık!$F$8:$BP$990,63,0)),"",(VLOOKUP(B23,[7]Sırık!$F$8:$BP$990,63,0)))</f>
        <v/>
      </c>
      <c r="K23" s="12" t="str">
        <f>IF(ISERROR(VLOOKUP(B23,[7]Disk!$E$8:$N$975,10,0)),"",(VLOOKUP(B23,[7]Disk!$E$8:$N$975,10,0)))</f>
        <v/>
      </c>
      <c r="L23" s="10" t="str">
        <f>IF(ISERROR(VLOOKUP(B23,[7]Disk!$E$8:$O$975,11,0)),"",(VLOOKUP(B23,[7]Disk!$E$8:$O$975,11,0)))</f>
        <v/>
      </c>
      <c r="M23" s="11" t="str">
        <f>IF(ISERROR(VLOOKUP(B23,'[7]400m.Eng'!$O$8:$S$973,2,0)),"",(VLOOKUP(B23,'[7]400m.Eng'!$O$8:$S$973,2,0)))</f>
        <v/>
      </c>
      <c r="N23" s="10" t="str">
        <f>IF(ISERROR(VLOOKUP(B23,'[7]400m.Eng'!$O$8:$S$990,5,0)),"",(VLOOKUP(B23,'[7]400m.Eng'!$O$8:$S$990,5,0)))</f>
        <v/>
      </c>
      <c r="O23" s="12" t="str">
        <f>IF(ISERROR(VLOOKUP(B23,[7]Üçadım!$F$8:$N$975,9,0)),"",(VLOOKUP(B23,[7]Üçadım!$F$8:$N$975,9,0)))</f>
        <v/>
      </c>
      <c r="P23" s="10" t="str">
        <f>IF(ISERROR(VLOOKUP(B23,[7]Üçadım!$F$8:$O$975,10,0)),"",(VLOOKUP(B23,[7]Üçadım!$F$8:$O$975,10,0)))</f>
        <v/>
      </c>
      <c r="Q23" s="33">
        <f t="shared" si="0"/>
        <v>0</v>
      </c>
      <c r="R23" s="32"/>
      <c r="S23" s="31"/>
      <c r="T23" s="31"/>
      <c r="U23" s="31"/>
    </row>
    <row r="24" spans="1:22" ht="54.6" customHeight="1" x14ac:dyDescent="0.2">
      <c r="A24" s="14">
        <v>17</v>
      </c>
      <c r="B24" s="6" t="s">
        <v>186</v>
      </c>
      <c r="C24" s="36" t="str">
        <f>IF(ISERROR(VLOOKUP(B24,'[7]60M.'!$N$8:$S$973,3,0)),"",(VLOOKUP(B24,'[7]60M.'!$N$8:$S$973,3,0)))</f>
        <v/>
      </c>
      <c r="D24" s="35" t="str">
        <f>IF(ISERROR(VLOOKUP(B24,'[7]60M.'!$N$8:$S$990,6,0)),"",(VLOOKUP(B24,'[7]60M.'!$N$8:$S$990,6,0)))</f>
        <v/>
      </c>
      <c r="E24" s="11"/>
      <c r="F24" s="10"/>
      <c r="G24" s="34"/>
      <c r="H24" s="10"/>
      <c r="I24" s="12"/>
      <c r="J24" s="10"/>
      <c r="K24" s="12" t="str">
        <f>IF(ISERROR(VLOOKUP(B24,[7]Disk!$E$8:$N$975,10,0)),"",(VLOOKUP(B24,[7]Disk!$E$8:$N$975,10,0)))</f>
        <v/>
      </c>
      <c r="L24" s="10" t="str">
        <f>IF(ISERROR(VLOOKUP(B24,[7]Disk!$E$8:$O$975,11,0)),"",(VLOOKUP(B24,[7]Disk!$E$8:$O$975,11,0)))</f>
        <v/>
      </c>
      <c r="M24" s="11"/>
      <c r="N24" s="10"/>
      <c r="O24" s="12"/>
      <c r="P24" s="10"/>
      <c r="Q24" s="33"/>
      <c r="R24" s="32"/>
      <c r="S24" s="31"/>
      <c r="T24" s="31"/>
      <c r="U24" s="31"/>
    </row>
    <row r="25" spans="1:22" ht="54.6" customHeight="1" x14ac:dyDescent="0.2">
      <c r="A25" s="14">
        <v>18</v>
      </c>
      <c r="B25" s="6" t="s">
        <v>187</v>
      </c>
      <c r="C25" s="36" t="str">
        <f>IF(ISERROR(VLOOKUP(B25,'[7]60M.'!$N$8:$S$973,3,0)),"",(VLOOKUP(B25,'[7]60M.'!$N$8:$S$973,3,0)))</f>
        <v/>
      </c>
      <c r="D25" s="35" t="str">
        <f>IF(ISERROR(VLOOKUP(B25,'[7]60M.'!$N$8:$S$990,6,0)),"",(VLOOKUP(B25,'[7]60M.'!$N$8:$S$990,6,0)))</f>
        <v/>
      </c>
      <c r="E25" s="11"/>
      <c r="F25" s="10"/>
      <c r="G25" s="34"/>
      <c r="H25" s="10"/>
      <c r="I25" s="12"/>
      <c r="J25" s="10"/>
      <c r="K25" s="12" t="str">
        <f>IF(ISERROR(VLOOKUP(B25,[7]Disk!$E$8:$N$975,10,0)),"",(VLOOKUP(B25,[7]Disk!$E$8:$N$975,10,0)))</f>
        <v/>
      </c>
      <c r="L25" s="10" t="str">
        <f>IF(ISERROR(VLOOKUP(B25,[7]Disk!$E$8:$O$975,11,0)),"",(VLOOKUP(B25,[7]Disk!$E$8:$O$975,11,0)))</f>
        <v/>
      </c>
      <c r="M25" s="11"/>
      <c r="N25" s="10"/>
      <c r="O25" s="12"/>
      <c r="P25" s="10"/>
      <c r="Q25" s="33"/>
      <c r="R25" s="32"/>
      <c r="S25" s="31"/>
      <c r="T25" s="31"/>
      <c r="U25" s="31"/>
    </row>
    <row r="26" spans="1:22" ht="54.6" customHeight="1" x14ac:dyDescent="0.2">
      <c r="A26" s="14">
        <v>19</v>
      </c>
      <c r="B26" s="6" t="s">
        <v>188</v>
      </c>
      <c r="C26" s="36" t="str">
        <f>IF(ISERROR(VLOOKUP(B26,'[7]60M.'!$N$8:$S$973,3,0)),"",(VLOOKUP(B26,'[7]60M.'!$N$8:$S$973,3,0)))</f>
        <v/>
      </c>
      <c r="D26" s="35" t="str">
        <f>IF(ISERROR(VLOOKUP(B26,'[7]60M.'!$N$8:$S$990,6,0)),"",(VLOOKUP(B26,'[7]60M.'!$N$8:$S$990,6,0)))</f>
        <v/>
      </c>
      <c r="E26" s="11"/>
      <c r="F26" s="10"/>
      <c r="G26" s="34"/>
      <c r="H26" s="10"/>
      <c r="I26" s="12"/>
      <c r="J26" s="10"/>
      <c r="K26" s="12" t="str">
        <f>IF(ISERROR(VLOOKUP(B26,[7]Disk!$E$8:$N$975,10,0)),"",(VLOOKUP(B26,[7]Disk!$E$8:$N$975,10,0)))</f>
        <v/>
      </c>
      <c r="L26" s="10" t="str">
        <f>IF(ISERROR(VLOOKUP(B26,[7]Disk!$E$8:$O$975,11,0)),"",(VLOOKUP(B26,[7]Disk!$E$8:$O$975,11,0)))</f>
        <v/>
      </c>
      <c r="M26" s="11"/>
      <c r="N26" s="10"/>
      <c r="O26" s="12"/>
      <c r="P26" s="10"/>
      <c r="Q26" s="33"/>
      <c r="R26" s="32"/>
      <c r="S26" s="31"/>
      <c r="T26" s="31"/>
      <c r="U26" s="31"/>
    </row>
    <row r="27" spans="1:22" ht="54.6" customHeight="1" x14ac:dyDescent="0.2">
      <c r="A27" s="14">
        <v>20</v>
      </c>
      <c r="B27" s="6" t="s">
        <v>189</v>
      </c>
      <c r="C27" s="36" t="str">
        <f>IF(ISERROR(VLOOKUP(B27,'[7]60M.'!$N$8:$S$973,3,0)),"",(VLOOKUP(B27,'[7]60M.'!$N$8:$S$973,3,0)))</f>
        <v/>
      </c>
      <c r="D27" s="35" t="str">
        <f>IF(ISERROR(VLOOKUP(B27,'[7]60M.'!$N$8:$S$990,6,0)),"",(VLOOKUP(B27,'[7]60M.'!$N$8:$S$990,6,0)))</f>
        <v/>
      </c>
      <c r="E27" s="11" t="str">
        <f>IF(ISERROR(VLOOKUP(B27,'[7]400m.'!$O$8:$S$973,2,0)),"",(VLOOKUP(B27,'[7]400m.'!$O$8:$S$973,2,0)))</f>
        <v/>
      </c>
      <c r="F27" s="10" t="str">
        <f>IF(ISERROR(VLOOKUP(B27,'[7]400m.'!$O$8:$S$990,5,0)),"",(VLOOKUP(B27,'[7]400m.'!$O$8:$S$990,5,0)))</f>
        <v/>
      </c>
      <c r="G27" s="34" t="str">
        <f>IF(ISERROR(VLOOKUP(B27,'[7]1500m.'!$N$8:$Q$973,2,0)),"",(VLOOKUP(B27,'[7]1500m.'!$N$8:$Q$973,2,0)))</f>
        <v/>
      </c>
      <c r="H27" s="10" t="str">
        <f>IF(ISERROR(VLOOKUP(B27,'[7]1500m.'!$N$8:$Q$973,4,0)),"",(VLOOKUP(B27,'[7]1500m.'!$N$8:$Q$973,4,0)))</f>
        <v/>
      </c>
      <c r="I27" s="12" t="str">
        <f>IF(ISERROR(VLOOKUP(B27,[7]Sırık!$F$8:$BO$990,62,0)),"",(VLOOKUP(B27,[7]Sırık!$F$8:$BO$990,62,0)))</f>
        <v/>
      </c>
      <c r="J27" s="10" t="str">
        <f>IF(ISERROR(VLOOKUP(B27,[7]Sırık!$F$8:$BP$990,63,0)),"",(VLOOKUP(B27,[7]Sırık!$F$8:$BP$990,63,0)))</f>
        <v/>
      </c>
      <c r="K27" s="12">
        <f>IF(ISERROR(VLOOKUP(B27,[7]Disk!$E$8:$N$975,10,0)),"",(VLOOKUP(B27,[7]Disk!$E$8:$N$975,10,0)))</f>
        <v>1256</v>
      </c>
      <c r="L27" s="10">
        <f>IF(ISERROR(VLOOKUP(B27,[7]Disk!$E$8:$O$975,11,0)),"",(VLOOKUP(B27,[7]Disk!$E$8:$O$975,11,0)))</f>
        <v>35</v>
      </c>
      <c r="M27" s="11" t="str">
        <f>IF(ISERROR(VLOOKUP(B27,'[7]400m.Eng'!$O$8:$S$973,2,0)),"",(VLOOKUP(B27,'[7]400m.Eng'!$O$8:$S$973,2,0)))</f>
        <v/>
      </c>
      <c r="N27" s="10" t="str">
        <f>IF(ISERROR(VLOOKUP(B27,'[7]400m.Eng'!$O$8:$S$990,5,0)),"",(VLOOKUP(B27,'[7]400m.Eng'!$O$8:$S$990,5,0)))</f>
        <v/>
      </c>
      <c r="O27" s="12" t="str">
        <f>IF(ISERROR(VLOOKUP(B27,[7]Üçadım!$F$8:$N$975,9,0)),"",(VLOOKUP(B27,[7]Üçadım!$F$8:$N$975,9,0)))</f>
        <v/>
      </c>
      <c r="P27" s="10" t="str">
        <f>IF(ISERROR(VLOOKUP(B27,[7]Üçadım!$F$8:$O$975,10,0)),"",(VLOOKUP(B27,[7]Üçadım!$F$8:$O$975,10,0)))</f>
        <v/>
      </c>
      <c r="Q27" s="33">
        <f t="shared" si="0"/>
        <v>35</v>
      </c>
      <c r="R27" s="32"/>
      <c r="S27" s="31"/>
      <c r="T27" s="31"/>
      <c r="U27" s="31"/>
    </row>
    <row r="28" spans="1:22" ht="82.5" customHeight="1" x14ac:dyDescent="0.2">
      <c r="A28" s="30" t="str">
        <f>('[7]YARIŞMA BİLGİLERİ'!A2)</f>
        <v>Gençlik ve Spor Bakanlığı
Türkiye Atletizm Federasyonu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2" ht="43.5" customHeight="1" x14ac:dyDescent="0.2">
      <c r="A29" s="29" t="str">
        <f>'[7]YARIŞMA BİLGİLERİ'!F19</f>
        <v>2021-2022 SPORCU EĞİTİM MERKEZİ GRUP BİRİNCİLİĞİ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22" ht="39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:22" ht="50.25" customHeight="1" x14ac:dyDescent="0.2">
      <c r="A31" s="27" t="str">
        <f>'[7]YARIŞMA BİLGİLERİ'!F21</f>
        <v>2008 DOĞUMLU KIZLAR</v>
      </c>
      <c r="B31" s="27"/>
      <c r="C31" s="27"/>
      <c r="D31" s="27"/>
      <c r="E31" s="27"/>
      <c r="F31" s="27"/>
      <c r="G31" s="27"/>
      <c r="H31" s="27"/>
      <c r="I31" s="27"/>
      <c r="J31" s="27"/>
      <c r="K31" s="27" t="s">
        <v>52</v>
      </c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2" ht="69" customHeight="1" x14ac:dyDescent="0.2">
      <c r="A32" s="20" t="s">
        <v>24</v>
      </c>
      <c r="B32" s="19" t="s">
        <v>23</v>
      </c>
      <c r="C32" s="26" t="s">
        <v>53</v>
      </c>
      <c r="D32" s="25"/>
      <c r="E32" s="26" t="s">
        <v>21</v>
      </c>
      <c r="F32" s="25"/>
      <c r="G32" s="23" t="s">
        <v>66</v>
      </c>
      <c r="H32" s="22"/>
      <c r="I32" s="23" t="s">
        <v>19</v>
      </c>
      <c r="J32" s="22"/>
      <c r="K32" s="23" t="s">
        <v>18</v>
      </c>
      <c r="L32" s="22"/>
      <c r="M32" s="23" t="s">
        <v>17</v>
      </c>
      <c r="N32" s="22"/>
      <c r="O32" s="24" t="s">
        <v>65</v>
      </c>
      <c r="P32" s="24"/>
      <c r="Q32" s="23" t="s">
        <v>15</v>
      </c>
      <c r="R32" s="22"/>
      <c r="S32" s="16" t="s">
        <v>14</v>
      </c>
      <c r="T32" s="16" t="s">
        <v>13</v>
      </c>
      <c r="U32" s="21" t="s">
        <v>12</v>
      </c>
      <c r="V32" s="21" t="s">
        <v>11</v>
      </c>
    </row>
    <row r="33" spans="1:22" ht="27" customHeight="1" x14ac:dyDescent="0.2">
      <c r="A33" s="20"/>
      <c r="B33" s="19"/>
      <c r="C33" s="18" t="s">
        <v>10</v>
      </c>
      <c r="D33" s="17" t="s">
        <v>9</v>
      </c>
      <c r="E33" s="18" t="s">
        <v>10</v>
      </c>
      <c r="F33" s="17" t="s">
        <v>9</v>
      </c>
      <c r="G33" s="18" t="s">
        <v>10</v>
      </c>
      <c r="H33" s="17" t="s">
        <v>9</v>
      </c>
      <c r="I33" s="18" t="s">
        <v>10</v>
      </c>
      <c r="J33" s="17" t="s">
        <v>9</v>
      </c>
      <c r="K33" s="18" t="s">
        <v>10</v>
      </c>
      <c r="L33" s="17" t="s">
        <v>9</v>
      </c>
      <c r="M33" s="18" t="s">
        <v>10</v>
      </c>
      <c r="N33" s="17" t="s">
        <v>9</v>
      </c>
      <c r="O33" s="18" t="s">
        <v>10</v>
      </c>
      <c r="P33" s="17" t="s">
        <v>9</v>
      </c>
      <c r="Q33" s="18" t="s">
        <v>10</v>
      </c>
      <c r="R33" s="17" t="s">
        <v>9</v>
      </c>
      <c r="S33" s="16"/>
      <c r="T33" s="16"/>
      <c r="U33" s="15"/>
      <c r="V33" s="15"/>
    </row>
    <row r="34" spans="1:22" ht="53.45" customHeight="1" x14ac:dyDescent="0.2">
      <c r="A34" s="14">
        <v>1</v>
      </c>
      <c r="B34" s="6" t="s">
        <v>170</v>
      </c>
      <c r="C34" s="34" t="str">
        <f>IF(ISERROR(VLOOKUP(B34,'[7]800m.'!$N$8:$O$973,2,0)),"",(VLOOKUP(B34,'[7]800m.'!$N$8:$O$973,2,0)))</f>
        <v/>
      </c>
      <c r="D34" s="10" t="str">
        <f>IF(ISERROR(VLOOKUP(B34,'[7]800m.'!$N$8:$Q$973,4,0)),"",(VLOOKUP(B34,'[7]800m.'!$N$8:$Q$973,4,0)))</f>
        <v/>
      </c>
      <c r="E34" s="13" t="str">
        <f>IF(ISERROR(VLOOKUP(B34,'[7]80m.'!$N$8:$S$962,3,0)),"",(VLOOKUP(B34,'[7]80m.'!$N$8:$S$962,3,0)))</f>
        <v/>
      </c>
      <c r="F34" s="10" t="str">
        <f>IF(ISERROR(VLOOKUP(B34,'[7]80m.'!$N$8:$S$979,6,0)),"",(VLOOKUP(B34,'[7]80m.'!$N$8:$S$979,6,0)))</f>
        <v/>
      </c>
      <c r="G34" s="11" t="str">
        <f>IF(ISERROR(VLOOKUP(B34,'[7]80m.Eng'!$N$8:$S$973,3,0)),"",(VLOOKUP(B34,'[7]80m.Eng'!$N$8:$S$973,3,0)))</f>
        <v/>
      </c>
      <c r="H34" s="10" t="str">
        <f>IF(ISERROR(VLOOKUP(B34,'[7]80m.Eng'!$N$8:$S$990,6,0)),"",(VLOOKUP(B34,'[7]80m.Eng'!$N$8:$S$990,6,0)))</f>
        <v/>
      </c>
      <c r="I34" s="12" t="str">
        <f>IF(ISERROR(VLOOKUP(B34,[7]Cirit!$E$8:$N$975,10,0)),"",(VLOOKUP(B34,[7]Cirit!$E$8:$N$975,10,0)))</f>
        <v/>
      </c>
      <c r="J34" s="10" t="str">
        <f>IF(ISERROR(VLOOKUP(B34,[7]Cirit!$E$8:$O$975,11,0)),"",(VLOOKUP(B34,[7]Cirit!$E$8:$O$975,11,0)))</f>
        <v/>
      </c>
      <c r="K34" s="12">
        <f>IF(ISERROR(VLOOKUP(B34,[7]Uzun!$E$8:$N$978,10,0)),"",(VLOOKUP(B34,[7]Uzun!$E$8:$N$978,10,0)))</f>
        <v>457</v>
      </c>
      <c r="L34" s="10">
        <f>IF(ISERROR(VLOOKUP(B34,[7]Uzun!$E$8:$O$978,11,0)),"",(VLOOKUP(B34,[7]Uzun!$E$8:$O$978,11,0)))</f>
        <v>69</v>
      </c>
      <c r="M34" s="12" t="str">
        <f>IF(ISERROR(VLOOKUP(B34,[7]Gülle!$E$8:$N$975,10,0)),"",(VLOOKUP(B34,[7]Gülle!$E$8:$N$975,10,0)))</f>
        <v/>
      </c>
      <c r="N34" s="10" t="str">
        <f>IF(ISERROR(VLOOKUP(B34,[7]Gülle!$E$8:$O$975,11,0)),"",(VLOOKUP(B34,[7]Gülle!$E$8:$O$975,11,0)))</f>
        <v/>
      </c>
      <c r="O34" s="12" t="str">
        <f>IF(ISERROR(VLOOKUP(B34,[7]Yüksek!$E$8:$BO$990,63,0)),"",(VLOOKUP(B34,[7]Yüksek!$E$8:$BO$990,63,0)))</f>
        <v/>
      </c>
      <c r="P34" s="10" t="str">
        <f>IF(ISERROR(VLOOKUP(B34,[7]Yüksek!$E$8:$BP$990,64,0)),"",(VLOOKUP(B34,[7]Yüksek!$E$8:$BP$990,64,0)))</f>
        <v/>
      </c>
      <c r="Q34" s="11" t="str">
        <f>IF(ISERROR(VLOOKUP(B34,[7]İsveç!$N$8:$O$973,2,0)),"",(VLOOKUP(B34,[7]İsveç!$N$8:$O$973,2,0)))</f>
        <v/>
      </c>
      <c r="R34" s="10" t="str">
        <f>IF(ISERROR(VLOOKUP(B34,[7]İsveç!$N$8:$Q$973,4,0)),"",(VLOOKUP(B34,[7]İsveç!$N$8:$Q$973,4,0)))</f>
        <v/>
      </c>
      <c r="S34" s="9">
        <f>IF(ISERROR(VLOOKUP(B34,'2008 (14YAŞ) KIZ'!$B$8:$Q$27,16,0)),"",(VLOOKUP(B34,'2008 (14YAŞ) KIZ'!$B$8:$Q$27,16,0)))</f>
        <v>144</v>
      </c>
      <c r="T34" s="8">
        <f t="shared" ref="T34:T48" si="1">SUM(D34,F34,H34,J34,L34,N34,P34,R34)</f>
        <v>69</v>
      </c>
      <c r="U34" s="7">
        <f t="shared" ref="U34:U48" si="2">S34+T34</f>
        <v>213</v>
      </c>
      <c r="V34" s="6" t="s">
        <v>1</v>
      </c>
    </row>
    <row r="35" spans="1:22" ht="53.45" customHeight="1" x14ac:dyDescent="0.2">
      <c r="A35" s="14">
        <v>2</v>
      </c>
      <c r="B35" s="6" t="s">
        <v>175</v>
      </c>
      <c r="C35" s="34" t="str">
        <f>IF(ISERROR(VLOOKUP(B35,'[7]800m.'!$N$8:$O$973,2,0)),"",(VLOOKUP(B35,'[7]800m.'!$N$8:$O$973,2,0)))</f>
        <v/>
      </c>
      <c r="D35" s="10" t="str">
        <f>IF(ISERROR(VLOOKUP(B35,'[7]800m.'!$N$8:$Q$973,4,0)),"",(VLOOKUP(B35,'[7]800m.'!$N$8:$Q$973,4,0)))</f>
        <v/>
      </c>
      <c r="E35" s="13" t="str">
        <f>IF(ISERROR(VLOOKUP(B35,'[7]80m.'!$N$8:$S$962,3,0)),"",(VLOOKUP(B35,'[7]80m.'!$N$8:$S$962,3,0)))</f>
        <v/>
      </c>
      <c r="F35" s="10" t="str">
        <f>IF(ISERROR(VLOOKUP(B35,'[7]80m.'!$N$8:$S$979,6,0)),"",(VLOOKUP(B35,'[7]80m.'!$N$8:$S$979,6,0)))</f>
        <v/>
      </c>
      <c r="G35" s="11" t="str">
        <f>IF(ISERROR(VLOOKUP(B35,'[7]80m.Eng'!$N$8:$S$973,3,0)),"",(VLOOKUP(B35,'[7]80m.Eng'!$N$8:$S$973,3,0)))</f>
        <v/>
      </c>
      <c r="H35" s="10" t="str">
        <f>IF(ISERROR(VLOOKUP(B35,'[7]80m.Eng'!$N$8:$S$990,6,0)),"",(VLOOKUP(B35,'[7]80m.Eng'!$N$8:$S$990,6,0)))</f>
        <v/>
      </c>
      <c r="I35" s="12" t="str">
        <f>IF(ISERROR(VLOOKUP(B35,[7]Cirit!$E$8:$N$975,10,0)),"",(VLOOKUP(B35,[7]Cirit!$E$8:$N$975,10,0)))</f>
        <v/>
      </c>
      <c r="J35" s="10" t="str">
        <f>IF(ISERROR(VLOOKUP(B35,[7]Cirit!$E$8:$O$975,11,0)),"",(VLOOKUP(B35,[7]Cirit!$E$8:$O$975,11,0)))</f>
        <v/>
      </c>
      <c r="K35" s="12">
        <f>IF(ISERROR(VLOOKUP(B35,[7]Uzun!$E$8:$N$978,10,0)),"",(VLOOKUP(B35,[7]Uzun!$E$8:$N$978,10,0)))</f>
        <v>460</v>
      </c>
      <c r="L35" s="10">
        <f>IF(ISERROR(VLOOKUP(B35,[7]Uzun!$E$8:$O$978,11,0)),"",(VLOOKUP(B35,[7]Uzun!$E$8:$O$978,11,0)))</f>
        <v>70</v>
      </c>
      <c r="M35" s="12">
        <f>IF(ISERROR(VLOOKUP(B35,[7]Gülle!$E$8:$N$975,10,0)),"",(VLOOKUP(B35,[7]Gülle!$E$8:$N$975,10,0)))</f>
        <v>697</v>
      </c>
      <c r="N35" s="10">
        <f>IF(ISERROR(VLOOKUP(B35,[7]Gülle!$E$8:$O$975,11,0)),"",(VLOOKUP(B35,[7]Gülle!$E$8:$O$975,11,0)))</f>
        <v>53</v>
      </c>
      <c r="O35" s="12" t="str">
        <f>IF(ISERROR(VLOOKUP(B35,[7]Yüksek!$E$8:$BO$990,63,0)),"",(VLOOKUP(B35,[7]Yüksek!$E$8:$BO$990,63,0)))</f>
        <v/>
      </c>
      <c r="P35" s="10" t="str">
        <f>IF(ISERROR(VLOOKUP(B35,[7]Yüksek!$E$8:$BP$990,64,0)),"",(VLOOKUP(B35,[7]Yüksek!$E$8:$BP$990,64,0)))</f>
        <v/>
      </c>
      <c r="Q35" s="11" t="str">
        <f>IF(ISERROR(VLOOKUP(B35,[7]İsveç!$N$8:$O$973,2,0)),"",(VLOOKUP(B35,[7]İsveç!$N$8:$O$973,2,0)))</f>
        <v/>
      </c>
      <c r="R35" s="10" t="str">
        <f>IF(ISERROR(VLOOKUP(B35,[7]İsveç!$N$8:$Q$973,4,0)),"",(VLOOKUP(B35,[7]İsveç!$N$8:$Q$973,4,0)))</f>
        <v/>
      </c>
      <c r="S35" s="9">
        <f>IF(ISERROR(VLOOKUP(B35,'2008 (14YAŞ) KIZ'!$B$8:$Q$27,16,0)),"",(VLOOKUP(B35,'2008 (14YAŞ) KIZ'!$B$8:$Q$27,16,0)))</f>
        <v>81</v>
      </c>
      <c r="T35" s="8">
        <f t="shared" si="1"/>
        <v>123</v>
      </c>
      <c r="U35" s="7">
        <f t="shared" si="2"/>
        <v>204</v>
      </c>
      <c r="V35" s="6" t="s">
        <v>1</v>
      </c>
    </row>
    <row r="36" spans="1:22" ht="53.45" customHeight="1" x14ac:dyDescent="0.2">
      <c r="A36" s="14">
        <v>3</v>
      </c>
      <c r="B36" s="6" t="s">
        <v>173</v>
      </c>
      <c r="C36" s="34" t="str">
        <f>IF(ISERROR(VLOOKUP(B36,'[7]800m.'!$N$8:$O$973,2,0)),"",(VLOOKUP(B36,'[7]800m.'!$N$8:$O$973,2,0)))</f>
        <v/>
      </c>
      <c r="D36" s="10" t="str">
        <f>IF(ISERROR(VLOOKUP(B36,'[7]800m.'!$N$8:$Q$973,4,0)),"",(VLOOKUP(B36,'[7]800m.'!$N$8:$Q$973,4,0)))</f>
        <v/>
      </c>
      <c r="E36" s="13" t="str">
        <f>IF(ISERROR(VLOOKUP(B36,'[7]80m.'!$N$8:$S$962,3,0)),"",(VLOOKUP(B36,'[7]80m.'!$N$8:$S$962,3,0)))</f>
        <v/>
      </c>
      <c r="F36" s="10" t="str">
        <f>IF(ISERROR(VLOOKUP(B36,'[7]80m.'!$N$8:$S$979,6,0)),"",(VLOOKUP(B36,'[7]80m.'!$N$8:$S$979,6,0)))</f>
        <v/>
      </c>
      <c r="G36" s="11" t="str">
        <f>IF(ISERROR(VLOOKUP(B36,'[7]80m.Eng'!$N$8:$S$973,3,0)),"",(VLOOKUP(B36,'[7]80m.Eng'!$N$8:$S$973,3,0)))</f>
        <v/>
      </c>
      <c r="H36" s="10" t="str">
        <f>IF(ISERROR(VLOOKUP(B36,'[7]80m.Eng'!$N$8:$S$990,6,0)),"",(VLOOKUP(B36,'[7]80m.Eng'!$N$8:$S$990,6,0)))</f>
        <v/>
      </c>
      <c r="I36" s="12" t="str">
        <f>IF(ISERROR(VLOOKUP(B36,[7]Cirit!$E$8:$N$975,10,0)),"",(VLOOKUP(B36,[7]Cirit!$E$8:$N$975,10,0)))</f>
        <v/>
      </c>
      <c r="J36" s="10" t="str">
        <f>IF(ISERROR(VLOOKUP(B36,[7]Cirit!$E$8:$O$975,11,0)),"",(VLOOKUP(B36,[7]Cirit!$E$8:$O$975,11,0)))</f>
        <v/>
      </c>
      <c r="K36" s="12">
        <f>IF(ISERROR(VLOOKUP(B36,[7]Uzun!$E$8:$N$978,10,0)),"",(VLOOKUP(B36,[7]Uzun!$E$8:$N$978,10,0)))</f>
        <v>411</v>
      </c>
      <c r="L36" s="10">
        <f>IF(ISERROR(VLOOKUP(B36,[7]Uzun!$E$8:$O$978,11,0)),"",(VLOOKUP(B36,[7]Uzun!$E$8:$O$978,11,0)))</f>
        <v>57</v>
      </c>
      <c r="M36" s="12" t="str">
        <f>IF(ISERROR(VLOOKUP(B36,[7]Gülle!$E$8:$N$975,10,0)),"",(VLOOKUP(B36,[7]Gülle!$E$8:$N$975,10,0)))</f>
        <v/>
      </c>
      <c r="N36" s="10" t="str">
        <f>IF(ISERROR(VLOOKUP(B36,[7]Gülle!$E$8:$O$975,11,0)),"",(VLOOKUP(B36,[7]Gülle!$E$8:$O$975,11,0)))</f>
        <v/>
      </c>
      <c r="O36" s="12" t="str">
        <f>IF(ISERROR(VLOOKUP(B36,[7]Yüksek!$E$8:$BO$990,63,0)),"",(VLOOKUP(B36,[7]Yüksek!$E$8:$BO$990,63,0)))</f>
        <v/>
      </c>
      <c r="P36" s="10" t="str">
        <f>IF(ISERROR(VLOOKUP(B36,[7]Yüksek!$E$8:$BP$990,64,0)),"",(VLOOKUP(B36,[7]Yüksek!$E$8:$BP$990,64,0)))</f>
        <v/>
      </c>
      <c r="Q36" s="11" t="str">
        <f>IF(ISERROR(VLOOKUP(B36,[7]İsveç!$N$8:$O$973,2,0)),"",(VLOOKUP(B36,[7]İsveç!$N$8:$O$973,2,0)))</f>
        <v/>
      </c>
      <c r="R36" s="10" t="str">
        <f>IF(ISERROR(VLOOKUP(B36,[7]İsveç!$N$8:$Q$973,4,0)),"",(VLOOKUP(B36,[7]İsveç!$N$8:$Q$973,4,0)))</f>
        <v/>
      </c>
      <c r="S36" s="9">
        <f>IF(ISERROR(VLOOKUP(B36,'2008 (14YAŞ) KIZ'!$B$8:$Q$27,16,0)),"",(VLOOKUP(B36,'2008 (14YAŞ) KIZ'!$B$8:$Q$27,16,0)))</f>
        <v>139</v>
      </c>
      <c r="T36" s="8">
        <f t="shared" si="1"/>
        <v>57</v>
      </c>
      <c r="U36" s="7">
        <f t="shared" si="2"/>
        <v>196</v>
      </c>
      <c r="V36" s="6" t="s">
        <v>1</v>
      </c>
    </row>
    <row r="37" spans="1:22" ht="53.45" customHeight="1" x14ac:dyDescent="0.2">
      <c r="A37" s="14">
        <v>4</v>
      </c>
      <c r="B37" s="6" t="s">
        <v>177</v>
      </c>
      <c r="C37" s="34" t="str">
        <f>IF(ISERROR(VLOOKUP(B37,'[7]800m.'!$N$8:$O$973,2,0)),"",(VLOOKUP(B37,'[7]800m.'!$N$8:$O$973,2,0)))</f>
        <v/>
      </c>
      <c r="D37" s="10" t="str">
        <f>IF(ISERROR(VLOOKUP(B37,'[7]800m.'!$N$8:$Q$973,4,0)),"",(VLOOKUP(B37,'[7]800m.'!$N$8:$Q$973,4,0)))</f>
        <v/>
      </c>
      <c r="E37" s="13" t="str">
        <f>IF(ISERROR(VLOOKUP(B37,'[7]80m.'!$N$8:$S$962,3,0)),"",(VLOOKUP(B37,'[7]80m.'!$N$8:$S$962,3,0)))</f>
        <v/>
      </c>
      <c r="F37" s="10" t="str">
        <f>IF(ISERROR(VLOOKUP(B37,'[7]80m.'!$N$8:$S$979,6,0)),"",(VLOOKUP(B37,'[7]80m.'!$N$8:$S$979,6,0)))</f>
        <v/>
      </c>
      <c r="G37" s="11" t="str">
        <f>IF(ISERROR(VLOOKUP(B37,'[7]80m.Eng'!$N$8:$S$973,3,0)),"",(VLOOKUP(B37,'[7]80m.Eng'!$N$8:$S$973,3,0)))</f>
        <v/>
      </c>
      <c r="H37" s="10" t="str">
        <f>IF(ISERROR(VLOOKUP(B37,'[7]80m.Eng'!$N$8:$S$990,6,0)),"",(VLOOKUP(B37,'[7]80m.Eng'!$N$8:$S$990,6,0)))</f>
        <v/>
      </c>
      <c r="I37" s="12" t="str">
        <f>IF(ISERROR(VLOOKUP(B37,[7]Cirit!$E$8:$N$975,10,0)),"",(VLOOKUP(B37,[7]Cirit!$E$8:$N$975,10,0)))</f>
        <v/>
      </c>
      <c r="J37" s="10" t="str">
        <f>IF(ISERROR(VLOOKUP(B37,[7]Cirit!$E$8:$O$975,11,0)),"",(VLOOKUP(B37,[7]Cirit!$E$8:$O$975,11,0)))</f>
        <v/>
      </c>
      <c r="K37" s="12">
        <f>IF(ISERROR(VLOOKUP(B37,[7]Uzun!$E$8:$N$978,10,0)),"",(VLOOKUP(B37,[7]Uzun!$E$8:$N$978,10,0)))</f>
        <v>480</v>
      </c>
      <c r="L37" s="10">
        <f>IF(ISERROR(VLOOKUP(B37,[7]Uzun!$E$8:$O$978,11,0)),"",(VLOOKUP(B37,[7]Uzun!$E$8:$O$978,11,0)))</f>
        <v>75</v>
      </c>
      <c r="M37" s="12">
        <f>IF(ISERROR(VLOOKUP(B37,[7]Gülle!$E$8:$N$975,10,0)),"",(VLOOKUP(B37,[7]Gülle!$E$8:$N$975,10,0)))</f>
        <v>499</v>
      </c>
      <c r="N37" s="10">
        <f>IF(ISERROR(VLOOKUP(B37,[7]Gülle!$E$8:$O$975,11,0)),"",(VLOOKUP(B37,[7]Gülle!$E$8:$O$975,11,0)))</f>
        <v>39</v>
      </c>
      <c r="O37" s="12" t="str">
        <f>IF(ISERROR(VLOOKUP(B37,[7]Yüksek!$E$8:$BO$990,63,0)),"",(VLOOKUP(B37,[7]Yüksek!$E$8:$BO$990,63,0)))</f>
        <v/>
      </c>
      <c r="P37" s="10" t="str">
        <f>IF(ISERROR(VLOOKUP(B37,[7]Yüksek!$E$8:$BP$990,64,0)),"",(VLOOKUP(B37,[7]Yüksek!$E$8:$BP$990,64,0)))</f>
        <v/>
      </c>
      <c r="Q37" s="11" t="str">
        <f>IF(ISERROR(VLOOKUP(B37,[7]İsveç!$N$8:$O$973,2,0)),"",(VLOOKUP(B37,[7]İsveç!$N$8:$O$973,2,0)))</f>
        <v/>
      </c>
      <c r="R37" s="10" t="str">
        <f>IF(ISERROR(VLOOKUP(B37,[7]İsveç!$N$8:$Q$973,4,0)),"",(VLOOKUP(B37,[7]İsveç!$N$8:$Q$973,4,0)))</f>
        <v/>
      </c>
      <c r="S37" s="9">
        <f>IF(ISERROR(VLOOKUP(B37,'2008 (14YAŞ) KIZ'!$B$8:$Q$27,16,0)),"",(VLOOKUP(B37,'2008 (14YAŞ) KIZ'!$B$8:$Q$27,16,0)))</f>
        <v>75</v>
      </c>
      <c r="T37" s="8">
        <f t="shared" si="1"/>
        <v>114</v>
      </c>
      <c r="U37" s="7">
        <f t="shared" si="2"/>
        <v>189</v>
      </c>
      <c r="V37" s="6" t="s">
        <v>1</v>
      </c>
    </row>
    <row r="38" spans="1:22" ht="53.45" customHeight="1" x14ac:dyDescent="0.2">
      <c r="A38" s="14">
        <v>5</v>
      </c>
      <c r="B38" s="6" t="s">
        <v>186</v>
      </c>
      <c r="C38" s="34" t="str">
        <f>IF(ISERROR(VLOOKUP(B38,'[7]800m.'!$N$8:$O$973,2,0)),"",(VLOOKUP(B38,'[7]800m.'!$N$8:$O$973,2,0)))</f>
        <v/>
      </c>
      <c r="D38" s="10" t="str">
        <f>IF(ISERROR(VLOOKUP(B38,'[7]800m.'!$N$8:$Q$973,4,0)),"",(VLOOKUP(B38,'[7]800m.'!$N$8:$Q$973,4,0)))</f>
        <v/>
      </c>
      <c r="E38" s="13">
        <f>IF(ISERROR(VLOOKUP(B38,'[7]80m.'!$N$8:$S$962,3,0)),"",(VLOOKUP(B38,'[7]80m.'!$N$8:$S$962,3,0)))</f>
        <v>1150</v>
      </c>
      <c r="F38" s="10">
        <f>IF(ISERROR(VLOOKUP(B38,'[7]80m.'!$N$8:$S$979,6,0)),"",(VLOOKUP(B38,'[7]80m.'!$N$8:$S$979,6,0)))</f>
        <v>78</v>
      </c>
      <c r="G38" s="11" t="str">
        <f>IF(ISERROR(VLOOKUP(B38,'[7]80m.Eng'!$N$8:$S$973,3,0)),"",(VLOOKUP(B38,'[7]80m.Eng'!$N$8:$S$973,3,0)))</f>
        <v/>
      </c>
      <c r="H38" s="10" t="str">
        <f>IF(ISERROR(VLOOKUP(B38,'[7]80m.Eng'!$N$8:$S$990,6,0)),"",(VLOOKUP(B38,'[7]80m.Eng'!$N$8:$S$990,6,0)))</f>
        <v/>
      </c>
      <c r="I38" s="12" t="str">
        <f>IF(ISERROR(VLOOKUP(B38,[7]Cirit!$E$8:$N$975,10,0)),"",(VLOOKUP(B38,[7]Cirit!$E$8:$N$975,10,0)))</f>
        <v/>
      </c>
      <c r="J38" s="10" t="str">
        <f>IF(ISERROR(VLOOKUP(B38,[7]Cirit!$E$8:$O$975,11,0)),"",(VLOOKUP(B38,[7]Cirit!$E$8:$O$975,11,0)))</f>
        <v/>
      </c>
      <c r="K38" s="12">
        <f>IF(ISERROR(VLOOKUP(B38,[7]Uzun!$E$8:$N$978,10,0)),"",(VLOOKUP(B38,[7]Uzun!$E$8:$N$978,10,0)))</f>
        <v>403</v>
      </c>
      <c r="L38" s="10">
        <f>IF(ISERROR(VLOOKUP(B38,[7]Uzun!$E$8:$O$978,11,0)),"",(VLOOKUP(B38,[7]Uzun!$E$8:$O$978,11,0)))</f>
        <v>55</v>
      </c>
      <c r="M38" s="12">
        <f>IF(ISERROR(VLOOKUP(B38,[7]Gülle!$E$8:$N$975,10,0)),"",(VLOOKUP(B38,[7]Gülle!$E$8:$N$975,10,0)))</f>
        <v>668</v>
      </c>
      <c r="N38" s="10">
        <f>IF(ISERROR(VLOOKUP(B38,[7]Gülle!$E$8:$O$975,11,0)),"",(VLOOKUP(B38,[7]Gülle!$E$8:$O$975,11,0)))</f>
        <v>51</v>
      </c>
      <c r="O38" s="12" t="str">
        <f>IF(ISERROR(VLOOKUP(B38,[7]Yüksek!$E$8:$BO$990,63,0)),"",(VLOOKUP(B38,[7]Yüksek!$E$8:$BO$990,63,0)))</f>
        <v/>
      </c>
      <c r="P38" s="10" t="str">
        <f>IF(ISERROR(VLOOKUP(B38,[7]Yüksek!$E$8:$BP$990,64,0)),"",(VLOOKUP(B38,[7]Yüksek!$E$8:$BP$990,64,0)))</f>
        <v/>
      </c>
      <c r="Q38" s="11" t="str">
        <f>IF(ISERROR(VLOOKUP(B38,[7]İsveç!$N$8:$O$973,2,0)),"",(VLOOKUP(B38,[7]İsveç!$N$8:$O$973,2,0)))</f>
        <v/>
      </c>
      <c r="R38" s="10" t="str">
        <f>IF(ISERROR(VLOOKUP(B38,[7]İsveç!$N$8:$Q$973,4,0)),"",(VLOOKUP(B38,[7]İsveç!$N$8:$Q$973,4,0)))</f>
        <v/>
      </c>
      <c r="S38" s="9">
        <f>IF(ISERROR(VLOOKUP(B38,'2008 (14YAŞ) KIZ'!$B$8:$Q$27,16,0)),"",(VLOOKUP(B38,'2008 (14YAŞ) KIZ'!$B$8:$Q$27,16,0)))</f>
        <v>0</v>
      </c>
      <c r="T38" s="8">
        <f t="shared" si="1"/>
        <v>184</v>
      </c>
      <c r="U38" s="7">
        <f t="shared" si="2"/>
        <v>184</v>
      </c>
      <c r="V38" s="6" t="s">
        <v>1</v>
      </c>
    </row>
    <row r="39" spans="1:22" ht="53.45" customHeight="1" x14ac:dyDescent="0.2">
      <c r="A39" s="14">
        <v>6</v>
      </c>
      <c r="B39" s="6" t="s">
        <v>189</v>
      </c>
      <c r="C39" s="34"/>
      <c r="D39" s="10"/>
      <c r="E39" s="13" t="str">
        <f>IF(ISERROR(VLOOKUP(B39,'[7]80m.'!$N$8:$S$962,3,0)),"",(VLOOKUP(B39,'[7]80m.'!$N$8:$S$962,3,0)))</f>
        <v/>
      </c>
      <c r="F39" s="10" t="str">
        <f>IF(ISERROR(VLOOKUP(B39,'[7]80m.'!$N$8:$S$979,6,0)),"",(VLOOKUP(B39,'[7]80m.'!$N$8:$S$979,6,0)))</f>
        <v/>
      </c>
      <c r="G39" s="11">
        <f>IF(ISERROR(VLOOKUP(B39,'[7]80m.Eng'!$N$8:$S$973,3,0)),"",(VLOOKUP(B39,'[7]80m.Eng'!$N$8:$S$973,3,0)))</f>
        <v>1418</v>
      </c>
      <c r="H39" s="10">
        <f>IF(ISERROR(VLOOKUP(B39,'[7]80m.Eng'!$N$8:$S$990,6,0)),"",(VLOOKUP(B39,'[7]80m.Eng'!$N$8:$S$990,6,0)))</f>
        <v>76</v>
      </c>
      <c r="I39" s="12" t="str">
        <f>IF(ISERROR(VLOOKUP(B39,[7]Cirit!$E$8:$N$975,10,0)),"",(VLOOKUP(B39,[7]Cirit!$E$8:$N$975,10,0)))</f>
        <v/>
      </c>
      <c r="J39" s="10" t="str">
        <f>IF(ISERROR(VLOOKUP(B39,[7]Cirit!$E$8:$O$975,11,0)),"",(VLOOKUP(B39,[7]Cirit!$E$8:$O$975,11,0)))</f>
        <v/>
      </c>
      <c r="K39" s="12">
        <f>IF(ISERROR(VLOOKUP(B39,[7]Uzun!$E$8:$N$978,10,0)),"",(VLOOKUP(B39,[7]Uzun!$E$8:$N$978,10,0)))</f>
        <v>469</v>
      </c>
      <c r="L39" s="10">
        <f>IF(ISERROR(VLOOKUP(B39,[7]Uzun!$E$8:$O$978,11,0)),"",(VLOOKUP(B39,[7]Uzun!$E$8:$O$978,11,0)))</f>
        <v>72</v>
      </c>
      <c r="M39" s="12" t="str">
        <f>IF(ISERROR(VLOOKUP(B39,[7]Gülle!$E$8:$N$975,10,0)),"",(VLOOKUP(B39,[7]Gülle!$E$8:$N$975,10,0)))</f>
        <v/>
      </c>
      <c r="N39" s="10" t="str">
        <f>IF(ISERROR(VLOOKUP(B39,[7]Gülle!$E$8:$O$975,11,0)),"",(VLOOKUP(B39,[7]Gülle!$E$8:$O$975,11,0)))</f>
        <v/>
      </c>
      <c r="O39" s="12" t="str">
        <f>IF(ISERROR(VLOOKUP(B39,[7]Yüksek!$E$8:$BO$990,63,0)),"",(VLOOKUP(B39,[7]Yüksek!$E$8:$BO$990,63,0)))</f>
        <v/>
      </c>
      <c r="P39" s="10" t="str">
        <f>IF(ISERROR(VLOOKUP(B39,[7]Yüksek!$E$8:$BP$990,64,0)),"",(VLOOKUP(B39,[7]Yüksek!$E$8:$BP$990,64,0)))</f>
        <v/>
      </c>
      <c r="Q39" s="11"/>
      <c r="R39" s="10"/>
      <c r="S39" s="9">
        <v>35</v>
      </c>
      <c r="T39" s="8">
        <f t="shared" si="1"/>
        <v>148</v>
      </c>
      <c r="U39" s="7">
        <f t="shared" si="2"/>
        <v>183</v>
      </c>
      <c r="V39" s="6" t="s">
        <v>1</v>
      </c>
    </row>
    <row r="40" spans="1:22" ht="53.45" customHeight="1" x14ac:dyDescent="0.2">
      <c r="A40" s="14">
        <v>7</v>
      </c>
      <c r="B40" s="6" t="s">
        <v>176</v>
      </c>
      <c r="C40" s="34" t="str">
        <f>IF(ISERROR(VLOOKUP(B40,'[7]800m.'!$N$8:$O$973,2,0)),"",(VLOOKUP(B40,'[7]800m.'!$N$8:$O$973,2,0)))</f>
        <v/>
      </c>
      <c r="D40" s="10" t="str">
        <f>IF(ISERROR(VLOOKUP(B40,'[7]800m.'!$N$8:$Q$973,4,0)),"",(VLOOKUP(B40,'[7]800m.'!$N$8:$Q$973,4,0)))</f>
        <v/>
      </c>
      <c r="E40" s="13" t="str">
        <f>IF(ISERROR(VLOOKUP(B40,'[7]80m.'!$N$8:$S$962,3,0)),"",(VLOOKUP(B40,'[7]80m.'!$N$8:$S$962,3,0)))</f>
        <v/>
      </c>
      <c r="F40" s="10" t="str">
        <f>IF(ISERROR(VLOOKUP(B40,'[7]80m.'!$N$8:$S$979,6,0)),"",(VLOOKUP(B40,'[7]80m.'!$N$8:$S$979,6,0)))</f>
        <v/>
      </c>
      <c r="G40" s="11" t="str">
        <f>IF(ISERROR(VLOOKUP(B40,'[7]80m.Eng'!$N$8:$S$973,3,0)),"",(VLOOKUP(B40,'[7]80m.Eng'!$N$8:$S$973,3,0)))</f>
        <v/>
      </c>
      <c r="H40" s="10" t="str">
        <f>IF(ISERROR(VLOOKUP(B40,'[7]80m.Eng'!$N$8:$S$990,6,0)),"",(VLOOKUP(B40,'[7]80m.Eng'!$N$8:$S$990,6,0)))</f>
        <v/>
      </c>
      <c r="I40" s="12" t="str">
        <f>IF(ISERROR(VLOOKUP(B40,[7]Cirit!$E$8:$N$975,10,0)),"",(VLOOKUP(B40,[7]Cirit!$E$8:$N$975,10,0)))</f>
        <v/>
      </c>
      <c r="J40" s="10" t="str">
        <f>IF(ISERROR(VLOOKUP(B40,[7]Cirit!$E$8:$O$975,11,0)),"",(VLOOKUP(B40,[7]Cirit!$E$8:$O$975,11,0)))</f>
        <v/>
      </c>
      <c r="K40" s="12">
        <f>IF(ISERROR(VLOOKUP(B40,[7]Uzun!$E$8:$N$978,10,0)),"",(VLOOKUP(B40,[7]Uzun!$E$8:$N$978,10,0)))</f>
        <v>419</v>
      </c>
      <c r="L40" s="10">
        <f>IF(ISERROR(VLOOKUP(B40,[7]Uzun!$E$8:$O$978,11,0)),"",(VLOOKUP(B40,[7]Uzun!$E$8:$O$978,11,0)))</f>
        <v>59</v>
      </c>
      <c r="M40" s="12">
        <f>IF(ISERROR(VLOOKUP(B40,[7]Gülle!$E$8:$N$975,10,0)),"",(VLOOKUP(B40,[7]Gülle!$E$8:$N$975,10,0)))</f>
        <v>598</v>
      </c>
      <c r="N40" s="10">
        <f>IF(ISERROR(VLOOKUP(B40,[7]Gülle!$E$8:$O$975,11,0)),"",(VLOOKUP(B40,[7]Gülle!$E$8:$O$975,11,0)))</f>
        <v>46</v>
      </c>
      <c r="O40" s="12" t="str">
        <f>IF(ISERROR(VLOOKUP(B40,[7]Yüksek!$E$8:$BO$990,63,0)),"",(VLOOKUP(B40,[7]Yüksek!$E$8:$BO$990,63,0)))</f>
        <v/>
      </c>
      <c r="P40" s="10" t="str">
        <f>IF(ISERROR(VLOOKUP(B40,[7]Yüksek!$E$8:$BP$990,64,0)),"",(VLOOKUP(B40,[7]Yüksek!$E$8:$BP$990,64,0)))</f>
        <v/>
      </c>
      <c r="Q40" s="11" t="str">
        <f>IF(ISERROR(VLOOKUP(B40,[7]İsveç!$N$8:$O$973,2,0)),"",(VLOOKUP(B40,[7]İsveç!$N$8:$O$973,2,0)))</f>
        <v/>
      </c>
      <c r="R40" s="10" t="str">
        <f>IF(ISERROR(VLOOKUP(B40,[7]İsveç!$N$8:$Q$973,4,0)),"",(VLOOKUP(B40,[7]İsveç!$N$8:$Q$973,4,0)))</f>
        <v/>
      </c>
      <c r="S40" s="9">
        <f>IF(ISERROR(VLOOKUP(B40,'2008 (14YAŞ) KIZ'!$B$8:$Q$27,16,0)),"",(VLOOKUP(B40,'2008 (14YAŞ) KIZ'!$B$8:$Q$27,16,0)))</f>
        <v>75</v>
      </c>
      <c r="T40" s="8">
        <f t="shared" si="1"/>
        <v>105</v>
      </c>
      <c r="U40" s="7">
        <f t="shared" si="2"/>
        <v>180</v>
      </c>
      <c r="V40" s="6" t="s">
        <v>1</v>
      </c>
    </row>
    <row r="41" spans="1:22" ht="53.45" customHeight="1" x14ac:dyDescent="0.2">
      <c r="A41" s="14">
        <v>8</v>
      </c>
      <c r="B41" s="6" t="s">
        <v>188</v>
      </c>
      <c r="C41" s="34"/>
      <c r="D41" s="10"/>
      <c r="E41" s="13">
        <f>IF(ISERROR(VLOOKUP(B41,'[7]80m.'!$N$8:$S$962,3,0)),"",(VLOOKUP(B41,'[7]80m.'!$N$8:$S$962,3,0)))</f>
        <v>1211</v>
      </c>
      <c r="F41" s="10">
        <f>IF(ISERROR(VLOOKUP(B41,'[7]80m.'!$N$8:$S$979,6,0)),"",(VLOOKUP(B41,'[7]80m.'!$N$8:$S$979,6,0)))</f>
        <v>65</v>
      </c>
      <c r="G41" s="11" t="str">
        <f>IF(ISERROR(VLOOKUP(B41,'[7]80m.Eng'!$N$8:$S$973,3,0)),"",(VLOOKUP(B41,'[7]80m.Eng'!$N$8:$S$973,3,0)))</f>
        <v/>
      </c>
      <c r="H41" s="10" t="str">
        <f>IF(ISERROR(VLOOKUP(B41,'[7]80m.Eng'!$N$8:$S$990,6,0)),"",(VLOOKUP(B41,'[7]80m.Eng'!$N$8:$S$990,6,0)))</f>
        <v/>
      </c>
      <c r="I41" s="12" t="str">
        <f>IF(ISERROR(VLOOKUP(B41,[7]Cirit!$E$8:$N$975,10,0)),"",(VLOOKUP(B41,[7]Cirit!$E$8:$N$975,10,0)))</f>
        <v/>
      </c>
      <c r="J41" s="10" t="str">
        <f>IF(ISERROR(VLOOKUP(B41,[7]Cirit!$E$8:$O$975,11,0)),"",(VLOOKUP(B41,[7]Cirit!$E$8:$O$975,11,0)))</f>
        <v/>
      </c>
      <c r="K41" s="12">
        <f>IF(ISERROR(VLOOKUP(B41,[7]Uzun!$E$8:$N$978,10,0)),"",(VLOOKUP(B41,[7]Uzun!$E$8:$N$978,10,0)))</f>
        <v>410</v>
      </c>
      <c r="L41" s="10">
        <f>IF(ISERROR(VLOOKUP(B41,[7]Uzun!$E$8:$O$978,11,0)),"",(VLOOKUP(B41,[7]Uzun!$E$8:$O$978,11,0)))</f>
        <v>57</v>
      </c>
      <c r="M41" s="12">
        <f>IF(ISERROR(VLOOKUP(B41,[7]Gülle!$E$8:$N$975,10,0)),"",(VLOOKUP(B41,[7]Gülle!$E$8:$N$975,10,0)))</f>
        <v>594</v>
      </c>
      <c r="N41" s="10">
        <f>IF(ISERROR(VLOOKUP(B41,[7]Gülle!$E$8:$O$975,11,0)),"",(VLOOKUP(B41,[7]Gülle!$E$8:$O$975,11,0)))</f>
        <v>46</v>
      </c>
      <c r="O41" s="12" t="str">
        <f>IF(ISERROR(VLOOKUP(B41,[7]Yüksek!$E$8:$BO$990,63,0)),"",(VLOOKUP(B41,[7]Yüksek!$E$8:$BO$990,63,0)))</f>
        <v/>
      </c>
      <c r="P41" s="10" t="str">
        <f>IF(ISERROR(VLOOKUP(B41,[7]Yüksek!$E$8:$BP$990,64,0)),"",(VLOOKUP(B41,[7]Yüksek!$E$8:$BP$990,64,0)))</f>
        <v/>
      </c>
      <c r="Q41" s="11"/>
      <c r="R41" s="10"/>
      <c r="S41" s="9"/>
      <c r="T41" s="8">
        <f t="shared" si="1"/>
        <v>168</v>
      </c>
      <c r="U41" s="7">
        <f t="shared" si="2"/>
        <v>168</v>
      </c>
      <c r="V41" s="6" t="s">
        <v>1</v>
      </c>
    </row>
    <row r="42" spans="1:22" ht="53.25" customHeight="1" x14ac:dyDescent="0.2">
      <c r="A42" s="14">
        <v>9</v>
      </c>
      <c r="B42" s="6" t="s">
        <v>178</v>
      </c>
      <c r="C42" s="34" t="str">
        <f>IF(ISERROR(VLOOKUP(B42,'[7]800m.'!$N$8:$O$973,2,0)),"",(VLOOKUP(B42,'[7]800m.'!$N$8:$O$973,2,0)))</f>
        <v/>
      </c>
      <c r="D42" s="10" t="str">
        <f>IF(ISERROR(VLOOKUP(B42,'[7]800m.'!$N$8:$Q$973,4,0)),"",(VLOOKUP(B42,'[7]800m.'!$N$8:$Q$973,4,0)))</f>
        <v/>
      </c>
      <c r="E42" s="13" t="str">
        <f>IF(ISERROR(VLOOKUP(B42,'[7]80m.'!$N$8:$S$962,3,0)),"",(VLOOKUP(B42,'[7]80m.'!$N$8:$S$962,3,0)))</f>
        <v/>
      </c>
      <c r="F42" s="10" t="str">
        <f>IF(ISERROR(VLOOKUP(B42,'[7]80m.'!$N$8:$S$979,6,0)),"",(VLOOKUP(B42,'[7]80m.'!$N$8:$S$979,6,0)))</f>
        <v/>
      </c>
      <c r="G42" s="11" t="str">
        <f>IF(ISERROR(VLOOKUP(B42,'[7]80m.Eng'!$N$8:$S$973,3,0)),"",(VLOOKUP(B42,'[7]80m.Eng'!$N$8:$S$973,3,0)))</f>
        <v/>
      </c>
      <c r="H42" s="10" t="str">
        <f>IF(ISERROR(VLOOKUP(B42,'[7]80m.Eng'!$N$8:$S$990,6,0)),"",(VLOOKUP(B42,'[7]80m.Eng'!$N$8:$S$990,6,0)))</f>
        <v/>
      </c>
      <c r="I42" s="12" t="str">
        <f>IF(ISERROR(VLOOKUP(B42,[7]Cirit!$E$8:$N$975,10,0)),"",(VLOOKUP(B42,[7]Cirit!$E$8:$N$975,10,0)))</f>
        <v/>
      </c>
      <c r="J42" s="10" t="str">
        <f>IF(ISERROR(VLOOKUP(B42,[7]Cirit!$E$8:$O$975,11,0)),"",(VLOOKUP(B42,[7]Cirit!$E$8:$O$975,11,0)))</f>
        <v/>
      </c>
      <c r="K42" s="12">
        <f>IF(ISERROR(VLOOKUP(B42,[7]Uzun!$E$8:$N$978,10,0)),"",(VLOOKUP(B42,[7]Uzun!$E$8:$N$978,10,0)))</f>
        <v>375</v>
      </c>
      <c r="L42" s="10">
        <f>IF(ISERROR(VLOOKUP(B42,[7]Uzun!$E$8:$O$978,11,0)),"",(VLOOKUP(B42,[7]Uzun!$E$8:$O$978,11,0)))</f>
        <v>47</v>
      </c>
      <c r="M42" s="12">
        <f>IF(ISERROR(VLOOKUP(B42,[7]Gülle!$E$8:$N$975,10,0)),"",(VLOOKUP(B42,[7]Gülle!$E$8:$N$975,10,0)))</f>
        <v>566</v>
      </c>
      <c r="N42" s="10">
        <f>IF(ISERROR(VLOOKUP(B42,[7]Gülle!$E$8:$O$975,11,0)),"",(VLOOKUP(B42,[7]Gülle!$E$8:$O$975,11,0)))</f>
        <v>44</v>
      </c>
      <c r="O42" s="12" t="str">
        <f>IF(ISERROR(VLOOKUP(B42,[7]Yüksek!$E$8:$BO$990,63,0)),"",(VLOOKUP(B42,[7]Yüksek!$E$8:$BO$990,63,0)))</f>
        <v/>
      </c>
      <c r="P42" s="10" t="str">
        <f>IF(ISERROR(VLOOKUP(B42,[7]Yüksek!$E$8:$BP$990,64,0)),"",(VLOOKUP(B42,[7]Yüksek!$E$8:$BP$990,64,0)))</f>
        <v/>
      </c>
      <c r="Q42" s="11" t="str">
        <f>IF(ISERROR(VLOOKUP(B42,[7]İsveç!$N$8:$O$973,2,0)),"",(VLOOKUP(B42,[7]İsveç!$N$8:$O$973,2,0)))</f>
        <v/>
      </c>
      <c r="R42" s="10" t="str">
        <f>IF(ISERROR(VLOOKUP(B42,[7]İsveç!$N$8:$Q$973,4,0)),"",(VLOOKUP(B42,[7]İsveç!$N$8:$Q$973,4,0)))</f>
        <v/>
      </c>
      <c r="S42" s="9">
        <f>IF(ISERROR(VLOOKUP(B42,'2008 (14YAŞ) KIZ'!$B$8:$Q$27,16,0)),"",(VLOOKUP(B42,'2008 (14YAŞ) KIZ'!$B$8:$Q$27,16,0)))</f>
        <v>70</v>
      </c>
      <c r="T42" s="8">
        <f t="shared" si="1"/>
        <v>91</v>
      </c>
      <c r="U42" s="7">
        <f t="shared" si="2"/>
        <v>161</v>
      </c>
      <c r="V42" s="6" t="s">
        <v>1</v>
      </c>
    </row>
    <row r="43" spans="1:22" ht="53.45" customHeight="1" x14ac:dyDescent="0.2">
      <c r="A43" s="14">
        <v>10</v>
      </c>
      <c r="B43" s="6" t="s">
        <v>184</v>
      </c>
      <c r="C43" s="34" t="str">
        <f>IF(ISERROR(VLOOKUP(B43,'[7]800m.'!$N$8:$O$973,2,0)),"",(VLOOKUP(B43,'[7]800m.'!$N$8:$O$973,2,0)))</f>
        <v/>
      </c>
      <c r="D43" s="10" t="str">
        <f>IF(ISERROR(VLOOKUP(B43,'[7]800m.'!$N$8:$Q$973,4,0)),"",(VLOOKUP(B43,'[7]800m.'!$N$8:$Q$973,4,0)))</f>
        <v/>
      </c>
      <c r="E43" s="13">
        <f>IF(ISERROR(VLOOKUP(B43,'[7]80m.'!$N$8:$S$962,3,0)),"",(VLOOKUP(B43,'[7]80m.'!$N$8:$S$962,3,0)))</f>
        <v>1215</v>
      </c>
      <c r="F43" s="10">
        <f>IF(ISERROR(VLOOKUP(B43,'[7]80m.'!$N$8:$S$979,6,0)),"",(VLOOKUP(B43,'[7]80m.'!$N$8:$S$979,6,0)))</f>
        <v>65</v>
      </c>
      <c r="G43" s="11" t="str">
        <f>IF(ISERROR(VLOOKUP(B43,'[7]80m.Eng'!$N$8:$S$973,3,0)),"",(VLOOKUP(B43,'[7]80m.Eng'!$N$8:$S$973,3,0)))</f>
        <v/>
      </c>
      <c r="H43" s="10" t="str">
        <f>IF(ISERROR(VLOOKUP(B43,'[7]80m.Eng'!$N$8:$S$990,6,0)),"",(VLOOKUP(B43,'[7]80m.Eng'!$N$8:$S$990,6,0)))</f>
        <v/>
      </c>
      <c r="I43" s="12" t="str">
        <f>IF(ISERROR(VLOOKUP(B43,[7]Cirit!$E$8:$N$975,10,0)),"",(VLOOKUP(B43,[7]Cirit!$E$8:$N$975,10,0)))</f>
        <v/>
      </c>
      <c r="J43" s="10" t="str">
        <f>IF(ISERROR(VLOOKUP(B43,[7]Cirit!$E$8:$O$975,11,0)),"",(VLOOKUP(B43,[7]Cirit!$E$8:$O$975,11,0)))</f>
        <v/>
      </c>
      <c r="K43" s="12" t="str">
        <f>IF(ISERROR(VLOOKUP(B43,[7]Uzun!$E$8:$N$978,10,0)),"",(VLOOKUP(B43,[7]Uzun!$E$8:$N$978,10,0)))</f>
        <v/>
      </c>
      <c r="L43" s="10" t="str">
        <f>IF(ISERROR(VLOOKUP(B43,[7]Uzun!$E$8:$O$978,11,0)),"",(VLOOKUP(B43,[7]Uzun!$E$8:$O$978,11,0)))</f>
        <v/>
      </c>
      <c r="M43" s="12">
        <f>IF(ISERROR(VLOOKUP(B43,[7]Gülle!$E$8:$N$975,10,0)),"",(VLOOKUP(B43,[7]Gülle!$E$8:$N$975,10,0)))</f>
        <v>590</v>
      </c>
      <c r="N43" s="10">
        <f>IF(ISERROR(VLOOKUP(B43,[7]Gülle!$E$8:$O$975,11,0)),"",(VLOOKUP(B43,[7]Gülle!$E$8:$O$975,11,0)))</f>
        <v>46</v>
      </c>
      <c r="O43" s="12">
        <f>IF(ISERROR(VLOOKUP(B43,[7]Yüksek!$E$8:$BO$990,63,0)),"",(VLOOKUP(B43,[7]Yüksek!$E$8:$BO$990,63,0)))</f>
        <v>120</v>
      </c>
      <c r="P43" s="10">
        <f>IF(ISERROR(VLOOKUP(B43,[7]Yüksek!$E$8:$BP$990,64,0)),"",(VLOOKUP(B43,[7]Yüksek!$E$8:$BP$990,64,0)))</f>
        <v>45</v>
      </c>
      <c r="Q43" s="11" t="str">
        <f>IF(ISERROR(VLOOKUP(B43,[7]İsveç!$N$8:$O$973,2,0)),"",(VLOOKUP(B43,[7]İsveç!$N$8:$O$973,2,0)))</f>
        <v/>
      </c>
      <c r="R43" s="10" t="str">
        <f>IF(ISERROR(VLOOKUP(B43,[7]İsveç!$N$8:$Q$973,4,0)),"",(VLOOKUP(B43,[7]İsveç!$N$8:$Q$973,4,0)))</f>
        <v/>
      </c>
      <c r="S43" s="9">
        <f>IF(ISERROR(VLOOKUP(B43,'2008 (14YAŞ) KIZ'!$B$8:$Q$27,16,0)),"",(VLOOKUP(B43,'2008 (14YAŞ) KIZ'!$B$8:$Q$27,16,0)))</f>
        <v>0</v>
      </c>
      <c r="T43" s="8">
        <f t="shared" si="1"/>
        <v>156</v>
      </c>
      <c r="U43" s="7">
        <f t="shared" si="2"/>
        <v>156</v>
      </c>
      <c r="V43" s="6" t="s">
        <v>1</v>
      </c>
    </row>
    <row r="44" spans="1:22" ht="53.45" customHeight="1" x14ac:dyDescent="0.2">
      <c r="A44" s="14">
        <v>11</v>
      </c>
      <c r="B44" s="6" t="s">
        <v>182</v>
      </c>
      <c r="C44" s="34" t="str">
        <f>IF(ISERROR(VLOOKUP(B44,'[7]800m.'!$N$8:$O$973,2,0)),"",(VLOOKUP(B44,'[7]800m.'!$N$8:$O$973,2,0)))</f>
        <v/>
      </c>
      <c r="D44" s="10" t="str">
        <f>IF(ISERROR(VLOOKUP(B44,'[7]800m.'!$N$8:$Q$973,4,0)),"",(VLOOKUP(B44,'[7]800m.'!$N$8:$Q$973,4,0)))</f>
        <v/>
      </c>
      <c r="E44" s="13">
        <f>IF(ISERROR(VLOOKUP(B44,'[7]80m.'!$N$8:$S$962,3,0)),"",(VLOOKUP(B44,'[7]80m.'!$N$8:$S$962,3,0)))</f>
        <v>1246</v>
      </c>
      <c r="F44" s="10">
        <f>IF(ISERROR(VLOOKUP(B44,'[7]80m.'!$N$8:$S$979,6,0)),"",(VLOOKUP(B44,'[7]80m.'!$N$8:$S$979,6,0)))</f>
        <v>58</v>
      </c>
      <c r="G44" s="11" t="str">
        <f>IF(ISERROR(VLOOKUP(B44,'[7]80m.Eng'!$N$8:$S$973,3,0)),"",(VLOOKUP(B44,'[7]80m.Eng'!$N$8:$S$973,3,0)))</f>
        <v/>
      </c>
      <c r="H44" s="10" t="str">
        <f>IF(ISERROR(VLOOKUP(B44,'[7]80m.Eng'!$N$8:$S$990,6,0)),"",(VLOOKUP(B44,'[7]80m.Eng'!$N$8:$S$990,6,0)))</f>
        <v/>
      </c>
      <c r="I44" s="12" t="str">
        <f>IF(ISERROR(VLOOKUP(B44,[7]Cirit!$E$8:$N$975,10,0)),"",(VLOOKUP(B44,[7]Cirit!$E$8:$N$975,10,0)))</f>
        <v/>
      </c>
      <c r="J44" s="10" t="str">
        <f>IF(ISERROR(VLOOKUP(B44,[7]Cirit!$E$8:$O$975,11,0)),"",(VLOOKUP(B44,[7]Cirit!$E$8:$O$975,11,0)))</f>
        <v/>
      </c>
      <c r="K44" s="12">
        <f>IF(ISERROR(VLOOKUP(B44,[7]Uzun!$E$8:$N$978,10,0)),"",(VLOOKUP(B44,[7]Uzun!$E$8:$N$978,10,0)))</f>
        <v>373</v>
      </c>
      <c r="L44" s="10">
        <f>IF(ISERROR(VLOOKUP(B44,[7]Uzun!$E$8:$O$978,11,0)),"",(VLOOKUP(B44,[7]Uzun!$E$8:$O$978,11,0)))</f>
        <v>46</v>
      </c>
      <c r="M44" s="12">
        <f>IF(ISERROR(VLOOKUP(B44,[7]Gülle!$E$8:$N$975,10,0)),"",(VLOOKUP(B44,[7]Gülle!$E$8:$N$975,10,0)))</f>
        <v>410</v>
      </c>
      <c r="N44" s="10">
        <f>IF(ISERROR(VLOOKUP(B44,[7]Gülle!$E$8:$O$975,11,0)),"",(VLOOKUP(B44,[7]Gülle!$E$8:$O$975,11,0)))</f>
        <v>34</v>
      </c>
      <c r="O44" s="12" t="str">
        <f>IF(ISERROR(VLOOKUP(B44,[7]Yüksek!$E$8:$BO$990,63,0)),"",(VLOOKUP(B44,[7]Yüksek!$E$8:$BO$990,63,0)))</f>
        <v/>
      </c>
      <c r="P44" s="10" t="str">
        <f>IF(ISERROR(VLOOKUP(B44,[7]Yüksek!$E$8:$BP$990,64,0)),"",(VLOOKUP(B44,[7]Yüksek!$E$8:$BP$990,64,0)))</f>
        <v/>
      </c>
      <c r="Q44" s="11" t="str">
        <f>IF(ISERROR(VLOOKUP(B44,[7]İsveç!$N$8:$O$973,2,0)),"",(VLOOKUP(B44,[7]İsveç!$N$8:$O$973,2,0)))</f>
        <v/>
      </c>
      <c r="R44" s="10" t="str">
        <f>IF(ISERROR(VLOOKUP(B44,[7]İsveç!$N$8:$Q$973,4,0)),"",(VLOOKUP(B44,[7]İsveç!$N$8:$Q$973,4,0)))</f>
        <v/>
      </c>
      <c r="S44" s="9">
        <f>IF(ISERROR(VLOOKUP(B44,'2008 (14YAŞ) KIZ'!$B$8:$Q$27,16,0)),"",(VLOOKUP(B44,'2008 (14YAŞ) KIZ'!$B$8:$Q$27,16,0)))</f>
        <v>0</v>
      </c>
      <c r="T44" s="8">
        <f t="shared" si="1"/>
        <v>138</v>
      </c>
      <c r="U44" s="7">
        <f t="shared" si="2"/>
        <v>138</v>
      </c>
      <c r="V44" s="6" t="s">
        <v>1</v>
      </c>
    </row>
    <row r="45" spans="1:22" ht="53.45" customHeight="1" x14ac:dyDescent="0.2">
      <c r="A45" s="14">
        <v>12</v>
      </c>
      <c r="B45" s="6" t="s">
        <v>174</v>
      </c>
      <c r="C45" s="34" t="str">
        <f>IF(ISERROR(VLOOKUP(B45,'[7]800m.'!$N$8:$O$973,2,0)),"",(VLOOKUP(B45,'[7]800m.'!$N$8:$O$973,2,0)))</f>
        <v/>
      </c>
      <c r="D45" s="10" t="str">
        <f>IF(ISERROR(VLOOKUP(B45,'[7]800m.'!$N$8:$Q$973,4,0)),"",(VLOOKUP(B45,'[7]800m.'!$N$8:$Q$973,4,0)))</f>
        <v/>
      </c>
      <c r="E45" s="13" t="str">
        <f>IF(ISERROR(VLOOKUP(B45,'[7]80m.'!$N$8:$S$962,3,0)),"",(VLOOKUP(B45,'[7]80m.'!$N$8:$S$962,3,0)))</f>
        <v/>
      </c>
      <c r="F45" s="10" t="str">
        <f>IF(ISERROR(VLOOKUP(B45,'[7]80m.'!$N$8:$S$979,6,0)),"",(VLOOKUP(B45,'[7]80m.'!$N$8:$S$979,6,0)))</f>
        <v/>
      </c>
      <c r="G45" s="11" t="str">
        <f>IF(ISERROR(VLOOKUP(B45,'[7]80m.Eng'!$N$8:$S$973,3,0)),"",(VLOOKUP(B45,'[7]80m.Eng'!$N$8:$S$973,3,0)))</f>
        <v/>
      </c>
      <c r="H45" s="10" t="str">
        <f>IF(ISERROR(VLOOKUP(B45,'[7]80m.Eng'!$N$8:$S$990,6,0)),"",(VLOOKUP(B45,'[7]80m.Eng'!$N$8:$S$990,6,0)))</f>
        <v/>
      </c>
      <c r="I45" s="12" t="str">
        <f>IF(ISERROR(VLOOKUP(B45,[7]Cirit!$E$8:$N$975,10,0)),"",(VLOOKUP(B45,[7]Cirit!$E$8:$N$975,10,0)))</f>
        <v>NM</v>
      </c>
      <c r="J45" s="10">
        <f>IF(ISERROR(VLOOKUP(B45,[7]Cirit!$E$8:$O$975,11,0)),"",(VLOOKUP(B45,[7]Cirit!$E$8:$O$975,11,0)))</f>
        <v>0</v>
      </c>
      <c r="K45" s="12">
        <f>IF(ISERROR(VLOOKUP(B45,[7]Uzun!$E$8:$N$978,10,0)),"",(VLOOKUP(B45,[7]Uzun!$E$8:$N$978,10,0)))</f>
        <v>397</v>
      </c>
      <c r="L45" s="10">
        <f>IF(ISERROR(VLOOKUP(B45,[7]Uzun!$E$8:$O$978,11,0)),"",(VLOOKUP(B45,[7]Uzun!$E$8:$O$978,11,0)))</f>
        <v>54</v>
      </c>
      <c r="M45" s="12" t="str">
        <f>IF(ISERROR(VLOOKUP(B45,[7]Gülle!$E$8:$N$975,10,0)),"",(VLOOKUP(B45,[7]Gülle!$E$8:$N$975,10,0)))</f>
        <v/>
      </c>
      <c r="N45" s="10" t="str">
        <f>IF(ISERROR(VLOOKUP(B45,[7]Gülle!$E$8:$O$975,11,0)),"",(VLOOKUP(B45,[7]Gülle!$E$8:$O$975,11,0)))</f>
        <v/>
      </c>
      <c r="O45" s="12" t="str">
        <f>IF(ISERROR(VLOOKUP(B45,[7]Yüksek!$E$8:$BO$990,63,0)),"",(VLOOKUP(B45,[7]Yüksek!$E$8:$BO$990,63,0)))</f>
        <v/>
      </c>
      <c r="P45" s="10" t="str">
        <f>IF(ISERROR(VLOOKUP(B45,[7]Yüksek!$E$8:$BP$990,64,0)),"",(VLOOKUP(B45,[7]Yüksek!$E$8:$BP$990,64,0)))</f>
        <v/>
      </c>
      <c r="Q45" s="11" t="str">
        <f>IF(ISERROR(VLOOKUP(B45,[7]İsveç!$N$8:$O$973,2,0)),"",(VLOOKUP(B45,[7]İsveç!$N$8:$O$973,2,0)))</f>
        <v/>
      </c>
      <c r="R45" s="10" t="str">
        <f>IF(ISERROR(VLOOKUP(B45,[7]İsveç!$N$8:$Q$973,4,0)),"",(VLOOKUP(B45,[7]İsveç!$N$8:$Q$973,4,0)))</f>
        <v/>
      </c>
      <c r="S45" s="9">
        <f>IF(ISERROR(VLOOKUP(B45,'2008 (14YAŞ) KIZ'!$B$8:$Q$27,16,0)),"",(VLOOKUP(B45,'2008 (14YAŞ) KIZ'!$B$8:$Q$27,16,0)))</f>
        <v>81</v>
      </c>
      <c r="T45" s="8">
        <f t="shared" si="1"/>
        <v>54</v>
      </c>
      <c r="U45" s="7">
        <f t="shared" si="2"/>
        <v>135</v>
      </c>
      <c r="V45" s="6" t="s">
        <v>1</v>
      </c>
    </row>
    <row r="46" spans="1:22" ht="53.45" customHeight="1" x14ac:dyDescent="0.2">
      <c r="A46" s="14">
        <v>13</v>
      </c>
      <c r="B46" s="6" t="s">
        <v>181</v>
      </c>
      <c r="C46" s="34" t="str">
        <f>IF(ISERROR(VLOOKUP(B46,'[7]800m.'!$N$8:$O$973,2,0)),"",(VLOOKUP(B46,'[7]800m.'!$N$8:$O$973,2,0)))</f>
        <v/>
      </c>
      <c r="D46" s="10" t="str">
        <f>IF(ISERROR(VLOOKUP(B46,'[7]800m.'!$N$8:$Q$973,4,0)),"",(VLOOKUP(B46,'[7]800m.'!$N$8:$Q$973,4,0)))</f>
        <v/>
      </c>
      <c r="E46" s="13" t="str">
        <f>IF(ISERROR(VLOOKUP(B46,'[7]80m.'!$N$8:$S$962,3,0)),"",(VLOOKUP(B46,'[7]80m.'!$N$8:$S$962,3,0)))</f>
        <v/>
      </c>
      <c r="F46" s="10" t="str">
        <f>IF(ISERROR(VLOOKUP(B46,'[7]80m.'!$N$8:$S$979,6,0)),"",(VLOOKUP(B46,'[7]80m.'!$N$8:$S$979,6,0)))</f>
        <v/>
      </c>
      <c r="G46" s="11" t="str">
        <f>IF(ISERROR(VLOOKUP(B46,'[7]80m.Eng'!$N$8:$S$973,3,0)),"",(VLOOKUP(B46,'[7]80m.Eng'!$N$8:$S$973,3,0)))</f>
        <v/>
      </c>
      <c r="H46" s="10" t="str">
        <f>IF(ISERROR(VLOOKUP(B46,'[7]80m.Eng'!$N$8:$S$990,6,0)),"",(VLOOKUP(B46,'[7]80m.Eng'!$N$8:$S$990,6,0)))</f>
        <v/>
      </c>
      <c r="I46" s="12" t="str">
        <f>IF(ISERROR(VLOOKUP(B46,[7]Cirit!$E$8:$N$975,10,0)),"",(VLOOKUP(B46,[7]Cirit!$E$8:$N$975,10,0)))</f>
        <v/>
      </c>
      <c r="J46" s="10" t="str">
        <f>IF(ISERROR(VLOOKUP(B46,[7]Cirit!$E$8:$O$975,11,0)),"",(VLOOKUP(B46,[7]Cirit!$E$8:$O$975,11,0)))</f>
        <v/>
      </c>
      <c r="K46" s="12">
        <f>IF(ISERROR(VLOOKUP(B46,[7]Uzun!$E$8:$N$978,10,0)),"",(VLOOKUP(B46,[7]Uzun!$E$8:$N$978,10,0)))</f>
        <v>317</v>
      </c>
      <c r="L46" s="10">
        <f>IF(ISERROR(VLOOKUP(B46,[7]Uzun!$E$8:$O$978,11,0)),"",(VLOOKUP(B46,[7]Uzun!$E$8:$O$978,11,0)))</f>
        <v>27</v>
      </c>
      <c r="M46" s="12" t="str">
        <f>IF(ISERROR(VLOOKUP(B46,[7]Gülle!$E$8:$N$975,10,0)),"",(VLOOKUP(B46,[7]Gülle!$E$8:$N$975,10,0)))</f>
        <v/>
      </c>
      <c r="N46" s="10" t="str">
        <f>IF(ISERROR(VLOOKUP(B46,[7]Gülle!$E$8:$O$975,11,0)),"",(VLOOKUP(B46,[7]Gülle!$E$8:$O$975,11,0)))</f>
        <v/>
      </c>
      <c r="O46" s="12" t="str">
        <f>IF(ISERROR(VLOOKUP(B46,[7]Yüksek!$E$8:$BO$990,63,0)),"",(VLOOKUP(B46,[7]Yüksek!$E$8:$BO$990,63,0)))</f>
        <v/>
      </c>
      <c r="P46" s="10" t="str">
        <f>IF(ISERROR(VLOOKUP(B46,[7]Yüksek!$E$8:$BP$990,64,0)),"",(VLOOKUP(B46,[7]Yüksek!$E$8:$BP$990,64,0)))</f>
        <v/>
      </c>
      <c r="Q46" s="11" t="str">
        <f>IF(ISERROR(VLOOKUP(B46,[7]İsveç!$N$8:$O$973,2,0)),"",(VLOOKUP(B46,[7]İsveç!$N$8:$O$973,2,0)))</f>
        <v/>
      </c>
      <c r="R46" s="10" t="str">
        <f>IF(ISERROR(VLOOKUP(B46,[7]İsveç!$N$8:$Q$973,4,0)),"",(VLOOKUP(B46,[7]İsveç!$N$8:$Q$973,4,0)))</f>
        <v/>
      </c>
      <c r="S46" s="9">
        <f>IF(ISERROR(VLOOKUP(B46,'2008 (14YAŞ) KIZ'!$B$8:$Q$27,16,0)),"",(VLOOKUP(B46,'2008 (14YAŞ) KIZ'!$B$8:$Q$27,16,0)))</f>
        <v>105</v>
      </c>
      <c r="T46" s="8">
        <f t="shared" si="1"/>
        <v>27</v>
      </c>
      <c r="U46" s="7">
        <f t="shared" si="2"/>
        <v>132</v>
      </c>
      <c r="V46" s="6" t="s">
        <v>1</v>
      </c>
    </row>
    <row r="47" spans="1:22" ht="53.45" customHeight="1" x14ac:dyDescent="0.2">
      <c r="A47" s="14">
        <v>14</v>
      </c>
      <c r="B47" s="6" t="s">
        <v>187</v>
      </c>
      <c r="C47" s="34"/>
      <c r="D47" s="10"/>
      <c r="E47" s="13">
        <f>IF(ISERROR(VLOOKUP(B47,'[7]80m.'!$N$8:$S$962,3,0)),"",(VLOOKUP(B47,'[7]80m.'!$N$8:$S$962,3,0)))</f>
        <v>1160</v>
      </c>
      <c r="F47" s="10">
        <f>IF(ISERROR(VLOOKUP(B47,'[7]80m.'!$N$8:$S$979,6,0)),"",(VLOOKUP(B47,'[7]80m.'!$N$8:$S$979,6,0)))</f>
        <v>76</v>
      </c>
      <c r="G47" s="11" t="str">
        <f>IF(ISERROR(VLOOKUP(B47,'[7]80m.Eng'!$N$8:$S$973,3,0)),"",(VLOOKUP(B47,'[7]80m.Eng'!$N$8:$S$973,3,0)))</f>
        <v/>
      </c>
      <c r="H47" s="10" t="str">
        <f>IF(ISERROR(VLOOKUP(B47,'[7]80m.Eng'!$N$8:$S$990,6,0)),"",(VLOOKUP(B47,'[7]80m.Eng'!$N$8:$S$990,6,0)))</f>
        <v/>
      </c>
      <c r="I47" s="12" t="str">
        <f>IF(ISERROR(VLOOKUP(B47,[7]Cirit!$E$8:$N$975,10,0)),"",(VLOOKUP(B47,[7]Cirit!$E$8:$N$975,10,0)))</f>
        <v/>
      </c>
      <c r="J47" s="10" t="str">
        <f>IF(ISERROR(VLOOKUP(B47,[7]Cirit!$E$8:$O$975,11,0)),"",(VLOOKUP(B47,[7]Cirit!$E$8:$O$975,11,0)))</f>
        <v/>
      </c>
      <c r="K47" s="12" t="str">
        <f>IF(ISERROR(VLOOKUP(B47,[7]Uzun!$E$8:$N$978,10,0)),"",(VLOOKUP(B47,[7]Uzun!$E$8:$N$978,10,0)))</f>
        <v/>
      </c>
      <c r="L47" s="10" t="str">
        <f>IF(ISERROR(VLOOKUP(B47,[7]Uzun!$E$8:$O$978,11,0)),"",(VLOOKUP(B47,[7]Uzun!$E$8:$O$978,11,0)))</f>
        <v/>
      </c>
      <c r="M47" s="12">
        <f>IF(ISERROR(VLOOKUP(B47,[7]Gülle!$E$8:$N$975,10,0)),"",(VLOOKUP(B47,[7]Gülle!$E$8:$N$975,10,0)))</f>
        <v>560</v>
      </c>
      <c r="N47" s="10">
        <f>IF(ISERROR(VLOOKUP(B47,[7]Gülle!$E$8:$O$975,11,0)),"",(VLOOKUP(B47,[7]Gülle!$E$8:$O$975,11,0)))</f>
        <v>44</v>
      </c>
      <c r="O47" s="12" t="str">
        <f>IF(ISERROR(VLOOKUP(B47,[7]Yüksek!$E$8:$BO$990,63,0)),"",(VLOOKUP(B47,[7]Yüksek!$E$8:$BO$990,63,0)))</f>
        <v>NM</v>
      </c>
      <c r="P47" s="10" t="str">
        <f>IF(ISERROR(VLOOKUP(B47,[7]Yüksek!$E$8:$BP$990,64,0)),"",(VLOOKUP(B47,[7]Yüksek!$E$8:$BP$990,64,0)))</f>
        <v xml:space="preserve"> </v>
      </c>
      <c r="Q47" s="11"/>
      <c r="R47" s="10"/>
      <c r="S47" s="9"/>
      <c r="T47" s="8">
        <f t="shared" si="1"/>
        <v>120</v>
      </c>
      <c r="U47" s="7">
        <f t="shared" si="2"/>
        <v>120</v>
      </c>
      <c r="V47" s="6" t="s">
        <v>1</v>
      </c>
    </row>
    <row r="48" spans="1:22" ht="45" x14ac:dyDescent="0.2">
      <c r="A48" s="14"/>
      <c r="B48" s="6"/>
      <c r="C48" s="34"/>
      <c r="D48" s="10"/>
      <c r="E48" s="13"/>
      <c r="F48" s="10"/>
      <c r="G48" s="11"/>
      <c r="H48" s="10"/>
      <c r="I48" s="12" t="str">
        <f>IF(ISERROR(VLOOKUP(B48,[7]Cirit!$E$8:$N$975,10,0)),"",(VLOOKUP(B48,[7]Cirit!$E$8:$N$975,10,0)))</f>
        <v/>
      </c>
      <c r="J48" s="10" t="str">
        <f>IF(ISERROR(VLOOKUP(B48,[7]Cirit!$E$8:$O$975,11,0)),"",(VLOOKUP(B48,[7]Cirit!$E$8:$O$975,11,0)))</f>
        <v/>
      </c>
      <c r="K48" s="12" t="str">
        <f>IF(ISERROR(VLOOKUP(B48,[7]Uzun!$E$8:$N$978,10,0)),"",(VLOOKUP(B48,[7]Uzun!$E$8:$N$978,10,0)))</f>
        <v/>
      </c>
      <c r="L48" s="10" t="str">
        <f>IF(ISERROR(VLOOKUP(B48,[7]Uzun!$E$8:$O$978,11,0)),"",(VLOOKUP(B48,[7]Uzun!$E$8:$O$978,11,0)))</f>
        <v/>
      </c>
      <c r="M48" s="12" t="str">
        <f>IF(ISERROR(VLOOKUP(B48,[7]Gülle!$E$8:$N$975,10,0)),"",(VLOOKUP(B48,[7]Gülle!$E$8:$N$975,10,0)))</f>
        <v/>
      </c>
      <c r="N48" s="10" t="str">
        <f>IF(ISERROR(VLOOKUP(B48,[7]Gülle!$E$8:$O$975,11,0)),"",(VLOOKUP(B48,[7]Gülle!$E$8:$O$975,11,0)))</f>
        <v/>
      </c>
      <c r="O48" s="12" t="str">
        <f>IF(ISERROR(VLOOKUP(B48,[7]Yüksek!$E$8:$BO$990,63,0)),"",(VLOOKUP(B48,[7]Yüksek!$E$8:$BO$990,63,0)))</f>
        <v/>
      </c>
      <c r="P48" s="10" t="str">
        <f>IF(ISERROR(VLOOKUP(B48,[7]Yüksek!$E$8:$BP$990,64,0)),"",(VLOOKUP(B48,[7]Yüksek!$E$8:$BP$990,64,0)))</f>
        <v/>
      </c>
      <c r="Q48" s="11"/>
      <c r="R48" s="10"/>
      <c r="S48" s="9"/>
      <c r="T48" s="8">
        <f t="shared" si="1"/>
        <v>0</v>
      </c>
      <c r="U48" s="7">
        <f t="shared" si="2"/>
        <v>0</v>
      </c>
    </row>
    <row r="49" spans="1:18" ht="38.25" customHeight="1" x14ac:dyDescent="0.45">
      <c r="C49" s="5">
        <v>1</v>
      </c>
      <c r="D49" s="5">
        <v>2</v>
      </c>
      <c r="E49" s="5">
        <v>3</v>
      </c>
      <c r="F49" s="5">
        <v>4</v>
      </c>
      <c r="G49" s="5">
        <v>5</v>
      </c>
      <c r="H49" s="5">
        <v>6</v>
      </c>
      <c r="I49" s="5">
        <v>7</v>
      </c>
      <c r="J49" s="5">
        <v>8</v>
      </c>
      <c r="K49" s="5">
        <v>9</v>
      </c>
      <c r="L49" s="5">
        <v>10</v>
      </c>
      <c r="M49" s="5">
        <v>11</v>
      </c>
      <c r="N49" s="5">
        <v>12</v>
      </c>
      <c r="O49" s="5">
        <v>13</v>
      </c>
      <c r="P49" s="5">
        <v>14</v>
      </c>
      <c r="Q49" s="5">
        <v>15</v>
      </c>
      <c r="R49" s="5" t="s">
        <v>0</v>
      </c>
    </row>
    <row r="50" spans="1:18" ht="38.25" customHeight="1" x14ac:dyDescent="0.45">
      <c r="A50" s="4">
        <v>1</v>
      </c>
      <c r="B50" s="3" t="str">
        <f>B8</f>
        <v>CEYLİN NAZ PINAR</v>
      </c>
      <c r="C50" s="2" t="str">
        <f>IF(ISERROR(VLOOKUP(B50,'[7]60M.'!$O$8:$S$990,5,0)),"",(VLOOKUP(B50,'[7]60M.'!$O$8:$S$990,5,0)))</f>
        <v/>
      </c>
      <c r="D50" s="2" t="str">
        <f>IF(ISERROR(VLOOKUP(B50,'[7]400m.'!$O$8:$S$990,5,0)),"",(VLOOKUP(B50,'[7]400m.'!$O$8:$S$990,5,0)))</f>
        <v/>
      </c>
      <c r="E50" s="2" t="str">
        <f>IF(ISERROR(VLOOKUP(B50,'[7]1500m.'!$N$8:$Q$973,4,0)),"",(VLOOKUP(B50,'[7]1500m.'!$N$8:$Q$973,4,0)))</f>
        <v/>
      </c>
      <c r="F50" s="2" t="str">
        <f>IF(ISERROR(VLOOKUP(B50,[7]Sırık!$F$8:$BP$990,63,0)),"",(VLOOKUP(B50,[7]Sırık!$F$8:$BP$990,63,0)))</f>
        <v/>
      </c>
      <c r="G50" s="2" t="str">
        <f>IF(ISERROR(VLOOKUP(B50,[7]Disk!$F$8:$O$975,10,0)),"",(VLOOKUP(B50,[7]Disk!$F$8:$O$975,10,0)))</f>
        <v/>
      </c>
      <c r="H50" s="2" t="str">
        <f>IF(ISERROR(VLOOKUP(B50,'[7]400m.Eng'!$O$8:$S$990,5,0)),"",(VLOOKUP(B50,'[7]400m.Eng'!$O$8:$S$990,5,0)))</f>
        <v/>
      </c>
      <c r="I50" s="2" t="str">
        <f>IF(ISERROR(VLOOKUP(B50,[7]Üçadım!$F$8:$O$975,10,0)),"",(VLOOKUP(B50,[7]Üçadım!$F$8:$O$975,10,0)))</f>
        <v/>
      </c>
      <c r="J50" s="2" t="str">
        <f>IF(ISERROR(VLOOKUP(B50,'[7]800m.'!$N$8:$Q$973,4,0)),"",(VLOOKUP(B50,'[7]800m.'!$N$8:$Q$973,4,0)))</f>
        <v/>
      </c>
      <c r="K50" s="2" t="str">
        <f>IF(ISERROR(VLOOKUP(B50,'[7]80m.'!$O$8:$S$979,5,0)),"",(VLOOKUP(B50,'[7]80m.'!$O$8:$S$979,5,0)))</f>
        <v/>
      </c>
      <c r="L50" s="2" t="str">
        <f>IF(ISERROR(VLOOKUP(B50,'[7]80m.Eng'!$O$8:$S$990,5,0)),"",(VLOOKUP(B50,'[7]80m.Eng'!$O$8:$S$990,5,0)))</f>
        <v/>
      </c>
      <c r="M50" s="2" t="str">
        <f>IF(ISERROR(VLOOKUP(B50,[7]Cirit!$F$8:$O$975,10,0)),"",(VLOOKUP(B50,[7]Cirit!$F$8:$O$975,10,0)))</f>
        <v/>
      </c>
      <c r="N50" s="2" t="str">
        <f>IF(ISERROR(VLOOKUP(B50,[7]Uzun!$F$8:$O$978,10,0)),"",(VLOOKUP(B50,[7]Uzun!$F$8:$O$978,10,0)))</f>
        <v/>
      </c>
      <c r="O50" s="2" t="str">
        <f>IF(ISERROR(VLOOKUP(B50,[7]Gülle!$F$8:$O$975,10,0)),"",(VLOOKUP(B50,[7]Gülle!$F$8:$O$975,10,0)))</f>
        <v/>
      </c>
      <c r="P50" s="2" t="str">
        <f>IF(ISERROR(VLOOKUP(B50,[7]Yüksek!$F$8:$BP$990,63,0)),"",(VLOOKUP(B50,[7]Yüksek!$F$8:$BP$990,63,0)))</f>
        <v/>
      </c>
      <c r="Q50" s="2" t="str">
        <f>IF(ISERROR(VLOOKUP(B50,[7]İsveç!$N$8:$Q$973,4,0)),"",(VLOOKUP(B50,[7]İsveç!$N$8:$Q$973,4,0)))</f>
        <v/>
      </c>
      <c r="R50" s="2">
        <f>R51</f>
        <v>0</v>
      </c>
    </row>
    <row r="51" spans="1:18" ht="38.25" customHeight="1" x14ac:dyDescent="0.45">
      <c r="A51" s="4">
        <v>2</v>
      </c>
      <c r="B51" s="3" t="str">
        <f>B8</f>
        <v>CEYLİN NAZ PINAR</v>
      </c>
      <c r="C51" s="2" t="str">
        <f>IF(ISERROR(LARGE(C50:Q50,1)),"-",LARGE(C50:Q50,1))</f>
        <v>-</v>
      </c>
      <c r="D51" s="2" t="str">
        <f>IF(ISERROR(LARGE(C50:Q50,2)),"-",LARGE(C50:Q50,2))</f>
        <v>-</v>
      </c>
      <c r="E51" s="2" t="str">
        <f>IF(ISERROR(LARGE(C50:Q50,3)),"-",LARGE(C50:Q50,3))</f>
        <v>-</v>
      </c>
      <c r="F51" s="2" t="str">
        <f>IF(ISERROR(LARGE(C50:Q50,4)),"-",LARGE(C50:Q50,4))</f>
        <v>-</v>
      </c>
      <c r="G51" s="2" t="str">
        <f>IF(ISERROR(LARGE(C50:Q50,5)),"-",LARGE(C50:Q50,5))</f>
        <v>-</v>
      </c>
      <c r="H51" s="2" t="str">
        <f>IF(ISERROR(LARGE(C50:Q50,6)),"-",LARGE(C50:Q50,6))</f>
        <v>-</v>
      </c>
      <c r="I51" s="2" t="str">
        <f>IF(ISERROR(LARGE(C50:Q50,7)),"-",LARGE(C50:Q50,7))</f>
        <v>-</v>
      </c>
      <c r="J51" s="2" t="str">
        <f>IF(ISERROR(LARGE(C50:Q50,8)),"-",LARGE(C50:Q50,8))</f>
        <v>-</v>
      </c>
      <c r="K51" s="2" t="str">
        <f>IF(ISERROR(LARGE(C50:Q50,9)),"-",LARGE(C50:Q50,9))</f>
        <v>-</v>
      </c>
      <c r="L51" s="2" t="str">
        <f>IF(ISERROR(LARGE(C50:Q50,10)),"-",LARGE(C50:Q50,10))</f>
        <v>-</v>
      </c>
      <c r="M51" s="2" t="str">
        <f>IF(ISERROR(LARGE(C50:Q50,11)),"-",LARGE(C50:Q50,11))</f>
        <v>-</v>
      </c>
      <c r="N51" s="2" t="str">
        <f>IF(ISERROR(LARGE(C50:Q50,12)),"-",LARGE(C50:Q50,12))</f>
        <v>-</v>
      </c>
      <c r="O51" s="2" t="str">
        <f>IF(ISERROR(LARGE(C50:Q50,13)),"-",LARGE(C50:Q50,13))</f>
        <v>-</v>
      </c>
      <c r="P51" s="2" t="str">
        <f>IF(ISERROR(LARGE(C50:Q50,14)),"-",LARGE(C50:Q50,14))</f>
        <v>-</v>
      </c>
      <c r="Q51" s="2" t="str">
        <f>IF(ISERROR(LARGE(C50:Q50,15)),"-",LARGE(C50:Q50,15))</f>
        <v>-</v>
      </c>
      <c r="R51" s="2">
        <f>SUM(C51:O51)</f>
        <v>0</v>
      </c>
    </row>
    <row r="52" spans="1:18" ht="38.25" customHeight="1" x14ac:dyDescent="0.45">
      <c r="A52" s="4">
        <v>3</v>
      </c>
      <c r="B52" s="3" t="str">
        <f>B9</f>
        <v>BUSE ÇOLAK</v>
      </c>
      <c r="C52" s="2" t="str">
        <f>IF(ISERROR(VLOOKUP(B52,'[7]60M.'!$O$8:$S$990,5,0)),"",(VLOOKUP(B52,'[7]60M.'!$O$8:$S$990,5,0)))</f>
        <v/>
      </c>
      <c r="D52" s="2" t="str">
        <f>IF(ISERROR(VLOOKUP(B52,'[7]400m.'!$O$8:$S$990,5,0)),"",(VLOOKUP(B52,'[7]400m.'!$O$8:$S$990,5,0)))</f>
        <v/>
      </c>
      <c r="E52" s="2" t="str">
        <f>IF(ISERROR(VLOOKUP(B52,'[7]1500m.'!$N$8:$Q$973,4,0)),"",(VLOOKUP(B52,'[7]1500m.'!$N$8:$Q$973,4,0)))</f>
        <v/>
      </c>
      <c r="F52" s="2" t="str">
        <f>IF(ISERROR(VLOOKUP(B52,[7]Sırık!$F$8:$BP$990,63,0)),"",(VLOOKUP(B52,[7]Sırık!$F$8:$BP$990,63,0)))</f>
        <v/>
      </c>
      <c r="G52" s="2" t="str">
        <f>IF(ISERROR(VLOOKUP(B52,[7]Disk!$F$8:$O$975,10,0)),"",(VLOOKUP(B52,[7]Disk!$F$8:$O$975,10,0)))</f>
        <v/>
      </c>
      <c r="H52" s="2" t="str">
        <f>IF(ISERROR(VLOOKUP(B52,'[7]400m.Eng'!$O$8:$S$990,5,0)),"",(VLOOKUP(B52,'[7]400m.Eng'!$O$8:$S$990,5,0)))</f>
        <v/>
      </c>
      <c r="I52" s="2" t="str">
        <f>IF(ISERROR(VLOOKUP(B52,[7]Üçadım!$F$8:$O$975,10,0)),"",(VLOOKUP(B52,[7]Üçadım!$F$8:$O$975,10,0)))</f>
        <v/>
      </c>
      <c r="J52" s="2" t="str">
        <f>IF(ISERROR(VLOOKUP(B52,'[7]800m.'!$N$8:$Q$973,4,0)),"",(VLOOKUP(B52,'[7]800m.'!$N$8:$Q$973,4,0)))</f>
        <v/>
      </c>
      <c r="K52" s="2" t="str">
        <f>IF(ISERROR(VLOOKUP(B52,'[7]80m.'!$O$8:$S$979,5,0)),"",(VLOOKUP(B52,'[7]80m.'!$O$8:$S$979,5,0)))</f>
        <v/>
      </c>
      <c r="L52" s="2" t="str">
        <f>IF(ISERROR(VLOOKUP(B52,'[7]80m.Eng'!$O$8:$S$990,5,0)),"",(VLOOKUP(B52,'[7]80m.Eng'!$O$8:$S$990,5,0)))</f>
        <v/>
      </c>
      <c r="M52" s="2" t="str">
        <f>IF(ISERROR(VLOOKUP(B52,[7]Cirit!$F$8:$O$975,10,0)),"",(VLOOKUP(B52,[7]Cirit!$F$8:$O$975,10,0)))</f>
        <v/>
      </c>
      <c r="N52" s="2" t="str">
        <f>IF(ISERROR(VLOOKUP(B52,[7]Uzun!$F$8:$O$978,10,0)),"",(VLOOKUP(B52,[7]Uzun!$F$8:$O$978,10,0)))</f>
        <v/>
      </c>
      <c r="O52" s="2" t="str">
        <f>IF(ISERROR(VLOOKUP(B52,[7]Gülle!$F$8:$O$975,10,0)),"",(VLOOKUP(B52,[7]Gülle!$F$8:$O$975,10,0)))</f>
        <v/>
      </c>
      <c r="P52" s="2" t="str">
        <f>IF(ISERROR(VLOOKUP(B52,[7]Yüksek!$F$8:$BP$990,63,0)),"",(VLOOKUP(B52,[7]Yüksek!$F$8:$BP$990,63,0)))</f>
        <v/>
      </c>
      <c r="Q52" s="2" t="str">
        <f>IF(ISERROR(VLOOKUP(B52,[7]İsveç!$N$8:$Q$973,4,0)),"",(VLOOKUP(B52,[7]İsveç!$N$8:$Q$973,4,0)))</f>
        <v/>
      </c>
      <c r="R52" s="2">
        <f>R53</f>
        <v>0</v>
      </c>
    </row>
    <row r="53" spans="1:18" ht="38.25" customHeight="1" x14ac:dyDescent="0.45">
      <c r="A53" s="4">
        <v>4</v>
      </c>
      <c r="B53" s="3" t="str">
        <f>B9</f>
        <v>BUSE ÇOLAK</v>
      </c>
      <c r="C53" s="2" t="str">
        <f>IF(ISERROR(LARGE(C52:Q52,1)),"-",LARGE(C52:Q52,1))</f>
        <v>-</v>
      </c>
      <c r="D53" s="2" t="str">
        <f>IF(ISERROR(LARGE(C52:Q52,2)),"-",LARGE(C52:Q52,2))</f>
        <v>-</v>
      </c>
      <c r="E53" s="2" t="str">
        <f>IF(ISERROR(LARGE(C52:Q52,3)),"-",LARGE(C52:Q52,3))</f>
        <v>-</v>
      </c>
      <c r="F53" s="2" t="str">
        <f>IF(ISERROR(LARGE(C52:Q52,4)),"-",LARGE(C52:Q52,4))</f>
        <v>-</v>
      </c>
      <c r="G53" s="2" t="str">
        <f>IF(ISERROR(LARGE(C52:Q52,5)),"-",LARGE(C52:Q52,5))</f>
        <v>-</v>
      </c>
      <c r="H53" s="2" t="str">
        <f>IF(ISERROR(LARGE(C52:Q52,6)),"-",LARGE(C52:Q52,6))</f>
        <v>-</v>
      </c>
      <c r="I53" s="2" t="str">
        <f>IF(ISERROR(LARGE(C52:Q52,7)),"-",LARGE(C52:Q52,7))</f>
        <v>-</v>
      </c>
      <c r="J53" s="2" t="str">
        <f>IF(ISERROR(LARGE(C52:Q52,8)),"-",LARGE(C52:Q52,8))</f>
        <v>-</v>
      </c>
      <c r="K53" s="2" t="str">
        <f>IF(ISERROR(LARGE(C52:Q52,9)),"-",LARGE(C52:Q52,9))</f>
        <v>-</v>
      </c>
      <c r="L53" s="2" t="str">
        <f>IF(ISERROR(LARGE(C52:Q52,10)),"-",LARGE(C52:Q52,10))</f>
        <v>-</v>
      </c>
      <c r="M53" s="2" t="str">
        <f>IF(ISERROR(LARGE(C52:Q52,11)),"-",LARGE(C52:Q52,11))</f>
        <v>-</v>
      </c>
      <c r="N53" s="2" t="str">
        <f>IF(ISERROR(LARGE(C52:Q52,12)),"-",LARGE(C52:Q52,12))</f>
        <v>-</v>
      </c>
      <c r="O53" s="2" t="str">
        <f>IF(ISERROR(LARGE(C52:Q52,13)),"-",LARGE(C52:Q52,13))</f>
        <v>-</v>
      </c>
      <c r="P53" s="2" t="str">
        <f>IF(ISERROR(LARGE(C52:Q52,14)),"-",LARGE(C52:Q52,14))</f>
        <v>-</v>
      </c>
      <c r="Q53" s="2" t="str">
        <f>IF(ISERROR(LARGE(C52:Q52,15)),"-",LARGE(C52:Q52,15))</f>
        <v>-</v>
      </c>
      <c r="R53" s="2">
        <f>SUM(C53:O53)</f>
        <v>0</v>
      </c>
    </row>
    <row r="54" spans="1:18" ht="38.25" customHeight="1" x14ac:dyDescent="0.45">
      <c r="A54" s="4">
        <v>5</v>
      </c>
      <c r="B54" s="3" t="str">
        <f>B10</f>
        <v>SUDE ÇOLAK</v>
      </c>
      <c r="C54" s="2" t="str">
        <f>IF(ISERROR(VLOOKUP(B54,'[7]60M.'!$O$8:$S$990,5,0)),"",(VLOOKUP(B54,'[7]60M.'!$O$8:$S$990,5,0)))</f>
        <v/>
      </c>
      <c r="D54" s="2" t="str">
        <f>IF(ISERROR(VLOOKUP(B54,'[7]400m.'!$O$8:$S$990,5,0)),"",(VLOOKUP(B54,'[7]400m.'!$O$8:$S$990,5,0)))</f>
        <v/>
      </c>
      <c r="E54" s="2" t="str">
        <f>IF(ISERROR(VLOOKUP(B54,'[7]1500m.'!$N$8:$Q$973,4,0)),"",(VLOOKUP(B54,'[7]1500m.'!$N$8:$Q$973,4,0)))</f>
        <v/>
      </c>
      <c r="F54" s="2" t="str">
        <f>IF(ISERROR(VLOOKUP(B54,[7]Sırık!$F$8:$BP$990,63,0)),"",(VLOOKUP(B54,[7]Sırık!$F$8:$BP$990,63,0)))</f>
        <v/>
      </c>
      <c r="G54" s="2" t="str">
        <f>IF(ISERROR(VLOOKUP(B54,[7]Disk!$F$8:$O$975,10,0)),"",(VLOOKUP(B54,[7]Disk!$F$8:$O$975,10,0)))</f>
        <v/>
      </c>
      <c r="H54" s="2" t="str">
        <f>IF(ISERROR(VLOOKUP(B54,'[7]400m.Eng'!$O$8:$S$990,5,0)),"",(VLOOKUP(B54,'[7]400m.Eng'!$O$8:$S$990,5,0)))</f>
        <v/>
      </c>
      <c r="I54" s="2" t="str">
        <f>IF(ISERROR(VLOOKUP(B54,[7]Üçadım!$F$8:$O$975,10,0)),"",(VLOOKUP(B54,[7]Üçadım!$F$8:$O$975,10,0)))</f>
        <v/>
      </c>
      <c r="J54" s="2" t="str">
        <f>IF(ISERROR(VLOOKUP(B54,'[7]800m.'!$N$8:$Q$973,4,0)),"",(VLOOKUP(B54,'[7]800m.'!$N$8:$Q$973,4,0)))</f>
        <v/>
      </c>
      <c r="K54" s="2" t="str">
        <f>IF(ISERROR(VLOOKUP(B54,'[7]80m.'!$O$8:$S$979,5,0)),"",(VLOOKUP(B54,'[7]80m.'!$O$8:$S$979,5,0)))</f>
        <v/>
      </c>
      <c r="L54" s="2" t="str">
        <f>IF(ISERROR(VLOOKUP(B54,'[7]80m.Eng'!$O$8:$S$990,5,0)),"",(VLOOKUP(B54,'[7]80m.Eng'!$O$8:$S$990,5,0)))</f>
        <v/>
      </c>
      <c r="M54" s="2" t="str">
        <f>IF(ISERROR(VLOOKUP(B54,[7]Cirit!$F$8:$O$975,10,0)),"",(VLOOKUP(B54,[7]Cirit!$F$8:$O$975,10,0)))</f>
        <v/>
      </c>
      <c r="N54" s="2" t="str">
        <f>IF(ISERROR(VLOOKUP(B54,[7]Uzun!$F$8:$O$978,10,0)),"",(VLOOKUP(B54,[7]Uzun!$F$8:$O$978,10,0)))</f>
        <v/>
      </c>
      <c r="O54" s="2" t="str">
        <f>IF(ISERROR(VLOOKUP(B54,[7]Gülle!$F$8:$O$975,10,0)),"",(VLOOKUP(B54,[7]Gülle!$F$8:$O$975,10,0)))</f>
        <v/>
      </c>
      <c r="P54" s="2" t="str">
        <f>IF(ISERROR(VLOOKUP(B54,[7]Yüksek!$F$8:$BP$990,63,0)),"",(VLOOKUP(B54,[7]Yüksek!$F$8:$BP$990,63,0)))</f>
        <v/>
      </c>
      <c r="Q54" s="2" t="str">
        <f>IF(ISERROR(VLOOKUP(B54,[7]İsveç!$N$8:$Q$973,4,0)),"",(VLOOKUP(B54,[7]İsveç!$N$8:$Q$973,4,0)))</f>
        <v/>
      </c>
      <c r="R54" s="2">
        <f>R55</f>
        <v>0</v>
      </c>
    </row>
    <row r="55" spans="1:18" ht="38.25" customHeight="1" x14ac:dyDescent="0.45">
      <c r="A55" s="4">
        <v>6</v>
      </c>
      <c r="B55" s="3" t="str">
        <f>B10</f>
        <v>SUDE ÇOLAK</v>
      </c>
      <c r="C55" s="2" t="str">
        <f>IF(ISERROR(LARGE(C54:Q54,1)),"-",LARGE(C54:Q54,1))</f>
        <v>-</v>
      </c>
      <c r="D55" s="2" t="str">
        <f>IF(ISERROR(LARGE(C54:Q54,2)),"-",LARGE(C54:Q54,2))</f>
        <v>-</v>
      </c>
      <c r="E55" s="2" t="str">
        <f>IF(ISERROR(LARGE(C54:Q54,3)),"-",LARGE(C54:Q54,3))</f>
        <v>-</v>
      </c>
      <c r="F55" s="2" t="str">
        <f>IF(ISERROR(LARGE(C54:Q54,4)),"-",LARGE(C54:Q54,4))</f>
        <v>-</v>
      </c>
      <c r="G55" s="2" t="str">
        <f>IF(ISERROR(LARGE(C54:Q54,5)),"-",LARGE(C54:Q54,5))</f>
        <v>-</v>
      </c>
      <c r="H55" s="2" t="str">
        <f>IF(ISERROR(LARGE(C54:Q54,6)),"-",LARGE(C54:Q54,6))</f>
        <v>-</v>
      </c>
      <c r="I55" s="2" t="str">
        <f>IF(ISERROR(LARGE(C54:Q54,7)),"-",LARGE(C54:Q54,7))</f>
        <v>-</v>
      </c>
      <c r="J55" s="2" t="str">
        <f>IF(ISERROR(LARGE(C54:Q54,8)),"-",LARGE(C54:Q54,8))</f>
        <v>-</v>
      </c>
      <c r="K55" s="2" t="str">
        <f>IF(ISERROR(LARGE(C54:Q54,9)),"-",LARGE(C54:Q54,9))</f>
        <v>-</v>
      </c>
      <c r="L55" s="2" t="str">
        <f>IF(ISERROR(LARGE(C54:Q54,10)),"-",LARGE(C54:Q54,10))</f>
        <v>-</v>
      </c>
      <c r="M55" s="2" t="str">
        <f>IF(ISERROR(LARGE(C54:Q54,11)),"-",LARGE(C54:Q54,11))</f>
        <v>-</v>
      </c>
      <c r="N55" s="2" t="str">
        <f>IF(ISERROR(LARGE(C54:Q54,12)),"-",LARGE(C54:Q54,12))</f>
        <v>-</v>
      </c>
      <c r="O55" s="2" t="str">
        <f>IF(ISERROR(LARGE(C54:Q54,13)),"-",LARGE(C54:Q54,13))</f>
        <v>-</v>
      </c>
      <c r="P55" s="2" t="str">
        <f>IF(ISERROR(LARGE(C54:Q54,14)),"-",LARGE(C54:Q54,14))</f>
        <v>-</v>
      </c>
      <c r="Q55" s="2" t="str">
        <f>IF(ISERROR(LARGE(C54:Q54,15)),"-",LARGE(C54:Q54,15))</f>
        <v>-</v>
      </c>
      <c r="R55" s="2">
        <f>SUM(C55:O55)</f>
        <v>0</v>
      </c>
    </row>
    <row r="56" spans="1:18" ht="38.25" customHeight="1" x14ac:dyDescent="0.45">
      <c r="A56" s="4">
        <v>7</v>
      </c>
      <c r="B56" s="3" t="str">
        <f>B11</f>
        <v>SELİN AYDOĞMUŞ</v>
      </c>
      <c r="C56" s="2" t="str">
        <f>IF(ISERROR(VLOOKUP(B56,'[7]60M.'!$O$8:$S$990,5,0)),"",(VLOOKUP(B56,'[7]60M.'!$O$8:$S$990,5,0)))</f>
        <v/>
      </c>
      <c r="D56" s="2" t="str">
        <f>IF(ISERROR(VLOOKUP(B56,'[7]400m.'!$O$8:$S$990,5,0)),"",(VLOOKUP(B56,'[7]400m.'!$O$8:$S$990,5,0)))</f>
        <v/>
      </c>
      <c r="E56" s="2" t="str">
        <f>IF(ISERROR(VLOOKUP(B56,'[7]1500m.'!$N$8:$Q$973,4,0)),"",(VLOOKUP(B56,'[7]1500m.'!$N$8:$Q$973,4,0)))</f>
        <v/>
      </c>
      <c r="F56" s="2" t="str">
        <f>IF(ISERROR(VLOOKUP(B56,[7]Sırık!$F$8:$BP$990,63,0)),"",(VLOOKUP(B56,[7]Sırık!$F$8:$BP$990,63,0)))</f>
        <v/>
      </c>
      <c r="G56" s="2" t="str">
        <f>IF(ISERROR(VLOOKUP(B56,[7]Disk!$F$8:$O$975,10,0)),"",(VLOOKUP(B56,[7]Disk!$F$8:$O$975,10,0)))</f>
        <v/>
      </c>
      <c r="H56" s="2" t="str">
        <f>IF(ISERROR(VLOOKUP(B56,'[7]400m.Eng'!$O$8:$S$990,5,0)),"",(VLOOKUP(B56,'[7]400m.Eng'!$O$8:$S$990,5,0)))</f>
        <v/>
      </c>
      <c r="I56" s="2" t="str">
        <f>IF(ISERROR(VLOOKUP(B56,[7]Üçadım!$F$8:$O$975,10,0)),"",(VLOOKUP(B56,[7]Üçadım!$F$8:$O$975,10,0)))</f>
        <v/>
      </c>
      <c r="J56" s="2" t="str">
        <f>IF(ISERROR(VLOOKUP(B56,'[7]800m.'!$N$8:$Q$973,4,0)),"",(VLOOKUP(B56,'[7]800m.'!$N$8:$Q$973,4,0)))</f>
        <v/>
      </c>
      <c r="K56" s="2" t="str">
        <f>IF(ISERROR(VLOOKUP(B56,'[7]80m.'!$O$8:$S$979,5,0)),"",(VLOOKUP(B56,'[7]80m.'!$O$8:$S$979,5,0)))</f>
        <v/>
      </c>
      <c r="L56" s="2" t="str">
        <f>IF(ISERROR(VLOOKUP(B56,'[7]80m.Eng'!$O$8:$S$990,5,0)),"",(VLOOKUP(B56,'[7]80m.Eng'!$O$8:$S$990,5,0)))</f>
        <v/>
      </c>
      <c r="M56" s="2" t="str">
        <f>IF(ISERROR(VLOOKUP(B56,[7]Cirit!$F$8:$O$975,10,0)),"",(VLOOKUP(B56,[7]Cirit!$F$8:$O$975,10,0)))</f>
        <v/>
      </c>
      <c r="N56" s="2" t="str">
        <f>IF(ISERROR(VLOOKUP(B56,[7]Uzun!$F$8:$O$978,10,0)),"",(VLOOKUP(B56,[7]Uzun!$F$8:$O$978,10,0)))</f>
        <v/>
      </c>
      <c r="O56" s="2" t="str">
        <f>IF(ISERROR(VLOOKUP(B56,[7]Gülle!$F$8:$O$975,10,0)),"",(VLOOKUP(B56,[7]Gülle!$F$8:$O$975,10,0)))</f>
        <v/>
      </c>
      <c r="P56" s="2" t="str">
        <f>IF(ISERROR(VLOOKUP(B56,[7]Yüksek!$F$8:$BP$990,63,0)),"",(VLOOKUP(B56,[7]Yüksek!$F$8:$BP$990,63,0)))</f>
        <v/>
      </c>
      <c r="Q56" s="2" t="str">
        <f>IF(ISERROR(VLOOKUP(B56,[7]İsveç!$N$8:$Q$973,4,0)),"",(VLOOKUP(B56,[7]İsveç!$N$8:$Q$973,4,0)))</f>
        <v/>
      </c>
      <c r="R56" s="2">
        <f>R57</f>
        <v>0</v>
      </c>
    </row>
    <row r="57" spans="1:18" ht="38.25" customHeight="1" x14ac:dyDescent="0.45">
      <c r="A57" s="4">
        <v>8</v>
      </c>
      <c r="B57" s="3" t="str">
        <f>B11</f>
        <v>SELİN AYDOĞMUŞ</v>
      </c>
      <c r="C57" s="2" t="str">
        <f>IF(ISERROR(LARGE(C56:Q56,1)),"-",LARGE(C56:Q56,1))</f>
        <v>-</v>
      </c>
      <c r="D57" s="2" t="str">
        <f>IF(ISERROR(LARGE(C56:Q56,2)),"-",LARGE(C56:Q56,2))</f>
        <v>-</v>
      </c>
      <c r="E57" s="2" t="str">
        <f>IF(ISERROR(LARGE(C56:Q56,3)),"-",LARGE(C56:Q56,3))</f>
        <v>-</v>
      </c>
      <c r="F57" s="2" t="str">
        <f>IF(ISERROR(LARGE(C56:Q56,4)),"-",LARGE(C56:Q56,4))</f>
        <v>-</v>
      </c>
      <c r="G57" s="2" t="str">
        <f>IF(ISERROR(LARGE(C56:Q56,5)),"-",LARGE(C56:Q56,5))</f>
        <v>-</v>
      </c>
      <c r="H57" s="2" t="str">
        <f>IF(ISERROR(LARGE(C56:Q56,6)),"-",LARGE(C56:Q56,6))</f>
        <v>-</v>
      </c>
      <c r="I57" s="2" t="str">
        <f>IF(ISERROR(LARGE(C56:Q56,7)),"-",LARGE(C56:Q56,7))</f>
        <v>-</v>
      </c>
      <c r="J57" s="2" t="str">
        <f>IF(ISERROR(LARGE(C56:Q56,8)),"-",LARGE(C56:Q56,8))</f>
        <v>-</v>
      </c>
      <c r="K57" s="2" t="str">
        <f>IF(ISERROR(LARGE(C56:Q56,9)),"-",LARGE(C56:Q56,9))</f>
        <v>-</v>
      </c>
      <c r="L57" s="2" t="str">
        <f>IF(ISERROR(LARGE(C56:Q56,10)),"-",LARGE(C56:Q56,10))</f>
        <v>-</v>
      </c>
      <c r="M57" s="2" t="str">
        <f>IF(ISERROR(LARGE(C56:Q56,11)),"-",LARGE(C56:Q56,11))</f>
        <v>-</v>
      </c>
      <c r="N57" s="2" t="str">
        <f>IF(ISERROR(LARGE(C56:Q56,12)),"-",LARGE(C56:Q56,12))</f>
        <v>-</v>
      </c>
      <c r="O57" s="2" t="str">
        <f>IF(ISERROR(LARGE(C56:Q56,13)),"-",LARGE(C56:Q56,13))</f>
        <v>-</v>
      </c>
      <c r="P57" s="2" t="str">
        <f>IF(ISERROR(LARGE(C56:Q56,14)),"-",LARGE(C56:Q56,14))</f>
        <v>-</v>
      </c>
      <c r="Q57" s="2" t="str">
        <f>IF(ISERROR(LARGE(C56:Q56,15)),"-",LARGE(C56:Q56,15))</f>
        <v>-</v>
      </c>
      <c r="R57" s="2">
        <f>SUM(C57:O57)</f>
        <v>0</v>
      </c>
    </row>
    <row r="58" spans="1:18" ht="38.25" customHeight="1" x14ac:dyDescent="0.45">
      <c r="A58" s="4">
        <v>9</v>
      </c>
      <c r="B58" s="3" t="str">
        <f>B12</f>
        <v>Aleyna TURHAN</v>
      </c>
      <c r="C58" s="2" t="str">
        <f>IF(ISERROR(VLOOKUP(B58,'[7]60M.'!$O$8:$S$990,5,0)),"",(VLOOKUP(B58,'[7]60M.'!$O$8:$S$990,5,0)))</f>
        <v/>
      </c>
      <c r="D58" s="2" t="str">
        <f>IF(ISERROR(VLOOKUP(B58,'[7]400m.'!$O$8:$S$990,5,0)),"",(VLOOKUP(B58,'[7]400m.'!$O$8:$S$990,5,0)))</f>
        <v/>
      </c>
      <c r="E58" s="2" t="str">
        <f>IF(ISERROR(VLOOKUP(B58,'[7]1500m.'!$N$8:$Q$973,4,0)),"",(VLOOKUP(B58,'[7]1500m.'!$N$8:$Q$973,4,0)))</f>
        <v/>
      </c>
      <c r="F58" s="2" t="str">
        <f>IF(ISERROR(VLOOKUP(B58,[7]Sırık!$F$8:$BP$990,63,0)),"",(VLOOKUP(B58,[7]Sırık!$F$8:$BP$990,63,0)))</f>
        <v/>
      </c>
      <c r="G58" s="2" t="str">
        <f>IF(ISERROR(VLOOKUP(B58,[7]Disk!$F$8:$O$975,10,0)),"",(VLOOKUP(B58,[7]Disk!$F$8:$O$975,10,0)))</f>
        <v/>
      </c>
      <c r="H58" s="2" t="str">
        <f>IF(ISERROR(VLOOKUP(B58,'[7]400m.Eng'!$O$8:$S$990,5,0)),"",(VLOOKUP(B58,'[7]400m.Eng'!$O$8:$S$990,5,0)))</f>
        <v/>
      </c>
      <c r="I58" s="2" t="str">
        <f>IF(ISERROR(VLOOKUP(B58,[7]Üçadım!$F$8:$O$975,10,0)),"",(VLOOKUP(B58,[7]Üçadım!$F$8:$O$975,10,0)))</f>
        <v/>
      </c>
      <c r="J58" s="2" t="str">
        <f>IF(ISERROR(VLOOKUP(B58,'[7]800m.'!$N$8:$Q$973,4,0)),"",(VLOOKUP(B58,'[7]800m.'!$N$8:$Q$973,4,0)))</f>
        <v/>
      </c>
      <c r="K58" s="2" t="str">
        <f>IF(ISERROR(VLOOKUP(B58,'[7]80m.'!$O$8:$S$979,5,0)),"",(VLOOKUP(B58,'[7]80m.'!$O$8:$S$979,5,0)))</f>
        <v/>
      </c>
      <c r="L58" s="2" t="str">
        <f>IF(ISERROR(VLOOKUP(B58,'[7]80m.Eng'!$O$8:$S$990,5,0)),"",(VLOOKUP(B58,'[7]80m.Eng'!$O$8:$S$990,5,0)))</f>
        <v/>
      </c>
      <c r="M58" s="2" t="str">
        <f>IF(ISERROR(VLOOKUP(B58,[7]Cirit!$F$8:$O$975,10,0)),"",(VLOOKUP(B58,[7]Cirit!$F$8:$O$975,10,0)))</f>
        <v/>
      </c>
      <c r="N58" s="2" t="str">
        <f>IF(ISERROR(VLOOKUP(B58,[7]Uzun!$F$8:$O$978,10,0)),"",(VLOOKUP(B58,[7]Uzun!$F$8:$O$978,10,0)))</f>
        <v/>
      </c>
      <c r="O58" s="2" t="str">
        <f>IF(ISERROR(VLOOKUP(B58,[7]Gülle!$F$8:$O$975,10,0)),"",(VLOOKUP(B58,[7]Gülle!$F$8:$O$975,10,0)))</f>
        <v/>
      </c>
      <c r="P58" s="2" t="str">
        <f>IF(ISERROR(VLOOKUP(B58,[7]Yüksek!$F$8:$BP$990,63,0)),"",(VLOOKUP(B58,[7]Yüksek!$F$8:$BP$990,63,0)))</f>
        <v/>
      </c>
      <c r="Q58" s="2" t="str">
        <f>IF(ISERROR(VLOOKUP(B58,[7]İsveç!$N$8:$Q$973,4,0)),"",(VLOOKUP(B58,[7]İsveç!$N$8:$Q$973,4,0)))</f>
        <v/>
      </c>
      <c r="R58" s="2">
        <f>R59</f>
        <v>0</v>
      </c>
    </row>
    <row r="59" spans="1:18" ht="38.25" customHeight="1" x14ac:dyDescent="0.45">
      <c r="A59" s="4">
        <v>10</v>
      </c>
      <c r="B59" s="3" t="str">
        <f>B12</f>
        <v>Aleyna TURHAN</v>
      </c>
      <c r="C59" s="2" t="str">
        <f>IF(ISERROR(LARGE(C58:Q58,1)),"-",LARGE(C58:Q58,1))</f>
        <v>-</v>
      </c>
      <c r="D59" s="2" t="str">
        <f>IF(ISERROR(LARGE(C58:Q58,2)),"-",LARGE(C58:Q58,2))</f>
        <v>-</v>
      </c>
      <c r="E59" s="2" t="str">
        <f>IF(ISERROR(LARGE(C58:Q58,3)),"-",LARGE(C58:Q58,3))</f>
        <v>-</v>
      </c>
      <c r="F59" s="2" t="str">
        <f>IF(ISERROR(LARGE(C58:Q58,4)),"-",LARGE(C58:Q58,4))</f>
        <v>-</v>
      </c>
      <c r="G59" s="2" t="str">
        <f>IF(ISERROR(LARGE(C58:Q58,5)),"-",LARGE(C58:Q58,5))</f>
        <v>-</v>
      </c>
      <c r="H59" s="2" t="str">
        <f>IF(ISERROR(LARGE(C58:Q58,6)),"-",LARGE(C58:Q58,6))</f>
        <v>-</v>
      </c>
      <c r="I59" s="2" t="str">
        <f>IF(ISERROR(LARGE(C58:Q58,7)),"-",LARGE(C58:Q58,7))</f>
        <v>-</v>
      </c>
      <c r="J59" s="2" t="str">
        <f>IF(ISERROR(LARGE(C58:Q58,8)),"-",LARGE(C58:Q58,8))</f>
        <v>-</v>
      </c>
      <c r="K59" s="2" t="str">
        <f>IF(ISERROR(LARGE(C58:Q58,9)),"-",LARGE(C58:Q58,9))</f>
        <v>-</v>
      </c>
      <c r="L59" s="2" t="str">
        <f>IF(ISERROR(LARGE(C58:Q58,10)),"-",LARGE(C58:Q58,10))</f>
        <v>-</v>
      </c>
      <c r="M59" s="2" t="str">
        <f>IF(ISERROR(LARGE(C58:Q58,11)),"-",LARGE(C58:Q58,11))</f>
        <v>-</v>
      </c>
      <c r="N59" s="2" t="str">
        <f>IF(ISERROR(LARGE(C58:Q58,12)),"-",LARGE(C58:Q58,12))</f>
        <v>-</v>
      </c>
      <c r="O59" s="2" t="str">
        <f>IF(ISERROR(LARGE(C58:Q58,13)),"-",LARGE(C58:Q58,13))</f>
        <v>-</v>
      </c>
      <c r="P59" s="2" t="str">
        <f>IF(ISERROR(LARGE(C58:Q58,14)),"-",LARGE(C58:Q58,14))</f>
        <v>-</v>
      </c>
      <c r="Q59" s="2" t="str">
        <f>IF(ISERROR(LARGE(C58:Q58,15)),"-",LARGE(C58:Q58,15))</f>
        <v>-</v>
      </c>
      <c r="R59" s="2">
        <f>SUM(C59:O59)</f>
        <v>0</v>
      </c>
    </row>
    <row r="60" spans="1:18" ht="38.25" customHeight="1" x14ac:dyDescent="0.45">
      <c r="A60" s="4">
        <v>11</v>
      </c>
      <c r="B60" s="3" t="str">
        <f>B13</f>
        <v>Ayşe Naz GÜLER</v>
      </c>
      <c r="C60" s="2" t="str">
        <f>IF(ISERROR(VLOOKUP(B60,'[7]60M.'!$O$8:$S$990,5,0)),"",(VLOOKUP(B13,'[7]60M.'!$O$8:$S$990,5,0)))</f>
        <v/>
      </c>
      <c r="D60" s="2" t="str">
        <f>IF(ISERROR(VLOOKUP(B60,'[7]400m.'!$O$8:$S$990,5,0)),"",(VLOOKUP(B60,'[7]400m.'!$O$8:$S$990,5,0)))</f>
        <v/>
      </c>
      <c r="E60" s="2" t="str">
        <f>IF(ISERROR(VLOOKUP(B60,'[7]1500m.'!$N$8:$Q$973,4,0)),"",(VLOOKUP(B60,'[7]1500m.'!$N$8:$Q$973,4,0)))</f>
        <v/>
      </c>
      <c r="F60" s="2" t="str">
        <f>IF(ISERROR(VLOOKUP(B60,[7]Sırık!$F$8:$BP$990,63,0)),"",(VLOOKUP(B60,[7]Sırık!$F$8:$BP$990,63,0)))</f>
        <v/>
      </c>
      <c r="G60" s="2" t="str">
        <f>IF(ISERROR(VLOOKUP(B60,[7]Disk!$F$8:$O$975,10,0)),"",(VLOOKUP(B60,[7]Disk!$F$8:$O$975,10,0)))</f>
        <v/>
      </c>
      <c r="H60" s="2" t="str">
        <f>IF(ISERROR(VLOOKUP(B60,'[7]400m.Eng'!$O$8:$S$990,5,0)),"",(VLOOKUP(B60,'[7]400m.Eng'!$O$8:$S$990,5,0)))</f>
        <v/>
      </c>
      <c r="I60" s="2" t="str">
        <f>IF(ISERROR(VLOOKUP(B60,[7]Üçadım!$F$8:$O$975,10,0)),"",(VLOOKUP(B60,[7]Üçadım!$F$8:$O$975,10,0)))</f>
        <v/>
      </c>
      <c r="J60" s="2" t="str">
        <f>IF(ISERROR(VLOOKUP(B60,'[7]800m.'!$N$8:$Q$973,4,0)),"",(VLOOKUP(B60,'[7]800m.'!$N$8:$Q$973,4,0)))</f>
        <v/>
      </c>
      <c r="K60" s="2" t="str">
        <f>IF(ISERROR(VLOOKUP(B60,'[7]80m.'!$O$8:$S$979,5,0)),"",(VLOOKUP(B60,'[7]80m.'!$O$8:$S$979,5,0)))</f>
        <v/>
      </c>
      <c r="L60" s="2" t="str">
        <f>IF(ISERROR(VLOOKUP(B60,'[7]80m.Eng'!$O$8:$S$990,5,0)),"",(VLOOKUP(B60,'[7]80m.Eng'!$O$8:$S$990,5,0)))</f>
        <v/>
      </c>
      <c r="M60" s="2" t="str">
        <f>IF(ISERROR(VLOOKUP(B60,[7]Cirit!$F$8:$O$975,10,0)),"",(VLOOKUP(B60,[7]Cirit!$F$8:$O$975,10,0)))</f>
        <v/>
      </c>
      <c r="N60" s="2" t="str">
        <f>IF(ISERROR(VLOOKUP(B60,[7]Uzun!$F$8:$O$978,10,0)),"",(VLOOKUP(B60,[7]Uzun!$F$8:$O$978,10,0)))</f>
        <v/>
      </c>
      <c r="O60" s="2" t="str">
        <f>IF(ISERROR(VLOOKUP(B60,[7]Gülle!$F$8:$O$975,10,0)),"",(VLOOKUP(B60,[7]Gülle!$F$8:$O$975,10,0)))</f>
        <v/>
      </c>
      <c r="P60" s="2" t="str">
        <f>IF(ISERROR(VLOOKUP(B60,[7]Yüksek!$F$8:$BP$990,63,0)),"",(VLOOKUP(B60,[7]Yüksek!$F$8:$BP$990,63,0)))</f>
        <v/>
      </c>
      <c r="Q60" s="2" t="str">
        <f>IF(ISERROR(VLOOKUP(B60,[7]İsveç!$N$8:$Q$973,4,0)),"",(VLOOKUP(B60,[7]İsveç!$N$8:$Q$973,4,0)))</f>
        <v/>
      </c>
      <c r="R60" s="2">
        <f>R61</f>
        <v>0</v>
      </c>
    </row>
    <row r="61" spans="1:18" ht="38.25" customHeight="1" x14ac:dyDescent="0.45">
      <c r="A61" s="4">
        <v>12</v>
      </c>
      <c r="B61" s="3" t="str">
        <f>B13</f>
        <v>Ayşe Naz GÜLER</v>
      </c>
      <c r="C61" s="2" t="str">
        <f>IF(ISERROR(LARGE(C60:Q60,1)),"-",LARGE(C60:Q60,1))</f>
        <v>-</v>
      </c>
      <c r="D61" s="2" t="str">
        <f>IF(ISERROR(LARGE(C60:Q60,2)),"-",LARGE(C60:Q60,2))</f>
        <v>-</v>
      </c>
      <c r="E61" s="2" t="str">
        <f>IF(ISERROR(LARGE(C60:Q60,3)),"-",LARGE(C60:Q60,3))</f>
        <v>-</v>
      </c>
      <c r="F61" s="2" t="str">
        <f>IF(ISERROR(LARGE(C60:Q60,4)),"-",LARGE(C60:Q60,4))</f>
        <v>-</v>
      </c>
      <c r="G61" s="2" t="str">
        <f>IF(ISERROR(LARGE(C60:Q60,5)),"-",LARGE(C60:Q60,5))</f>
        <v>-</v>
      </c>
      <c r="H61" s="2" t="str">
        <f>IF(ISERROR(LARGE(C60:Q60,6)),"-",LARGE(C60:Q60,6))</f>
        <v>-</v>
      </c>
      <c r="I61" s="2" t="str">
        <f>IF(ISERROR(LARGE(C60:Q60,7)),"-",LARGE(C60:Q60,7))</f>
        <v>-</v>
      </c>
      <c r="J61" s="2" t="str">
        <f>IF(ISERROR(LARGE(C60:Q60,8)),"-",LARGE(C60:Q60,8))</f>
        <v>-</v>
      </c>
      <c r="K61" s="2" t="str">
        <f>IF(ISERROR(LARGE(C60:Q60,9)),"-",LARGE(C60:Q60,9))</f>
        <v>-</v>
      </c>
      <c r="L61" s="2" t="str">
        <f>IF(ISERROR(LARGE(C60:Q60,10)),"-",LARGE(C60:Q60,10))</f>
        <v>-</v>
      </c>
      <c r="M61" s="2" t="str">
        <f>IF(ISERROR(LARGE(C60:Q60,11)),"-",LARGE(C60:Q60,11))</f>
        <v>-</v>
      </c>
      <c r="N61" s="2" t="str">
        <f>IF(ISERROR(LARGE(C60:Q60,12)),"-",LARGE(C60:Q60,12))</f>
        <v>-</v>
      </c>
      <c r="O61" s="2" t="str">
        <f>IF(ISERROR(LARGE(C60:Q60,13)),"-",LARGE(C60:Q60,13))</f>
        <v>-</v>
      </c>
      <c r="P61" s="2" t="str">
        <f>IF(ISERROR(LARGE(C60:Q60,14)),"-",LARGE(C60:Q60,14))</f>
        <v>-</v>
      </c>
      <c r="Q61" s="2" t="str">
        <f>IF(ISERROR(LARGE(C60:Q60,15)),"-",LARGE(C60:Q60,15))</f>
        <v>-</v>
      </c>
      <c r="R61" s="2">
        <f>SUM(C61:O61)</f>
        <v>0</v>
      </c>
    </row>
    <row r="62" spans="1:18" ht="38.25" customHeight="1" x14ac:dyDescent="0.45">
      <c r="A62" s="4">
        <v>13</v>
      </c>
      <c r="B62" s="3" t="str">
        <f>B14</f>
        <v>Zelal ALTINDAĞ</v>
      </c>
      <c r="C62" s="2" t="str">
        <f>IF(ISERROR(VLOOKUP(B62,'[7]60M.'!$O$8:$S$990,5,0)),"",(VLOOKUP(B15,'[7]60M.'!$O$8:$S$990,5,0)))</f>
        <v/>
      </c>
      <c r="D62" s="2" t="str">
        <f>IF(ISERROR(VLOOKUP(B62,'[7]400m.'!$O$8:$S$990,5,0)),"",(VLOOKUP(B62,'[7]400m.'!$O$8:$S$990,5,0)))</f>
        <v/>
      </c>
      <c r="E62" s="2" t="str">
        <f>IF(ISERROR(VLOOKUP(B62,'[7]1500m.'!$N$8:$Q$973,4,0)),"",(VLOOKUP(B62,'[7]1500m.'!$N$8:$Q$973,4,0)))</f>
        <v/>
      </c>
      <c r="F62" s="2" t="str">
        <f>IF(ISERROR(VLOOKUP(B62,[7]Sırık!$F$8:$BP$990,63,0)),"",(VLOOKUP(B62,[7]Sırık!$F$8:$BP$990,63,0)))</f>
        <v/>
      </c>
      <c r="G62" s="2" t="str">
        <f>IF(ISERROR(VLOOKUP(B62,[7]Disk!$F$8:$O$975,10,0)),"",(VLOOKUP(B62,[7]Disk!$F$8:$O$975,10,0)))</f>
        <v/>
      </c>
      <c r="H62" s="2" t="str">
        <f>IF(ISERROR(VLOOKUP(B62,'[7]400m.Eng'!$O$8:$S$990,5,0)),"",(VLOOKUP(B62,'[7]400m.Eng'!$O$8:$S$990,5,0)))</f>
        <v/>
      </c>
      <c r="I62" s="2" t="str">
        <f>IF(ISERROR(VLOOKUP(B62,[7]Üçadım!$F$8:$O$975,10,0)),"",(VLOOKUP(B62,[7]Üçadım!$F$8:$O$975,10,0)))</f>
        <v/>
      </c>
      <c r="J62" s="2" t="str">
        <f>IF(ISERROR(VLOOKUP(B62,'[7]800m.'!$N$8:$Q$973,4,0)),"",(VLOOKUP(B62,'[7]800m.'!$N$8:$Q$973,4,0)))</f>
        <v/>
      </c>
      <c r="K62" s="2" t="str">
        <f>IF(ISERROR(VLOOKUP(B62,'[7]80m.'!$O$8:$S$979,5,0)),"",(VLOOKUP(B62,'[7]80m.'!$O$8:$S$979,5,0)))</f>
        <v/>
      </c>
      <c r="L62" s="2" t="str">
        <f>IF(ISERROR(VLOOKUP(B62,'[7]80m.Eng'!$O$8:$S$990,5,0)),"",(VLOOKUP(B62,'[7]80m.Eng'!$O$8:$S$990,5,0)))</f>
        <v/>
      </c>
      <c r="M62" s="2" t="str">
        <f>IF(ISERROR(VLOOKUP(B62,[7]Cirit!$F$8:$O$975,10,0)),"",(VLOOKUP(B62,[7]Cirit!$F$8:$O$975,10,0)))</f>
        <v/>
      </c>
      <c r="N62" s="2" t="str">
        <f>IF(ISERROR(VLOOKUP(B62,[7]Uzun!$F$8:$O$978,10,0)),"",(VLOOKUP(B62,[7]Uzun!$F$8:$O$978,10,0)))</f>
        <v/>
      </c>
      <c r="O62" s="2" t="str">
        <f>IF(ISERROR(VLOOKUP(B62,[7]Gülle!$F$8:$O$975,10,0)),"",(VLOOKUP(B62,[7]Gülle!$F$8:$O$975,10,0)))</f>
        <v/>
      </c>
      <c r="P62" s="2" t="str">
        <f>IF(ISERROR(VLOOKUP(B62,[7]Yüksek!$F$8:$BP$990,63,0)),"",(VLOOKUP(B62,[7]Yüksek!$F$8:$BP$990,63,0)))</f>
        <v/>
      </c>
      <c r="Q62" s="2" t="str">
        <f>IF(ISERROR(VLOOKUP(B62,[7]İsveç!$N$8:$Q$973,4,0)),"",(VLOOKUP(B62,[7]İsveç!$N$8:$Q$973,4,0)))</f>
        <v/>
      </c>
      <c r="R62" s="2">
        <f>R63</f>
        <v>0</v>
      </c>
    </row>
    <row r="63" spans="1:18" ht="38.25" customHeight="1" x14ac:dyDescent="0.45">
      <c r="A63" s="4">
        <v>14</v>
      </c>
      <c r="B63" s="3" t="str">
        <f>B14</f>
        <v>Zelal ALTINDAĞ</v>
      </c>
      <c r="C63" s="2" t="str">
        <f>IF(ISERROR(LARGE(C62:Q62,1)),"-",LARGE(C62:Q62,1))</f>
        <v>-</v>
      </c>
      <c r="D63" s="2" t="str">
        <f>IF(ISERROR(LARGE(C62:Q62,2)),"-",LARGE(C62:Q62,2))</f>
        <v>-</v>
      </c>
      <c r="E63" s="2" t="str">
        <f>IF(ISERROR(LARGE(C62:Q62,3)),"-",LARGE(C62:Q62,3))</f>
        <v>-</v>
      </c>
      <c r="F63" s="2" t="str">
        <f>IF(ISERROR(LARGE(C62:Q62,4)),"-",LARGE(C62:Q62,4))</f>
        <v>-</v>
      </c>
      <c r="G63" s="2" t="str">
        <f>IF(ISERROR(LARGE(C62:Q62,5)),"-",LARGE(C62:Q62,5))</f>
        <v>-</v>
      </c>
      <c r="H63" s="2" t="str">
        <f>IF(ISERROR(LARGE(C62:Q62,6)),"-",LARGE(C62:Q62,6))</f>
        <v>-</v>
      </c>
      <c r="I63" s="2" t="str">
        <f>IF(ISERROR(LARGE(C62:Q62,7)),"-",LARGE(C62:Q62,7))</f>
        <v>-</v>
      </c>
      <c r="J63" s="2" t="str">
        <f>IF(ISERROR(LARGE(C62:Q62,8)),"-",LARGE(C62:Q62,8))</f>
        <v>-</v>
      </c>
      <c r="K63" s="2" t="str">
        <f>IF(ISERROR(LARGE(C62:Q62,9)),"-",LARGE(C62:Q62,9))</f>
        <v>-</v>
      </c>
      <c r="L63" s="2" t="str">
        <f>IF(ISERROR(LARGE(C62:Q62,10)),"-",LARGE(C62:Q62,10))</f>
        <v>-</v>
      </c>
      <c r="M63" s="2" t="str">
        <f>IF(ISERROR(LARGE(C62:Q62,11)),"-",LARGE(C62:Q62,11))</f>
        <v>-</v>
      </c>
      <c r="N63" s="2" t="str">
        <f>IF(ISERROR(LARGE(C62:Q62,12)),"-",LARGE(C62:Q62,12))</f>
        <v>-</v>
      </c>
      <c r="O63" s="2" t="str">
        <f>IF(ISERROR(LARGE(C62:Q62,13)),"-",LARGE(C62:Q62,13))</f>
        <v>-</v>
      </c>
      <c r="P63" s="2" t="str">
        <f>IF(ISERROR(LARGE(C62:Q62,14)),"-",LARGE(C62:Q62,14))</f>
        <v>-</v>
      </c>
      <c r="Q63" s="2" t="str">
        <f>IF(ISERROR(LARGE(C62:Q62,15)),"-",LARGE(C62:Q62,15))</f>
        <v>-</v>
      </c>
      <c r="R63" s="2">
        <f>SUM(C63:O63)</f>
        <v>0</v>
      </c>
    </row>
    <row r="64" spans="1:18" ht="38.25" customHeight="1" x14ac:dyDescent="0.45">
      <c r="A64" s="4">
        <v>15</v>
      </c>
      <c r="B64" s="3" t="str">
        <f>B15</f>
        <v>Yaprak GÜLMEZ</v>
      </c>
      <c r="C64" s="2" t="str">
        <f>IF(ISERROR(VLOOKUP(B64,'[7]60M.'!$O$8:$S$990,5,0)),"",(VLOOKUP(B17,'[7]60M.'!$O$8:$S$990,5,0)))</f>
        <v/>
      </c>
      <c r="D64" s="2" t="str">
        <f>IF(ISERROR(VLOOKUP(B64,'[7]400m.'!$O$8:$S$990,5,0)),"",(VLOOKUP(B64,'[7]400m.'!$O$8:$S$990,5,0)))</f>
        <v/>
      </c>
      <c r="E64" s="2" t="str">
        <f>IF(ISERROR(VLOOKUP(B64,'[7]1500m.'!$N$8:$Q$973,4,0)),"",(VLOOKUP(B64,'[7]1500m.'!$N$8:$Q$973,4,0)))</f>
        <v/>
      </c>
      <c r="F64" s="2" t="str">
        <f>IF(ISERROR(VLOOKUP(B64,[7]Sırık!$F$8:$BP$990,63,0)),"",(VLOOKUP(B64,[7]Sırık!$F$8:$BP$990,63,0)))</f>
        <v/>
      </c>
      <c r="G64" s="2" t="str">
        <f>IF(ISERROR(VLOOKUP(B64,[7]Disk!$F$8:$O$975,10,0)),"",(VLOOKUP(B64,[7]Disk!$F$8:$O$975,10,0)))</f>
        <v/>
      </c>
      <c r="H64" s="2" t="str">
        <f>IF(ISERROR(VLOOKUP(B64,'[7]400m.Eng'!$O$8:$S$990,5,0)),"",(VLOOKUP(B64,'[7]400m.Eng'!$O$8:$S$990,5,0)))</f>
        <v/>
      </c>
      <c r="I64" s="2" t="str">
        <f>IF(ISERROR(VLOOKUP(B64,[7]Üçadım!$F$8:$O$975,10,0)),"",(VLOOKUP(B64,[7]Üçadım!$F$8:$O$975,10,0)))</f>
        <v/>
      </c>
      <c r="J64" s="2" t="str">
        <f>IF(ISERROR(VLOOKUP(B64,'[7]800m.'!$N$8:$Q$973,4,0)),"",(VLOOKUP(B64,'[7]800m.'!$N$8:$Q$973,4,0)))</f>
        <v/>
      </c>
      <c r="K64" s="2" t="str">
        <f>IF(ISERROR(VLOOKUP(B64,'[7]80m.'!$O$8:$S$979,5,0)),"",(VLOOKUP(B64,'[7]80m.'!$O$8:$S$979,5,0)))</f>
        <v/>
      </c>
      <c r="L64" s="2" t="str">
        <f>IF(ISERROR(VLOOKUP(B64,'[7]80m.Eng'!$O$8:$S$990,5,0)),"",(VLOOKUP(B64,'[7]80m.Eng'!$O$8:$S$990,5,0)))</f>
        <v/>
      </c>
      <c r="M64" s="2" t="str">
        <f>IF(ISERROR(VLOOKUP(B64,[7]Cirit!$F$8:$O$975,10,0)),"",(VLOOKUP(B64,[7]Cirit!$F$8:$O$975,10,0)))</f>
        <v/>
      </c>
      <c r="N64" s="2" t="str">
        <f>IF(ISERROR(VLOOKUP(B64,[7]Uzun!$F$8:$O$978,10,0)),"",(VLOOKUP(B64,[7]Uzun!$F$8:$O$978,10,0)))</f>
        <v/>
      </c>
      <c r="O64" s="2" t="str">
        <f>IF(ISERROR(VLOOKUP(B64,[7]Gülle!$F$8:$O$975,10,0)),"",(VLOOKUP(B64,[7]Gülle!$F$8:$O$975,10,0)))</f>
        <v/>
      </c>
      <c r="P64" s="2" t="str">
        <f>IF(ISERROR(VLOOKUP(B64,[7]Yüksek!$F$8:$BP$990,63,0)),"",(VLOOKUP(B64,[7]Yüksek!$F$8:$BP$990,63,0)))</f>
        <v/>
      </c>
      <c r="Q64" s="2" t="str">
        <f>IF(ISERROR(VLOOKUP(B64,[7]İsveç!$N$8:$Q$973,4,0)),"",(VLOOKUP(B64,[7]İsveç!$N$8:$Q$973,4,0)))</f>
        <v/>
      </c>
      <c r="R64" s="2">
        <f>R65</f>
        <v>0</v>
      </c>
    </row>
    <row r="65" spans="1:18" ht="38.25" customHeight="1" x14ac:dyDescent="0.45">
      <c r="A65" s="4">
        <v>16</v>
      </c>
      <c r="B65" s="3" t="str">
        <f>B15</f>
        <v>Yaprak GÜLMEZ</v>
      </c>
      <c r="C65" s="2" t="str">
        <f>IF(ISERROR(LARGE(C64:Q64,1)),"-",LARGE(C64:Q64,1))</f>
        <v>-</v>
      </c>
      <c r="D65" s="2" t="str">
        <f>IF(ISERROR(LARGE(C64:Q64,2)),"-",LARGE(C64:Q64,2))</f>
        <v>-</v>
      </c>
      <c r="E65" s="2" t="str">
        <f>IF(ISERROR(LARGE(C64:Q64,3)),"-",LARGE(C64:Q64,3))</f>
        <v>-</v>
      </c>
      <c r="F65" s="2" t="str">
        <f>IF(ISERROR(LARGE(C64:Q64,4)),"-",LARGE(C64:Q64,4))</f>
        <v>-</v>
      </c>
      <c r="G65" s="2" t="str">
        <f>IF(ISERROR(LARGE(C64:Q64,5)),"-",LARGE(C64:Q64,5))</f>
        <v>-</v>
      </c>
      <c r="H65" s="2" t="str">
        <f>IF(ISERROR(LARGE(C64:Q64,6)),"-",LARGE(C64:Q64,6))</f>
        <v>-</v>
      </c>
      <c r="I65" s="2" t="str">
        <f>IF(ISERROR(LARGE(C64:Q64,7)),"-",LARGE(C64:Q64,7))</f>
        <v>-</v>
      </c>
      <c r="J65" s="2" t="str">
        <f>IF(ISERROR(LARGE(C64:Q64,8)),"-",LARGE(C64:Q64,8))</f>
        <v>-</v>
      </c>
      <c r="K65" s="2" t="str">
        <f>IF(ISERROR(LARGE(C64:Q64,9)),"-",LARGE(C64:Q64,9))</f>
        <v>-</v>
      </c>
      <c r="L65" s="2" t="str">
        <f>IF(ISERROR(LARGE(C64:Q64,10)),"-",LARGE(C64:Q64,10))</f>
        <v>-</v>
      </c>
      <c r="M65" s="2" t="str">
        <f>IF(ISERROR(LARGE(C64:Q64,11)),"-",LARGE(C64:Q64,11))</f>
        <v>-</v>
      </c>
      <c r="N65" s="2" t="str">
        <f>IF(ISERROR(LARGE(C64:Q64,12)),"-",LARGE(C64:Q64,12))</f>
        <v>-</v>
      </c>
      <c r="O65" s="2" t="str">
        <f>IF(ISERROR(LARGE(C64:Q64,13)),"-",LARGE(C64:Q64,13))</f>
        <v>-</v>
      </c>
      <c r="P65" s="2" t="str">
        <f>IF(ISERROR(LARGE(C64:Q64,14)),"-",LARGE(C64:Q64,14))</f>
        <v>-</v>
      </c>
      <c r="Q65" s="2" t="str">
        <f>IF(ISERROR(LARGE(C64:Q64,15)),"-",LARGE(C64:Q64,15))</f>
        <v>-</v>
      </c>
      <c r="R65" s="2">
        <f>SUM(C65:O65)</f>
        <v>0</v>
      </c>
    </row>
    <row r="66" spans="1:18" ht="38.25" customHeight="1" x14ac:dyDescent="0.45">
      <c r="A66" s="4">
        <v>17</v>
      </c>
      <c r="B66" s="3" t="str">
        <f>B16</f>
        <v>Yaren TIMARLI</v>
      </c>
      <c r="C66" s="2" t="str">
        <f>IF(ISERROR(VLOOKUP(B66,'[7]60M.'!$O$8:$S$990,5,0)),"",(VLOOKUP(B19,'[7]60M.'!$O$8:$S$990,5,0)))</f>
        <v/>
      </c>
      <c r="D66" s="2" t="str">
        <f>IF(ISERROR(VLOOKUP(B66,'[7]400m.'!$O$8:$S$990,5,0)),"",(VLOOKUP(B66,'[7]400m.'!$O$8:$S$990,5,0)))</f>
        <v/>
      </c>
      <c r="E66" s="2" t="str">
        <f>IF(ISERROR(VLOOKUP(B66,'[7]1500m.'!$N$8:$Q$973,4,0)),"",(VLOOKUP(B66,'[7]1500m.'!$N$8:$Q$973,4,0)))</f>
        <v/>
      </c>
      <c r="F66" s="2" t="str">
        <f>IF(ISERROR(VLOOKUP(B66,[7]Sırık!$F$8:$BP$990,63,0)),"",(VLOOKUP(B66,[7]Sırık!$F$8:$BP$990,63,0)))</f>
        <v/>
      </c>
      <c r="G66" s="2" t="str">
        <f>IF(ISERROR(VLOOKUP(B66,[7]Disk!$F$8:$O$975,10,0)),"",(VLOOKUP(B66,[7]Disk!$F$8:$O$975,10,0)))</f>
        <v/>
      </c>
      <c r="H66" s="2" t="str">
        <f>IF(ISERROR(VLOOKUP(B66,'[7]400m.Eng'!$O$8:$S$990,5,0)),"",(VLOOKUP(B66,'[7]400m.Eng'!$O$8:$S$990,5,0)))</f>
        <v/>
      </c>
      <c r="I66" s="2" t="str">
        <f>IF(ISERROR(VLOOKUP(B66,[7]Üçadım!$F$8:$O$975,10,0)),"",(VLOOKUP(B66,[7]Üçadım!$F$8:$O$975,10,0)))</f>
        <v/>
      </c>
      <c r="J66" s="2" t="str">
        <f>IF(ISERROR(VLOOKUP(B66,'[7]800m.'!$N$8:$Q$973,4,0)),"",(VLOOKUP(B66,'[7]800m.'!$N$8:$Q$973,4,0)))</f>
        <v/>
      </c>
      <c r="K66" s="2" t="str">
        <f>IF(ISERROR(VLOOKUP(B66,'[7]80m.'!$O$8:$S$979,5,0)),"",(VLOOKUP(B66,'[7]80m.'!$O$8:$S$979,5,0)))</f>
        <v/>
      </c>
      <c r="L66" s="2" t="str">
        <f>IF(ISERROR(VLOOKUP(B66,'[7]80m.Eng'!$O$8:$S$990,5,0)),"",(VLOOKUP(B66,'[7]80m.Eng'!$O$8:$S$990,5,0)))</f>
        <v/>
      </c>
      <c r="M66" s="2" t="str">
        <f>IF(ISERROR(VLOOKUP(B66,[7]Cirit!$F$8:$O$975,10,0)),"",(VLOOKUP(B66,[7]Cirit!$F$8:$O$975,10,0)))</f>
        <v/>
      </c>
      <c r="N66" s="2" t="str">
        <f>IF(ISERROR(VLOOKUP(B66,[7]Uzun!$F$8:$O$978,10,0)),"",(VLOOKUP(B66,[7]Uzun!$F$8:$O$978,10,0)))</f>
        <v/>
      </c>
      <c r="O66" s="2" t="str">
        <f>IF(ISERROR(VLOOKUP(B66,[7]Gülle!$F$8:$O$975,10,0)),"",(VLOOKUP(B66,[7]Gülle!$F$8:$O$975,10,0)))</f>
        <v/>
      </c>
      <c r="P66" s="2" t="str">
        <f>IF(ISERROR(VLOOKUP(B66,[7]Yüksek!$F$8:$BP$990,63,0)),"",(VLOOKUP(B66,[7]Yüksek!$F$8:$BP$990,63,0)))</f>
        <v/>
      </c>
      <c r="Q66" s="2" t="str">
        <f>IF(ISERROR(VLOOKUP(B66,[7]İsveç!$N$8:$Q$973,4,0)),"",(VLOOKUP(B66,[7]İsveç!$N$8:$Q$973,4,0)))</f>
        <v/>
      </c>
      <c r="R66" s="2">
        <f>R67</f>
        <v>0</v>
      </c>
    </row>
    <row r="67" spans="1:18" ht="38.25" customHeight="1" x14ac:dyDescent="0.45">
      <c r="A67" s="4">
        <v>18</v>
      </c>
      <c r="B67" s="3" t="str">
        <f>B16</f>
        <v>Yaren TIMARLI</v>
      </c>
      <c r="C67" s="2" t="str">
        <f>IF(ISERROR(LARGE(C66:Q66,1)),"-",LARGE(C66:Q66,1))</f>
        <v>-</v>
      </c>
      <c r="D67" s="2" t="str">
        <f>IF(ISERROR(LARGE(C66:Q66,2)),"-",LARGE(C66:Q66,2))</f>
        <v>-</v>
      </c>
      <c r="E67" s="2" t="str">
        <f>IF(ISERROR(LARGE(C66:Q66,3)),"-",LARGE(C66:Q66,3))</f>
        <v>-</v>
      </c>
      <c r="F67" s="2" t="str">
        <f>IF(ISERROR(LARGE(C66:Q66,4)),"-",LARGE(C66:Q66,4))</f>
        <v>-</v>
      </c>
      <c r="G67" s="2" t="str">
        <f>IF(ISERROR(LARGE(C66:Q66,5)),"-",LARGE(C66:Q66,5))</f>
        <v>-</v>
      </c>
      <c r="H67" s="2" t="str">
        <f>IF(ISERROR(LARGE(C66:Q66,6)),"-",LARGE(C66:Q66,6))</f>
        <v>-</v>
      </c>
      <c r="I67" s="2" t="str">
        <f>IF(ISERROR(LARGE(C66:Q66,7)),"-",LARGE(C66:Q66,7))</f>
        <v>-</v>
      </c>
      <c r="J67" s="2" t="str">
        <f>IF(ISERROR(LARGE(C66:Q66,8)),"-",LARGE(C66:Q66,8))</f>
        <v>-</v>
      </c>
      <c r="K67" s="2" t="str">
        <f>IF(ISERROR(LARGE(C66:Q66,9)),"-",LARGE(C66:Q66,9))</f>
        <v>-</v>
      </c>
      <c r="L67" s="2" t="str">
        <f>IF(ISERROR(LARGE(C66:Q66,10)),"-",LARGE(C66:Q66,10))</f>
        <v>-</v>
      </c>
      <c r="M67" s="2" t="str">
        <f>IF(ISERROR(LARGE(C66:Q66,11)),"-",LARGE(C66:Q66,11))</f>
        <v>-</v>
      </c>
      <c r="N67" s="2" t="str">
        <f>IF(ISERROR(LARGE(C66:Q66,12)),"-",LARGE(C66:Q66,12))</f>
        <v>-</v>
      </c>
      <c r="O67" s="2" t="str">
        <f>IF(ISERROR(LARGE(C66:Q66,13)),"-",LARGE(C66:Q66,13))</f>
        <v>-</v>
      </c>
      <c r="P67" s="2" t="str">
        <f>IF(ISERROR(LARGE(C66:Q66,14)),"-",LARGE(C66:Q66,14))</f>
        <v>-</v>
      </c>
      <c r="Q67" s="2" t="str">
        <f>IF(ISERROR(LARGE(C66:Q66,15)),"-",LARGE(C66:Q66,15))</f>
        <v>-</v>
      </c>
      <c r="R67" s="2">
        <f>SUM(C67:O67)</f>
        <v>0</v>
      </c>
    </row>
    <row r="68" spans="1:18" ht="38.25" customHeight="1" x14ac:dyDescent="0.45">
      <c r="A68" s="4">
        <v>19</v>
      </c>
      <c r="B68" s="3" t="str">
        <f>B17</f>
        <v>DOĞA KARATAŞ</v>
      </c>
      <c r="C68" s="2" t="str">
        <f>IF(ISERROR(VLOOKUP(B68,'[7]60M.'!$O$8:$S$990,5,0)),"",(VLOOKUP(B21,'[7]60M.'!$O$8:$S$990,5,0)))</f>
        <v/>
      </c>
      <c r="D68" s="2" t="str">
        <f>IF(ISERROR(VLOOKUP(B68,'[7]400m.'!$O$8:$S$990,5,0)),"",(VLOOKUP(B68,'[7]400m.'!$O$8:$S$990,5,0)))</f>
        <v/>
      </c>
      <c r="E68" s="2" t="str">
        <f>IF(ISERROR(VLOOKUP(B68,'[7]1500m.'!$N$8:$Q$973,4,0)),"",(VLOOKUP(B68,'[7]1500m.'!$N$8:$Q$973,4,0)))</f>
        <v/>
      </c>
      <c r="F68" s="2" t="str">
        <f>IF(ISERROR(VLOOKUP(B68,[7]Sırık!$F$8:$BP$990,63,0)),"",(VLOOKUP(B68,[7]Sırık!$F$8:$BP$990,63,0)))</f>
        <v/>
      </c>
      <c r="G68" s="2" t="str">
        <f>IF(ISERROR(VLOOKUP(B68,[7]Disk!$F$8:$O$975,10,0)),"",(VLOOKUP(B68,[7]Disk!$F$8:$O$975,10,0)))</f>
        <v/>
      </c>
      <c r="H68" s="2" t="str">
        <f>IF(ISERROR(VLOOKUP(B68,'[7]400m.Eng'!$O$8:$S$990,5,0)),"",(VLOOKUP(B68,'[7]400m.Eng'!$O$8:$S$990,5,0)))</f>
        <v/>
      </c>
      <c r="I68" s="2" t="str">
        <f>IF(ISERROR(VLOOKUP(B68,[7]Üçadım!$F$8:$O$975,10,0)),"",(VLOOKUP(B68,[7]Üçadım!$F$8:$O$975,10,0)))</f>
        <v/>
      </c>
      <c r="J68" s="2" t="str">
        <f>IF(ISERROR(VLOOKUP(B68,'[7]800m.'!$N$8:$Q$973,4,0)),"",(VLOOKUP(B68,'[7]800m.'!$N$8:$Q$973,4,0)))</f>
        <v/>
      </c>
      <c r="K68" s="2" t="str">
        <f>IF(ISERROR(VLOOKUP(B68,'[7]80m.'!$O$8:$S$979,5,0)),"",(VLOOKUP(B68,'[7]80m.'!$O$8:$S$979,5,0)))</f>
        <v/>
      </c>
      <c r="L68" s="2" t="str">
        <f>IF(ISERROR(VLOOKUP(B68,'[7]80m.Eng'!$O$8:$S$990,5,0)),"",(VLOOKUP(B68,'[7]80m.Eng'!$O$8:$S$990,5,0)))</f>
        <v/>
      </c>
      <c r="M68" s="2" t="str">
        <f>IF(ISERROR(VLOOKUP(B68,[7]Cirit!$F$8:$O$975,10,0)),"",(VLOOKUP(B68,[7]Cirit!$F$8:$O$975,10,0)))</f>
        <v/>
      </c>
      <c r="N68" s="2" t="str">
        <f>IF(ISERROR(VLOOKUP(B68,[7]Uzun!$F$8:$O$978,10,0)),"",(VLOOKUP(B68,[7]Uzun!$F$8:$O$978,10,0)))</f>
        <v/>
      </c>
      <c r="O68" s="2" t="str">
        <f>IF(ISERROR(VLOOKUP(B68,[7]Gülle!$F$8:$O$975,10,0)),"",(VLOOKUP(B68,[7]Gülle!$F$8:$O$975,10,0)))</f>
        <v/>
      </c>
      <c r="P68" s="2" t="str">
        <f>IF(ISERROR(VLOOKUP(B68,[7]Yüksek!$F$8:$BP$990,63,0)),"",(VLOOKUP(B68,[7]Yüksek!$F$8:$BP$990,63,0)))</f>
        <v/>
      </c>
      <c r="Q68" s="2" t="str">
        <f>IF(ISERROR(VLOOKUP(B68,[7]İsveç!$N$8:$Q$973,4,0)),"",(VLOOKUP(B68,[7]İsveç!$N$8:$Q$973,4,0)))</f>
        <v/>
      </c>
      <c r="R68" s="2">
        <f>R69</f>
        <v>0</v>
      </c>
    </row>
    <row r="69" spans="1:18" ht="38.25" customHeight="1" x14ac:dyDescent="0.45">
      <c r="A69" s="4">
        <v>20</v>
      </c>
      <c r="B69" s="3" t="str">
        <f>B17</f>
        <v>DOĞA KARATAŞ</v>
      </c>
      <c r="C69" s="2" t="str">
        <f>IF(ISERROR(LARGE(C68:Q68,1)),"-",LARGE(C68:Q68,1))</f>
        <v>-</v>
      </c>
      <c r="D69" s="2" t="str">
        <f>IF(ISERROR(LARGE(C68:Q68,2)),"-",LARGE(C68:Q68,2))</f>
        <v>-</v>
      </c>
      <c r="E69" s="2" t="str">
        <f>IF(ISERROR(LARGE(C68:Q68,3)),"-",LARGE(C68:Q68,3))</f>
        <v>-</v>
      </c>
      <c r="F69" s="2" t="str">
        <f>IF(ISERROR(LARGE(C68:Q68,4)),"-",LARGE(C68:Q68,4))</f>
        <v>-</v>
      </c>
      <c r="G69" s="2" t="str">
        <f>IF(ISERROR(LARGE(C68:Q68,5)),"-",LARGE(C68:Q68,5))</f>
        <v>-</v>
      </c>
      <c r="H69" s="2" t="str">
        <f>IF(ISERROR(LARGE(C68:Q68,6)),"-",LARGE(C68:Q68,6))</f>
        <v>-</v>
      </c>
      <c r="I69" s="2" t="str">
        <f>IF(ISERROR(LARGE(C68:Q68,7)),"-",LARGE(C68:Q68,7))</f>
        <v>-</v>
      </c>
      <c r="J69" s="2" t="str">
        <f>IF(ISERROR(LARGE(C68:Q68,8)),"-",LARGE(C68:Q68,8))</f>
        <v>-</v>
      </c>
      <c r="K69" s="2" t="str">
        <f>IF(ISERROR(LARGE(C68:Q68,9)),"-",LARGE(C68:Q68,9))</f>
        <v>-</v>
      </c>
      <c r="L69" s="2" t="str">
        <f>IF(ISERROR(LARGE(C68:Q68,10)),"-",LARGE(C68:Q68,10))</f>
        <v>-</v>
      </c>
      <c r="M69" s="2" t="str">
        <f>IF(ISERROR(LARGE(C68:Q68,11)),"-",LARGE(C68:Q68,11))</f>
        <v>-</v>
      </c>
      <c r="N69" s="2" t="str">
        <f>IF(ISERROR(LARGE(C68:Q68,12)),"-",LARGE(C68:Q68,12))</f>
        <v>-</v>
      </c>
      <c r="O69" s="2" t="str">
        <f>IF(ISERROR(LARGE(C68:Q68,13)),"-",LARGE(C68:Q68,13))</f>
        <v>-</v>
      </c>
      <c r="P69" s="2" t="str">
        <f>IF(ISERROR(LARGE(C68:Q68,14)),"-",LARGE(C68:Q68,14))</f>
        <v>-</v>
      </c>
      <c r="Q69" s="2" t="str">
        <f>IF(ISERROR(LARGE(C68:Q68,15)),"-",LARGE(C68:Q68,15))</f>
        <v>-</v>
      </c>
      <c r="R69" s="2">
        <f>SUM(C69:O69)</f>
        <v>0</v>
      </c>
    </row>
    <row r="70" spans="1:18" ht="38.25" customHeight="1" x14ac:dyDescent="0.45">
      <c r="A70" s="4">
        <v>21</v>
      </c>
      <c r="B70" s="3" t="str">
        <f>B18</f>
        <v>HATİCE SUDENUR CETİN</v>
      </c>
      <c r="C70" s="2" t="str">
        <f>IF(ISERROR(VLOOKUP(B70,'[7]60M.'!$O$8:$S$990,5,0)),"",(VLOOKUP(B23,'[7]60M.'!$O$8:$S$990,5,0)))</f>
        <v/>
      </c>
      <c r="D70" s="2" t="str">
        <f>IF(ISERROR(VLOOKUP(B70,'[7]400m.'!$O$8:$S$990,5,0)),"",(VLOOKUP(B70,'[7]400m.'!$O$8:$S$990,5,0)))</f>
        <v/>
      </c>
      <c r="E70" s="2" t="str">
        <f>IF(ISERROR(VLOOKUP(B70,'[7]1500m.'!$N$8:$Q$973,4,0)),"",(VLOOKUP(B70,'[7]1500m.'!$N$8:$Q$973,4,0)))</f>
        <v/>
      </c>
      <c r="F70" s="2" t="str">
        <f>IF(ISERROR(VLOOKUP(B70,[7]Sırık!$F$8:$BP$990,63,0)),"",(VLOOKUP(B70,[7]Sırık!$F$8:$BP$990,63,0)))</f>
        <v/>
      </c>
      <c r="G70" s="2" t="str">
        <f>IF(ISERROR(VLOOKUP(B70,[7]Disk!$F$8:$O$975,10,0)),"",(VLOOKUP(B70,[7]Disk!$F$8:$O$975,10,0)))</f>
        <v/>
      </c>
      <c r="H70" s="2" t="str">
        <f>IF(ISERROR(VLOOKUP(B70,'[7]400m.Eng'!$O$8:$S$990,5,0)),"",(VLOOKUP(B70,'[7]400m.Eng'!$O$8:$S$990,5,0)))</f>
        <v/>
      </c>
      <c r="I70" s="2" t="str">
        <f>IF(ISERROR(VLOOKUP(B70,[7]Üçadım!$F$8:$O$975,10,0)),"",(VLOOKUP(B70,[7]Üçadım!$F$8:$O$975,10,0)))</f>
        <v/>
      </c>
      <c r="J70" s="2" t="str">
        <f>IF(ISERROR(VLOOKUP(B70,'[7]800m.'!$N$8:$Q$973,4,0)),"",(VLOOKUP(B70,'[7]800m.'!$N$8:$Q$973,4,0)))</f>
        <v/>
      </c>
      <c r="K70" s="2" t="str">
        <f>IF(ISERROR(VLOOKUP(B70,'[7]80m.'!$O$8:$S$979,5,0)),"",(VLOOKUP(B70,'[7]80m.'!$O$8:$S$979,5,0)))</f>
        <v/>
      </c>
      <c r="L70" s="2" t="str">
        <f>IF(ISERROR(VLOOKUP(B70,'[7]80m.Eng'!$O$8:$S$990,5,0)),"",(VLOOKUP(B70,'[7]80m.Eng'!$O$8:$S$990,5,0)))</f>
        <v/>
      </c>
      <c r="M70" s="2" t="str">
        <f>IF(ISERROR(VLOOKUP(B70,[7]Cirit!$F$8:$O$975,10,0)),"",(VLOOKUP(B70,[7]Cirit!$F$8:$O$975,10,0)))</f>
        <v/>
      </c>
      <c r="N70" s="2" t="str">
        <f>IF(ISERROR(VLOOKUP(B70,[7]Uzun!$F$8:$O$978,10,0)),"",(VLOOKUP(B70,[7]Uzun!$F$8:$O$978,10,0)))</f>
        <v/>
      </c>
      <c r="O70" s="2" t="str">
        <f>IF(ISERROR(VLOOKUP(B70,[7]Gülle!$F$8:$O$975,10,0)),"",(VLOOKUP(B70,[7]Gülle!$F$8:$O$975,10,0)))</f>
        <v/>
      </c>
      <c r="P70" s="2" t="str">
        <f>IF(ISERROR(VLOOKUP(B70,[7]Yüksek!$F$8:$BP$990,63,0)),"",(VLOOKUP(B70,[7]Yüksek!$F$8:$BP$990,63,0)))</f>
        <v/>
      </c>
      <c r="Q70" s="2" t="str">
        <f>IF(ISERROR(VLOOKUP(B70,[7]İsveç!$N$8:$Q$973,4,0)),"",(VLOOKUP(B70,[7]İsveç!$N$8:$Q$973,4,0)))</f>
        <v/>
      </c>
      <c r="R70" s="2">
        <f>R71</f>
        <v>0</v>
      </c>
    </row>
    <row r="71" spans="1:18" ht="38.25" customHeight="1" x14ac:dyDescent="0.45">
      <c r="A71" s="4">
        <v>22</v>
      </c>
      <c r="B71" s="3" t="str">
        <f>B18</f>
        <v>HATİCE SUDENUR CETİN</v>
      </c>
      <c r="C71" s="2" t="str">
        <f>IF(ISERROR(LARGE(C70:Q70,1)),"-",LARGE(C70:Q70,1))</f>
        <v>-</v>
      </c>
      <c r="D71" s="2" t="str">
        <f>IF(ISERROR(LARGE(C70:Q70,2)),"-",LARGE(C70:Q70,2))</f>
        <v>-</v>
      </c>
      <c r="E71" s="2" t="str">
        <f>IF(ISERROR(LARGE(C70:Q70,3)),"-",LARGE(C70:Q70,3))</f>
        <v>-</v>
      </c>
      <c r="F71" s="2" t="str">
        <f>IF(ISERROR(LARGE(C70:Q70,4)),"-",LARGE(C70:Q70,4))</f>
        <v>-</v>
      </c>
      <c r="G71" s="2" t="str">
        <f>IF(ISERROR(LARGE(C70:Q70,5)),"-",LARGE(C70:Q70,5))</f>
        <v>-</v>
      </c>
      <c r="H71" s="2" t="str">
        <f>IF(ISERROR(LARGE(C70:Q70,6)),"-",LARGE(C70:Q70,6))</f>
        <v>-</v>
      </c>
      <c r="I71" s="2" t="str">
        <f>IF(ISERROR(LARGE(C70:Q70,7)),"-",LARGE(C70:Q70,7))</f>
        <v>-</v>
      </c>
      <c r="J71" s="2" t="str">
        <f>IF(ISERROR(LARGE(C70:Q70,8)),"-",LARGE(C70:Q70,8))</f>
        <v>-</v>
      </c>
      <c r="K71" s="2" t="str">
        <f>IF(ISERROR(LARGE(C70:Q70,9)),"-",LARGE(C70:Q70,9))</f>
        <v>-</v>
      </c>
      <c r="L71" s="2" t="str">
        <f>IF(ISERROR(LARGE(C70:Q70,10)),"-",LARGE(C70:Q70,10))</f>
        <v>-</v>
      </c>
      <c r="M71" s="2" t="str">
        <f>IF(ISERROR(LARGE(C70:Q70,11)),"-",LARGE(C70:Q70,11))</f>
        <v>-</v>
      </c>
      <c r="N71" s="2" t="str">
        <f>IF(ISERROR(LARGE(C70:Q70,12)),"-",LARGE(C70:Q70,12))</f>
        <v>-</v>
      </c>
      <c r="O71" s="2" t="str">
        <f>IF(ISERROR(LARGE(C70:Q70,13)),"-",LARGE(C70:Q70,13))</f>
        <v>-</v>
      </c>
      <c r="P71" s="2" t="str">
        <f>IF(ISERROR(LARGE(C70:Q70,14)),"-",LARGE(C70:Q70,14))</f>
        <v>-</v>
      </c>
      <c r="Q71" s="2" t="str">
        <f>IF(ISERROR(LARGE(C70:Q70,15)),"-",LARGE(C70:Q70,15))</f>
        <v>-</v>
      </c>
      <c r="R71" s="2">
        <f>SUM(C71:O71)</f>
        <v>0</v>
      </c>
    </row>
    <row r="72" spans="1:18" ht="38.25" customHeight="1" x14ac:dyDescent="0.45">
      <c r="A72" s="4">
        <v>23</v>
      </c>
      <c r="B72" s="3" t="str">
        <f>B19</f>
        <v>HİLAL CİNĞ</v>
      </c>
      <c r="C72" s="2" t="str">
        <f>IF(ISERROR(VLOOKUP(B72,'[7]60M.'!$O$8:$S$990,5,0)),"",(VLOOKUP(B28,'[7]60M.'!$O$8:$S$990,5,0)))</f>
        <v/>
      </c>
      <c r="D72" s="2" t="str">
        <f>IF(ISERROR(VLOOKUP(B72,'[7]400m.'!$O$8:$S$990,5,0)),"",(VLOOKUP(B72,'[7]400m.'!$O$8:$S$990,5,0)))</f>
        <v/>
      </c>
      <c r="E72" s="2" t="str">
        <f>IF(ISERROR(VLOOKUP(B72,'[7]1500m.'!$N$8:$Q$973,4,0)),"",(VLOOKUP(B72,'[7]1500m.'!$N$8:$Q$973,4,0)))</f>
        <v/>
      </c>
      <c r="F72" s="2" t="str">
        <f>IF(ISERROR(VLOOKUP(B72,[7]Sırık!$F$8:$BP$990,63,0)),"",(VLOOKUP(B72,[7]Sırık!$F$8:$BP$990,63,0)))</f>
        <v/>
      </c>
      <c r="G72" s="2" t="str">
        <f>IF(ISERROR(VLOOKUP(B72,[7]Disk!$F$8:$O$975,10,0)),"",(VLOOKUP(B72,[7]Disk!$F$8:$O$975,10,0)))</f>
        <v/>
      </c>
      <c r="H72" s="2" t="str">
        <f>IF(ISERROR(VLOOKUP(B72,'[7]400m.Eng'!$O$8:$S$990,5,0)),"",(VLOOKUP(B72,'[7]400m.Eng'!$O$8:$S$990,5,0)))</f>
        <v/>
      </c>
      <c r="I72" s="2" t="str">
        <f>IF(ISERROR(VLOOKUP(B72,[7]Üçadım!$F$8:$O$975,10,0)),"",(VLOOKUP(B72,[7]Üçadım!$F$8:$O$975,10,0)))</f>
        <v/>
      </c>
      <c r="J72" s="2" t="str">
        <f>IF(ISERROR(VLOOKUP(B72,'[7]800m.'!$N$8:$Q$973,4,0)),"",(VLOOKUP(B72,'[7]800m.'!$N$8:$Q$973,4,0)))</f>
        <v/>
      </c>
      <c r="K72" s="2" t="str">
        <f>IF(ISERROR(VLOOKUP(B72,'[7]80m.'!$O$8:$S$979,5,0)),"",(VLOOKUP(B72,'[7]80m.'!$O$8:$S$979,5,0)))</f>
        <v/>
      </c>
      <c r="L72" s="2" t="str">
        <f>IF(ISERROR(VLOOKUP(B72,'[7]80m.Eng'!$O$8:$S$990,5,0)),"",(VLOOKUP(B72,'[7]80m.Eng'!$O$8:$S$990,5,0)))</f>
        <v/>
      </c>
      <c r="M72" s="2" t="str">
        <f>IF(ISERROR(VLOOKUP(B72,[7]Cirit!$F$8:$O$975,10,0)),"",(VLOOKUP(B72,[7]Cirit!$F$8:$O$975,10,0)))</f>
        <v/>
      </c>
      <c r="N72" s="2" t="str">
        <f>IF(ISERROR(VLOOKUP(B72,[7]Uzun!$F$8:$O$978,10,0)),"",(VLOOKUP(B72,[7]Uzun!$F$8:$O$978,10,0)))</f>
        <v/>
      </c>
      <c r="O72" s="2" t="str">
        <f>IF(ISERROR(VLOOKUP(B72,[7]Gülle!$F$8:$O$975,10,0)),"",(VLOOKUP(B72,[7]Gülle!$F$8:$O$975,10,0)))</f>
        <v/>
      </c>
      <c r="P72" s="2" t="str">
        <f>IF(ISERROR(VLOOKUP(B72,[7]Yüksek!$F$8:$BP$990,63,0)),"",(VLOOKUP(B72,[7]Yüksek!$F$8:$BP$990,63,0)))</f>
        <v/>
      </c>
      <c r="Q72" s="2" t="str">
        <f>IF(ISERROR(VLOOKUP(B72,[7]İsveç!$N$8:$Q$973,4,0)),"",(VLOOKUP(B72,[7]İsveç!$N$8:$Q$973,4,0)))</f>
        <v/>
      </c>
      <c r="R72" s="2">
        <f>R73</f>
        <v>0</v>
      </c>
    </row>
    <row r="73" spans="1:18" ht="38.25" customHeight="1" x14ac:dyDescent="0.45">
      <c r="A73" s="4">
        <v>24</v>
      </c>
      <c r="B73" s="3" t="str">
        <f>B19</f>
        <v>HİLAL CİNĞ</v>
      </c>
      <c r="C73" s="2" t="str">
        <f>IF(ISERROR(LARGE(C72:Q72,1)),"-",LARGE(C72:Q72,1))</f>
        <v>-</v>
      </c>
      <c r="D73" s="2" t="str">
        <f>IF(ISERROR(LARGE(C72:Q72,2)),"-",LARGE(C72:Q72,2))</f>
        <v>-</v>
      </c>
      <c r="E73" s="2" t="str">
        <f>IF(ISERROR(LARGE(C72:Q72,3)),"-",LARGE(C72:Q72,3))</f>
        <v>-</v>
      </c>
      <c r="F73" s="2" t="str">
        <f>IF(ISERROR(LARGE(C72:Q72,4)),"-",LARGE(C72:Q72,4))</f>
        <v>-</v>
      </c>
      <c r="G73" s="2" t="str">
        <f>IF(ISERROR(LARGE(C72:Q72,5)),"-",LARGE(C72:Q72,5))</f>
        <v>-</v>
      </c>
      <c r="H73" s="2" t="str">
        <f>IF(ISERROR(LARGE(C72:Q72,6)),"-",LARGE(C72:Q72,6))</f>
        <v>-</v>
      </c>
      <c r="I73" s="2" t="str">
        <f>IF(ISERROR(LARGE(C72:Q72,7)),"-",LARGE(C72:Q72,7))</f>
        <v>-</v>
      </c>
      <c r="J73" s="2" t="str">
        <f>IF(ISERROR(LARGE(C72:Q72,8)),"-",LARGE(C72:Q72,8))</f>
        <v>-</v>
      </c>
      <c r="K73" s="2" t="str">
        <f>IF(ISERROR(LARGE(C72:Q72,9)),"-",LARGE(C72:Q72,9))</f>
        <v>-</v>
      </c>
      <c r="L73" s="2" t="str">
        <f>IF(ISERROR(LARGE(C72:Q72,10)),"-",LARGE(C72:Q72,10))</f>
        <v>-</v>
      </c>
      <c r="M73" s="2" t="str">
        <f>IF(ISERROR(LARGE(C72:Q72,11)),"-",LARGE(C72:Q72,11))</f>
        <v>-</v>
      </c>
      <c r="N73" s="2" t="str">
        <f>IF(ISERROR(LARGE(C72:Q72,12)),"-",LARGE(C72:Q72,12))</f>
        <v>-</v>
      </c>
      <c r="O73" s="2" t="str">
        <f>IF(ISERROR(LARGE(C72:Q72,13)),"-",LARGE(C72:Q72,13))</f>
        <v>-</v>
      </c>
      <c r="P73" s="2" t="str">
        <f>IF(ISERROR(LARGE(C72:Q72,14)),"-",LARGE(C72:Q72,14))</f>
        <v>-</v>
      </c>
      <c r="Q73" s="2" t="str">
        <f>IF(ISERROR(LARGE(C72:Q72,15)),"-",LARGE(C72:Q72,15))</f>
        <v>-</v>
      </c>
      <c r="R73" s="2">
        <f>SUM(C73:O73)</f>
        <v>0</v>
      </c>
    </row>
    <row r="74" spans="1:18" ht="38.25" customHeight="1" x14ac:dyDescent="0.45">
      <c r="A74" s="4">
        <v>25</v>
      </c>
      <c r="B74" s="3" t="str">
        <f>B20</f>
        <v>SEDEF NAZ BENİCE</v>
      </c>
      <c r="C74" s="2" t="str">
        <f>IF(ISERROR(VLOOKUP(B74,'[7]60M.'!$O$8:$S$990,5,0)),"",(VLOOKUP(B30,'[7]60M.'!$O$8:$S$990,5,0)))</f>
        <v/>
      </c>
      <c r="D74" s="2" t="str">
        <f>IF(ISERROR(VLOOKUP(B74,'[7]400m.'!$O$8:$S$990,5,0)),"",(VLOOKUP(B74,'[7]400m.'!$O$8:$S$990,5,0)))</f>
        <v/>
      </c>
      <c r="E74" s="2" t="str">
        <f>IF(ISERROR(VLOOKUP(B74,'[7]1500m.'!$N$8:$Q$973,4,0)),"",(VLOOKUP(B74,'[7]1500m.'!$N$8:$Q$973,4,0)))</f>
        <v/>
      </c>
      <c r="F74" s="2" t="str">
        <f>IF(ISERROR(VLOOKUP(B74,[7]Sırık!$F$8:$BP$990,63,0)),"",(VLOOKUP(B74,[7]Sırık!$F$8:$BP$990,63,0)))</f>
        <v/>
      </c>
      <c r="G74" s="2" t="str">
        <f>IF(ISERROR(VLOOKUP(B74,[7]Disk!$F$8:$O$975,10,0)),"",(VLOOKUP(B74,[7]Disk!$F$8:$O$975,10,0)))</f>
        <v/>
      </c>
      <c r="H74" s="2" t="str">
        <f>IF(ISERROR(VLOOKUP(B74,'[7]400m.Eng'!$O$8:$S$990,5,0)),"",(VLOOKUP(B74,'[7]400m.Eng'!$O$8:$S$990,5,0)))</f>
        <v/>
      </c>
      <c r="I74" s="2" t="str">
        <f>IF(ISERROR(VLOOKUP(B74,[7]Üçadım!$F$8:$O$975,10,0)),"",(VLOOKUP(B74,[7]Üçadım!$F$8:$O$975,10,0)))</f>
        <v/>
      </c>
      <c r="J74" s="2" t="str">
        <f>IF(ISERROR(VLOOKUP(B74,'[7]800m.'!$N$8:$Q$973,4,0)),"",(VLOOKUP(B74,'[7]800m.'!$N$8:$Q$973,4,0)))</f>
        <v/>
      </c>
      <c r="K74" s="2" t="str">
        <f>IF(ISERROR(VLOOKUP(B74,'[7]80m.'!$O$8:$S$979,5,0)),"",(VLOOKUP(B74,'[7]80m.'!$O$8:$S$979,5,0)))</f>
        <v/>
      </c>
      <c r="L74" s="2" t="str">
        <f>IF(ISERROR(VLOOKUP(B74,'[7]80m.Eng'!$O$8:$S$990,5,0)),"",(VLOOKUP(B74,'[7]80m.Eng'!$O$8:$S$990,5,0)))</f>
        <v/>
      </c>
      <c r="M74" s="2" t="str">
        <f>IF(ISERROR(VLOOKUP(B74,[7]Cirit!$F$8:$O$975,10,0)),"",(VLOOKUP(B74,[7]Cirit!$F$8:$O$975,10,0)))</f>
        <v/>
      </c>
      <c r="N74" s="2" t="str">
        <f>IF(ISERROR(VLOOKUP(B74,[7]Uzun!$F$8:$O$978,10,0)),"",(VLOOKUP(B74,[7]Uzun!$F$8:$O$978,10,0)))</f>
        <v/>
      </c>
      <c r="O74" s="2" t="str">
        <f>IF(ISERROR(VLOOKUP(B74,[7]Gülle!$F$8:$O$975,10,0)),"",(VLOOKUP(B74,[7]Gülle!$F$8:$O$975,10,0)))</f>
        <v/>
      </c>
      <c r="P74" s="2" t="str">
        <f>IF(ISERROR(VLOOKUP(B74,[7]Yüksek!$F$8:$BP$990,63,0)),"",(VLOOKUP(B74,[7]Yüksek!$F$8:$BP$990,63,0)))</f>
        <v/>
      </c>
      <c r="Q74" s="2" t="str">
        <f>IF(ISERROR(VLOOKUP(B74,[7]İsveç!$N$8:$Q$973,4,0)),"",(VLOOKUP(B74,[7]İsveç!$N$8:$Q$973,4,0)))</f>
        <v/>
      </c>
      <c r="R74" s="2">
        <f>R75</f>
        <v>0</v>
      </c>
    </row>
    <row r="75" spans="1:18" ht="38.25" customHeight="1" x14ac:dyDescent="0.45">
      <c r="A75" s="4">
        <v>26</v>
      </c>
      <c r="B75" s="3" t="str">
        <f>B20</f>
        <v>SEDEF NAZ BENİCE</v>
      </c>
      <c r="C75" s="2" t="str">
        <f>IF(ISERROR(LARGE(C74:Q74,1)),"-",LARGE(C74:Q74,1))</f>
        <v>-</v>
      </c>
      <c r="D75" s="2" t="str">
        <f>IF(ISERROR(LARGE(C74:Q74,2)),"-",LARGE(C74:Q74,2))</f>
        <v>-</v>
      </c>
      <c r="E75" s="2" t="str">
        <f>IF(ISERROR(LARGE(C74:Q74,3)),"-",LARGE(C74:Q74,3))</f>
        <v>-</v>
      </c>
      <c r="F75" s="2" t="str">
        <f>IF(ISERROR(LARGE(C74:Q74,4)),"-",LARGE(C74:Q74,4))</f>
        <v>-</v>
      </c>
      <c r="G75" s="2" t="str">
        <f>IF(ISERROR(LARGE(C74:Q74,5)),"-",LARGE(C74:Q74,5))</f>
        <v>-</v>
      </c>
      <c r="H75" s="2" t="str">
        <f>IF(ISERROR(LARGE(C74:Q74,6)),"-",LARGE(C74:Q74,6))</f>
        <v>-</v>
      </c>
      <c r="I75" s="2" t="str">
        <f>IF(ISERROR(LARGE(C74:Q74,7)),"-",LARGE(C74:Q74,7))</f>
        <v>-</v>
      </c>
      <c r="J75" s="2" t="str">
        <f>IF(ISERROR(LARGE(C74:Q74,8)),"-",LARGE(C74:Q74,8))</f>
        <v>-</v>
      </c>
      <c r="K75" s="2" t="str">
        <f>IF(ISERROR(LARGE(C74:Q74,9)),"-",LARGE(C74:Q74,9))</f>
        <v>-</v>
      </c>
      <c r="L75" s="2" t="str">
        <f>IF(ISERROR(LARGE(C74:Q74,10)),"-",LARGE(C74:Q74,10))</f>
        <v>-</v>
      </c>
      <c r="M75" s="2" t="str">
        <f>IF(ISERROR(LARGE(C74:Q74,11)),"-",LARGE(C74:Q74,11))</f>
        <v>-</v>
      </c>
      <c r="N75" s="2" t="str">
        <f>IF(ISERROR(LARGE(C74:Q74,12)),"-",LARGE(C74:Q74,12))</f>
        <v>-</v>
      </c>
      <c r="O75" s="2" t="str">
        <f>IF(ISERROR(LARGE(C74:Q74,13)),"-",LARGE(C74:Q74,13))</f>
        <v>-</v>
      </c>
      <c r="P75" s="2" t="str">
        <f>IF(ISERROR(LARGE(C74:Q74,14)),"-",LARGE(C74:Q74,14))</f>
        <v>-</v>
      </c>
      <c r="Q75" s="2" t="str">
        <f>IF(ISERROR(LARGE(C74:Q74,15)),"-",LARGE(C74:Q74,15))</f>
        <v>-</v>
      </c>
      <c r="R75" s="2">
        <f>SUM(C75:O75)</f>
        <v>0</v>
      </c>
    </row>
    <row r="76" spans="1:18" ht="38.25" customHeight="1" x14ac:dyDescent="0.45">
      <c r="A76" s="4">
        <v>27</v>
      </c>
      <c r="B76" s="3" t="str">
        <f>B21</f>
        <v>HATİCE BEYZA KAYA</v>
      </c>
      <c r="C76" s="2" t="str">
        <f>IF(ISERROR(VLOOKUP(B76,'[7]60M.'!$O$8:$S$990,5,0)),"",(VLOOKUP(B32,'[7]60M.'!$O$8:$S$990,5,0)))</f>
        <v/>
      </c>
      <c r="D76" s="2" t="str">
        <f>IF(ISERROR(VLOOKUP(B76,'[7]400m.'!$O$8:$S$990,5,0)),"",(VLOOKUP(B76,'[7]400m.'!$O$8:$S$990,5,0)))</f>
        <v/>
      </c>
      <c r="E76" s="2" t="str">
        <f>IF(ISERROR(VLOOKUP(B76,'[7]1500m.'!$N$8:$Q$973,4,0)),"",(VLOOKUP(B76,'[7]1500m.'!$N$8:$Q$973,4,0)))</f>
        <v/>
      </c>
      <c r="F76" s="2" t="str">
        <f>IF(ISERROR(VLOOKUP(B76,[7]Sırık!$F$8:$BP$990,63,0)),"",(VLOOKUP(B76,[7]Sırık!$F$8:$BP$990,63,0)))</f>
        <v/>
      </c>
      <c r="G76" s="2" t="str">
        <f>IF(ISERROR(VLOOKUP(B76,[7]Disk!$F$8:$O$975,10,0)),"",(VLOOKUP(B76,[7]Disk!$F$8:$O$975,10,0)))</f>
        <v/>
      </c>
      <c r="H76" s="2" t="str">
        <f>IF(ISERROR(VLOOKUP(B76,'[7]400m.Eng'!$O$8:$S$990,5,0)),"",(VLOOKUP(B76,'[7]400m.Eng'!$O$8:$S$990,5,0)))</f>
        <v/>
      </c>
      <c r="I76" s="2" t="str">
        <f>IF(ISERROR(VLOOKUP(B76,[7]Üçadım!$F$8:$O$975,10,0)),"",(VLOOKUP(B76,[7]Üçadım!$F$8:$O$975,10,0)))</f>
        <v/>
      </c>
      <c r="J76" s="2" t="str">
        <f>IF(ISERROR(VLOOKUP(B76,'[7]800m.'!$N$8:$Q$973,4,0)),"",(VLOOKUP(B76,'[7]800m.'!$N$8:$Q$973,4,0)))</f>
        <v/>
      </c>
      <c r="K76" s="2" t="str">
        <f>IF(ISERROR(VLOOKUP(B76,'[7]80m.'!$O$8:$S$979,5,0)),"",(VLOOKUP(B76,'[7]80m.'!$O$8:$S$979,5,0)))</f>
        <v/>
      </c>
      <c r="L76" s="2" t="str">
        <f>IF(ISERROR(VLOOKUP(B76,'[7]80m.Eng'!$O$8:$S$990,5,0)),"",(VLOOKUP(B76,'[7]80m.Eng'!$O$8:$S$990,5,0)))</f>
        <v/>
      </c>
      <c r="M76" s="2" t="str">
        <f>IF(ISERROR(VLOOKUP(B76,[7]Cirit!$F$8:$O$975,10,0)),"",(VLOOKUP(B76,[7]Cirit!$F$8:$O$975,10,0)))</f>
        <v/>
      </c>
      <c r="N76" s="2" t="str">
        <f>IF(ISERROR(VLOOKUP(B76,[7]Uzun!$F$8:$O$978,10,0)),"",(VLOOKUP(B76,[7]Uzun!$F$8:$O$978,10,0)))</f>
        <v/>
      </c>
      <c r="O76" s="2" t="str">
        <f>IF(ISERROR(VLOOKUP(B76,[7]Gülle!$F$8:$O$975,10,0)),"",(VLOOKUP(B76,[7]Gülle!$F$8:$O$975,10,0)))</f>
        <v/>
      </c>
      <c r="P76" s="2" t="str">
        <f>IF(ISERROR(VLOOKUP(B76,[7]Yüksek!$F$8:$BP$990,63,0)),"",(VLOOKUP(B76,[7]Yüksek!$F$8:$BP$990,63,0)))</f>
        <v/>
      </c>
      <c r="Q76" s="2" t="str">
        <f>IF(ISERROR(VLOOKUP(B76,[7]İsveç!$N$8:$Q$973,4,0)),"",(VLOOKUP(B76,[7]İsveç!$N$8:$Q$973,4,0)))</f>
        <v/>
      </c>
      <c r="R76" s="2">
        <f>R77</f>
        <v>0</v>
      </c>
    </row>
    <row r="77" spans="1:18" ht="38.25" customHeight="1" x14ac:dyDescent="0.45">
      <c r="A77" s="4">
        <v>28</v>
      </c>
      <c r="B77" s="3" t="str">
        <f>B21</f>
        <v>HATİCE BEYZA KAYA</v>
      </c>
      <c r="C77" s="2" t="str">
        <f>IF(ISERROR(LARGE(C76:Q76,1)),"-",LARGE(C76:Q76,1))</f>
        <v>-</v>
      </c>
      <c r="D77" s="2" t="str">
        <f>IF(ISERROR(LARGE(C76:Q76,2)),"-",LARGE(C76:Q76,2))</f>
        <v>-</v>
      </c>
      <c r="E77" s="2" t="str">
        <f>IF(ISERROR(LARGE(C76:Q76,3)),"-",LARGE(C76:Q76,3))</f>
        <v>-</v>
      </c>
      <c r="F77" s="2" t="str">
        <f>IF(ISERROR(LARGE(C76:Q76,4)),"-",LARGE(C76:Q76,4))</f>
        <v>-</v>
      </c>
      <c r="G77" s="2" t="str">
        <f>IF(ISERROR(LARGE(C76:Q76,5)),"-",LARGE(C76:Q76,5))</f>
        <v>-</v>
      </c>
      <c r="H77" s="2" t="str">
        <f>IF(ISERROR(LARGE(C76:Q76,6)),"-",LARGE(C76:Q76,6))</f>
        <v>-</v>
      </c>
      <c r="I77" s="2" t="str">
        <f>IF(ISERROR(LARGE(C76:Q76,7)),"-",LARGE(C76:Q76,7))</f>
        <v>-</v>
      </c>
      <c r="J77" s="2" t="str">
        <f>IF(ISERROR(LARGE(C76:Q76,8)),"-",LARGE(C76:Q76,8))</f>
        <v>-</v>
      </c>
      <c r="K77" s="2" t="str">
        <f>IF(ISERROR(LARGE(C76:Q76,9)),"-",LARGE(C76:Q76,9))</f>
        <v>-</v>
      </c>
      <c r="L77" s="2" t="str">
        <f>IF(ISERROR(LARGE(C76:Q76,10)),"-",LARGE(C76:Q76,10))</f>
        <v>-</v>
      </c>
      <c r="M77" s="2" t="str">
        <f>IF(ISERROR(LARGE(C76:Q76,11)),"-",LARGE(C76:Q76,11))</f>
        <v>-</v>
      </c>
      <c r="N77" s="2" t="str">
        <f>IF(ISERROR(LARGE(C76:Q76,12)),"-",LARGE(C76:Q76,12))</f>
        <v>-</v>
      </c>
      <c r="O77" s="2" t="str">
        <f>IF(ISERROR(LARGE(C76:Q76,13)),"-",LARGE(C76:Q76,13))</f>
        <v>-</v>
      </c>
      <c r="P77" s="2" t="str">
        <f>IF(ISERROR(LARGE(C76:Q76,14)),"-",LARGE(C76:Q76,14))</f>
        <v>-</v>
      </c>
      <c r="Q77" s="2" t="str">
        <f>IF(ISERROR(LARGE(C76:Q76,15)),"-",LARGE(C76:Q76,15))</f>
        <v>-</v>
      </c>
      <c r="R77" s="2">
        <f>SUM(C77:O77)</f>
        <v>0</v>
      </c>
    </row>
    <row r="78" spans="1:18" ht="38.25" customHeight="1" x14ac:dyDescent="0.45">
      <c r="A78" s="4">
        <v>29</v>
      </c>
      <c r="B78" s="3" t="str">
        <f>B22</f>
        <v>GÖKÇE ÖZBEK</v>
      </c>
      <c r="C78" s="2" t="str">
        <f>IF(ISERROR(VLOOKUP(B78,'[7]60M.'!$O$8:$S$990,5,0)),"",(VLOOKUP(#REF!,'[7]60M.'!$O$8:$S$990,5,0)))</f>
        <v/>
      </c>
      <c r="D78" s="2" t="str">
        <f>IF(ISERROR(VLOOKUP(B78,'[7]400m.'!$O$8:$S$990,5,0)),"",(VLOOKUP(B78,'[7]400m.'!$O$8:$S$990,5,0)))</f>
        <v/>
      </c>
      <c r="E78" s="2" t="str">
        <f>IF(ISERROR(VLOOKUP(B78,'[7]1500m.'!$N$8:$Q$973,4,0)),"",(VLOOKUP(B78,'[7]1500m.'!$N$8:$Q$973,4,0)))</f>
        <v/>
      </c>
      <c r="F78" s="2" t="str">
        <f>IF(ISERROR(VLOOKUP(B78,[7]Sırık!$F$8:$BP$990,63,0)),"",(VLOOKUP(B78,[7]Sırık!$F$8:$BP$990,63,0)))</f>
        <v/>
      </c>
      <c r="G78" s="2" t="str">
        <f>IF(ISERROR(VLOOKUP(B78,[7]Disk!$F$8:$O$975,10,0)),"",(VLOOKUP(B78,[7]Disk!$F$8:$O$975,10,0)))</f>
        <v/>
      </c>
      <c r="H78" s="2" t="str">
        <f>IF(ISERROR(VLOOKUP(B78,'[7]400m.Eng'!$O$8:$S$990,5,0)),"",(VLOOKUP(B78,'[7]400m.Eng'!$O$8:$S$990,5,0)))</f>
        <v/>
      </c>
      <c r="I78" s="2" t="str">
        <f>IF(ISERROR(VLOOKUP(B78,[7]Üçadım!$F$8:$O$975,10,0)),"",(VLOOKUP(B78,[7]Üçadım!$F$8:$O$975,10,0)))</f>
        <v/>
      </c>
      <c r="J78" s="2" t="str">
        <f>IF(ISERROR(VLOOKUP(B78,'[7]800m.'!$N$8:$Q$973,4,0)),"",(VLOOKUP(B78,'[7]800m.'!$N$8:$Q$973,4,0)))</f>
        <v/>
      </c>
      <c r="K78" s="2" t="str">
        <f>IF(ISERROR(VLOOKUP(B78,'[7]80m.'!$O$8:$S$979,5,0)),"",(VLOOKUP(B78,'[7]80m.'!$O$8:$S$979,5,0)))</f>
        <v/>
      </c>
      <c r="L78" s="2" t="str">
        <f>IF(ISERROR(VLOOKUP(B78,'[7]80m.Eng'!$O$8:$S$990,5,0)),"",(VLOOKUP(B78,'[7]80m.Eng'!$O$8:$S$990,5,0)))</f>
        <v/>
      </c>
      <c r="M78" s="2" t="str">
        <f>IF(ISERROR(VLOOKUP(B78,[7]Cirit!$F$8:$O$975,10,0)),"",(VLOOKUP(B78,[7]Cirit!$F$8:$O$975,10,0)))</f>
        <v/>
      </c>
      <c r="N78" s="2" t="str">
        <f>IF(ISERROR(VLOOKUP(B78,[7]Uzun!$F$8:$O$978,10,0)),"",(VLOOKUP(B78,[7]Uzun!$F$8:$O$978,10,0)))</f>
        <v/>
      </c>
      <c r="O78" s="2" t="str">
        <f>IF(ISERROR(VLOOKUP(B78,[7]Gülle!$F$8:$O$975,10,0)),"",(VLOOKUP(B78,[7]Gülle!$F$8:$O$975,10,0)))</f>
        <v/>
      </c>
      <c r="P78" s="2" t="str">
        <f>IF(ISERROR(VLOOKUP(B78,[7]Yüksek!$F$8:$BP$990,63,0)),"",(VLOOKUP(B78,[7]Yüksek!$F$8:$BP$990,63,0)))</f>
        <v/>
      </c>
      <c r="Q78" s="2" t="str">
        <f>IF(ISERROR(VLOOKUP(B78,[7]İsveç!$N$8:$Q$973,4,0)),"",(VLOOKUP(B78,[7]İsveç!$N$8:$Q$973,4,0)))</f>
        <v/>
      </c>
      <c r="R78" s="2">
        <f>R79</f>
        <v>0</v>
      </c>
    </row>
    <row r="79" spans="1:18" ht="38.25" customHeight="1" x14ac:dyDescent="0.45">
      <c r="A79" s="4">
        <v>30</v>
      </c>
      <c r="B79" s="3" t="str">
        <f>B22</f>
        <v>GÖKÇE ÖZBEK</v>
      </c>
      <c r="C79" s="2" t="str">
        <f>IF(ISERROR(LARGE(C78:Q78,1)),"-",LARGE(C78:Q78,1))</f>
        <v>-</v>
      </c>
      <c r="D79" s="2" t="str">
        <f>IF(ISERROR(LARGE(C78:Q78,2)),"-",LARGE(C78:Q78,2))</f>
        <v>-</v>
      </c>
      <c r="E79" s="2" t="str">
        <f>IF(ISERROR(LARGE(C78:Q78,3)),"-",LARGE(C78:Q78,3))</f>
        <v>-</v>
      </c>
      <c r="F79" s="2" t="str">
        <f>IF(ISERROR(LARGE(C78:Q78,4)),"-",LARGE(C78:Q78,4))</f>
        <v>-</v>
      </c>
      <c r="G79" s="2" t="str">
        <f>IF(ISERROR(LARGE(C78:Q78,5)),"-",LARGE(C78:Q78,5))</f>
        <v>-</v>
      </c>
      <c r="H79" s="2" t="str">
        <f>IF(ISERROR(LARGE(C78:Q78,6)),"-",LARGE(C78:Q78,6))</f>
        <v>-</v>
      </c>
      <c r="I79" s="2" t="str">
        <f>IF(ISERROR(LARGE(C78:Q78,7)),"-",LARGE(C78:Q78,7))</f>
        <v>-</v>
      </c>
      <c r="J79" s="2" t="str">
        <f>IF(ISERROR(LARGE(C78:Q78,8)),"-",LARGE(C78:Q78,8))</f>
        <v>-</v>
      </c>
      <c r="K79" s="2" t="str">
        <f>IF(ISERROR(LARGE(C78:Q78,9)),"-",LARGE(C78:Q78,9))</f>
        <v>-</v>
      </c>
      <c r="L79" s="2" t="str">
        <f>IF(ISERROR(LARGE(C78:Q78,10)),"-",LARGE(C78:Q78,10))</f>
        <v>-</v>
      </c>
      <c r="M79" s="2" t="str">
        <f>IF(ISERROR(LARGE(C78:Q78,11)),"-",LARGE(C78:Q78,11))</f>
        <v>-</v>
      </c>
      <c r="N79" s="2" t="str">
        <f>IF(ISERROR(LARGE(C78:Q78,12)),"-",LARGE(C78:Q78,12))</f>
        <v>-</v>
      </c>
      <c r="O79" s="2" t="str">
        <f>IF(ISERROR(LARGE(C78:Q78,13)),"-",LARGE(C78:Q78,13))</f>
        <v>-</v>
      </c>
      <c r="P79" s="2" t="str">
        <f>IF(ISERROR(LARGE(C78:Q78,14)),"-",LARGE(C78:Q78,14))</f>
        <v>-</v>
      </c>
      <c r="Q79" s="2" t="str">
        <f>IF(ISERROR(LARGE(C78:Q78,15)),"-",LARGE(C78:Q78,15))</f>
        <v>-</v>
      </c>
      <c r="R79" s="2">
        <f>SUM(C79:O79)</f>
        <v>0</v>
      </c>
    </row>
    <row r="80" spans="1:18" ht="38.25" customHeight="1" x14ac:dyDescent="0.45">
      <c r="A80" s="4">
        <v>31</v>
      </c>
      <c r="B80" s="3" t="str">
        <f>B23</f>
        <v>SEMİHA KARACA</v>
      </c>
      <c r="C80" s="2" t="str">
        <f>IF(ISERROR(VLOOKUP(B80,'[7]60M.'!$O$8:$S$990,5,0)),"",(VLOOKUP(#REF!,'[7]60M.'!$O$8:$S$990,5,0)))</f>
        <v/>
      </c>
      <c r="D80" s="2" t="str">
        <f>IF(ISERROR(VLOOKUP(B80,'[7]400m.'!$O$8:$S$990,5,0)),"",(VLOOKUP(B80,'[7]400m.'!$O$8:$S$990,5,0)))</f>
        <v/>
      </c>
      <c r="E80" s="2" t="str">
        <f>IF(ISERROR(VLOOKUP(B80,'[7]1500m.'!$N$8:$Q$973,4,0)),"",(VLOOKUP(B80,'[7]1500m.'!$N$8:$Q$973,4,0)))</f>
        <v/>
      </c>
      <c r="F80" s="2" t="str">
        <f>IF(ISERROR(VLOOKUP(B80,[7]Sırık!$F$8:$BP$990,63,0)),"",(VLOOKUP(B80,[7]Sırık!$F$8:$BP$990,63,0)))</f>
        <v/>
      </c>
      <c r="G80" s="2" t="str">
        <f>IF(ISERROR(VLOOKUP(B80,[7]Disk!$F$8:$O$975,10,0)),"",(VLOOKUP(B80,[7]Disk!$F$8:$O$975,10,0)))</f>
        <v/>
      </c>
      <c r="H80" s="2" t="str">
        <f>IF(ISERROR(VLOOKUP(B80,'[7]400m.Eng'!$O$8:$S$990,5,0)),"",(VLOOKUP(B80,'[7]400m.Eng'!$O$8:$S$990,5,0)))</f>
        <v/>
      </c>
      <c r="I80" s="2" t="str">
        <f>IF(ISERROR(VLOOKUP(B80,[7]Üçadım!$F$8:$O$975,10,0)),"",(VLOOKUP(B80,[7]Üçadım!$F$8:$O$975,10,0)))</f>
        <v/>
      </c>
      <c r="J80" s="2" t="str">
        <f>IF(ISERROR(VLOOKUP(B80,'[7]800m.'!$N$8:$Q$973,4,0)),"",(VLOOKUP(B80,'[7]800m.'!$N$8:$Q$973,4,0)))</f>
        <v/>
      </c>
      <c r="K80" s="2" t="str">
        <f>IF(ISERROR(VLOOKUP(B80,'[7]80m.'!$O$8:$S$979,5,0)),"",(VLOOKUP(B80,'[7]80m.'!$O$8:$S$979,5,0)))</f>
        <v/>
      </c>
      <c r="L80" s="2" t="str">
        <f>IF(ISERROR(VLOOKUP(B80,'[7]80m.Eng'!$O$8:$S$990,5,0)),"",(VLOOKUP(B80,'[7]80m.Eng'!$O$8:$S$990,5,0)))</f>
        <v/>
      </c>
      <c r="M80" s="2" t="str">
        <f>IF(ISERROR(VLOOKUP(B80,[7]Cirit!$F$8:$O$975,10,0)),"",(VLOOKUP(B80,[7]Cirit!$F$8:$O$975,10,0)))</f>
        <v/>
      </c>
      <c r="N80" s="2" t="str">
        <f>IF(ISERROR(VLOOKUP(B80,[7]Uzun!$F$8:$O$978,10,0)),"",(VLOOKUP(B80,[7]Uzun!$F$8:$O$978,10,0)))</f>
        <v/>
      </c>
      <c r="O80" s="2" t="str">
        <f>IF(ISERROR(VLOOKUP(B80,[7]Gülle!$F$8:$O$975,10,0)),"",(VLOOKUP(B80,[7]Gülle!$F$8:$O$975,10,0)))</f>
        <v/>
      </c>
      <c r="P80" s="2" t="str">
        <f>IF(ISERROR(VLOOKUP(B80,[7]Yüksek!$F$8:$BP$990,63,0)),"",(VLOOKUP(B80,[7]Yüksek!$F$8:$BP$990,63,0)))</f>
        <v/>
      </c>
      <c r="Q80" s="2" t="str">
        <f>IF(ISERROR(VLOOKUP(B80,[7]İsveç!$N$8:$Q$973,4,0)),"",(VLOOKUP(B80,[7]İsveç!$N$8:$Q$973,4,0)))</f>
        <v/>
      </c>
      <c r="R80" s="2">
        <f>R81</f>
        <v>0</v>
      </c>
    </row>
    <row r="81" spans="1:18" ht="38.25" customHeight="1" x14ac:dyDescent="0.45">
      <c r="A81" s="4">
        <v>32</v>
      </c>
      <c r="B81" s="3" t="str">
        <f>B23</f>
        <v>SEMİHA KARACA</v>
      </c>
      <c r="C81" s="2" t="str">
        <f>IF(ISERROR(LARGE(C80:Q80,1)),"-",LARGE(C80:Q80,1))</f>
        <v>-</v>
      </c>
      <c r="D81" s="2" t="str">
        <f>IF(ISERROR(LARGE(C80:Q80,2)),"-",LARGE(C80:Q80,2))</f>
        <v>-</v>
      </c>
      <c r="E81" s="2" t="str">
        <f>IF(ISERROR(LARGE(C80:Q80,3)),"-",LARGE(C80:Q80,3))</f>
        <v>-</v>
      </c>
      <c r="F81" s="2" t="str">
        <f>IF(ISERROR(LARGE(C80:Q80,4)),"-",LARGE(C80:Q80,4))</f>
        <v>-</v>
      </c>
      <c r="G81" s="2" t="str">
        <f>IF(ISERROR(LARGE(C80:Q80,5)),"-",LARGE(C80:Q80,5))</f>
        <v>-</v>
      </c>
      <c r="H81" s="2" t="str">
        <f>IF(ISERROR(LARGE(C80:Q80,6)),"-",LARGE(C80:Q80,6))</f>
        <v>-</v>
      </c>
      <c r="I81" s="2" t="str">
        <f>IF(ISERROR(LARGE(C80:Q80,7)),"-",LARGE(C80:Q80,7))</f>
        <v>-</v>
      </c>
      <c r="J81" s="2" t="str">
        <f>IF(ISERROR(LARGE(C80:Q80,8)),"-",LARGE(C80:Q80,8))</f>
        <v>-</v>
      </c>
      <c r="K81" s="2" t="str">
        <f>IF(ISERROR(LARGE(C80:Q80,9)),"-",LARGE(C80:Q80,9))</f>
        <v>-</v>
      </c>
      <c r="L81" s="2" t="str">
        <f>IF(ISERROR(LARGE(C80:Q80,10)),"-",LARGE(C80:Q80,10))</f>
        <v>-</v>
      </c>
      <c r="M81" s="2" t="str">
        <f>IF(ISERROR(LARGE(C80:Q80,11)),"-",LARGE(C80:Q80,11))</f>
        <v>-</v>
      </c>
      <c r="N81" s="2" t="str">
        <f>IF(ISERROR(LARGE(C80:Q80,12)),"-",LARGE(C80:Q80,12))</f>
        <v>-</v>
      </c>
      <c r="O81" s="2" t="str">
        <f>IF(ISERROR(LARGE(C80:Q80,13)),"-",LARGE(C80:Q80,13))</f>
        <v>-</v>
      </c>
      <c r="P81" s="2" t="str">
        <f>IF(ISERROR(LARGE(C80:Q80,14)),"-",LARGE(C80:Q80,14))</f>
        <v>-</v>
      </c>
      <c r="Q81" s="2" t="str">
        <f>IF(ISERROR(LARGE(C80:Q80,15)),"-",LARGE(C80:Q80,15))</f>
        <v>-</v>
      </c>
      <c r="R81" s="2">
        <f>SUM(C81:O81)</f>
        <v>0</v>
      </c>
    </row>
    <row r="82" spans="1:18" ht="38.25" customHeight="1" x14ac:dyDescent="0.45">
      <c r="A82" s="4">
        <v>33</v>
      </c>
      <c r="B82" s="3" t="str">
        <f>B27</f>
        <v>ÖZGÜ BAYRAM</v>
      </c>
      <c r="C82" s="2" t="str">
        <f>IF(ISERROR(VLOOKUP(B82,'[7]60M.'!$O$8:$S$990,5,0)),"",(VLOOKUP(#REF!,'[7]60M.'!$O$8:$S$990,5,0)))</f>
        <v/>
      </c>
      <c r="D82" s="2" t="str">
        <f>IF(ISERROR(VLOOKUP(B82,'[7]400m.'!$O$8:$S$990,5,0)),"",(VLOOKUP(B82,'[7]400m.'!$O$8:$S$990,5,0)))</f>
        <v/>
      </c>
      <c r="E82" s="2" t="str">
        <f>IF(ISERROR(VLOOKUP(B82,'[7]1500m.'!$N$8:$Q$973,4,0)),"",(VLOOKUP(B82,'[7]1500m.'!$N$8:$Q$973,4,0)))</f>
        <v/>
      </c>
      <c r="F82" s="2" t="str">
        <f>IF(ISERROR(VLOOKUP(B82,[7]Sırık!$F$8:$BP$990,63,0)),"",(VLOOKUP(B82,[7]Sırık!$F$8:$BP$990,63,0)))</f>
        <v/>
      </c>
      <c r="G82" s="2" t="str">
        <f>IF(ISERROR(VLOOKUP(B82,[7]Disk!$F$8:$O$975,10,0)),"",(VLOOKUP(B82,[7]Disk!$F$8:$O$975,10,0)))</f>
        <v/>
      </c>
      <c r="H82" s="2" t="str">
        <f>IF(ISERROR(VLOOKUP(B82,'[7]400m.Eng'!$O$8:$S$990,5,0)),"",(VLOOKUP(B82,'[7]400m.Eng'!$O$8:$S$990,5,0)))</f>
        <v/>
      </c>
      <c r="I82" s="2" t="str">
        <f>IF(ISERROR(VLOOKUP(B82,[7]Üçadım!$F$8:$O$975,10,0)),"",(VLOOKUP(B82,[7]Üçadım!$F$8:$O$975,10,0)))</f>
        <v/>
      </c>
      <c r="J82" s="2" t="str">
        <f>IF(ISERROR(VLOOKUP(B82,'[7]800m.'!$N$8:$Q$973,4,0)),"",(VLOOKUP(B82,'[7]800m.'!$N$8:$Q$973,4,0)))</f>
        <v/>
      </c>
      <c r="K82" s="2" t="str">
        <f>IF(ISERROR(VLOOKUP(B82,'[7]80m.'!$O$8:$S$979,5,0)),"",(VLOOKUP(B82,'[7]80m.'!$O$8:$S$979,5,0)))</f>
        <v/>
      </c>
      <c r="L82" s="2" t="str">
        <f>IF(ISERROR(VLOOKUP(B82,'[7]80m.Eng'!$O$8:$S$990,5,0)),"",(VLOOKUP(B82,'[7]80m.Eng'!$O$8:$S$990,5,0)))</f>
        <v/>
      </c>
      <c r="M82" s="2" t="str">
        <f>IF(ISERROR(VLOOKUP(B82,[7]Cirit!$F$8:$O$975,10,0)),"",(VLOOKUP(B82,[7]Cirit!$F$8:$O$975,10,0)))</f>
        <v/>
      </c>
      <c r="N82" s="2" t="str">
        <f>IF(ISERROR(VLOOKUP(B82,[7]Uzun!$F$8:$O$978,10,0)),"",(VLOOKUP(B82,[7]Uzun!$F$8:$O$978,10,0)))</f>
        <v/>
      </c>
      <c r="O82" s="2" t="str">
        <f>IF(ISERROR(VLOOKUP(B82,[7]Gülle!$F$8:$O$975,10,0)),"",(VLOOKUP(B82,[7]Gülle!$F$8:$O$975,10,0)))</f>
        <v/>
      </c>
      <c r="P82" s="2" t="str">
        <f>IF(ISERROR(VLOOKUP(B82,[7]Yüksek!$F$8:$BP$990,63,0)),"",(VLOOKUP(B82,[7]Yüksek!$F$8:$BP$990,63,0)))</f>
        <v/>
      </c>
      <c r="Q82" s="2" t="str">
        <f>IF(ISERROR(VLOOKUP(B82,[7]İsveç!$N$8:$Q$973,4,0)),"",(VLOOKUP(B82,[7]İsveç!$N$8:$Q$973,4,0)))</f>
        <v/>
      </c>
      <c r="R82" s="2">
        <f>R83</f>
        <v>0</v>
      </c>
    </row>
    <row r="83" spans="1:18" ht="38.25" customHeight="1" x14ac:dyDescent="0.45">
      <c r="A83" s="4">
        <v>34</v>
      </c>
      <c r="B83" s="3" t="str">
        <f>B27</f>
        <v>ÖZGÜ BAYRAM</v>
      </c>
      <c r="C83" s="2" t="str">
        <f>IF(ISERROR(LARGE(C82:Q82,1)),"-",LARGE(C82:Q82,1))</f>
        <v>-</v>
      </c>
      <c r="D83" s="2" t="str">
        <f>IF(ISERROR(LARGE(C82:Q82,2)),"-",LARGE(C82:Q82,2))</f>
        <v>-</v>
      </c>
      <c r="E83" s="2" t="str">
        <f>IF(ISERROR(LARGE(C82:Q82,3)),"-",LARGE(C82:Q82,3))</f>
        <v>-</v>
      </c>
      <c r="F83" s="2" t="str">
        <f>IF(ISERROR(LARGE(C82:Q82,4)),"-",LARGE(C82:Q82,4))</f>
        <v>-</v>
      </c>
      <c r="G83" s="2" t="str">
        <f>IF(ISERROR(LARGE(C82:Q82,5)),"-",LARGE(C82:Q82,5))</f>
        <v>-</v>
      </c>
      <c r="H83" s="2" t="str">
        <f>IF(ISERROR(LARGE(C82:Q82,6)),"-",LARGE(C82:Q82,6))</f>
        <v>-</v>
      </c>
      <c r="I83" s="2" t="str">
        <f>IF(ISERROR(LARGE(C82:Q82,7)),"-",LARGE(C82:Q82,7))</f>
        <v>-</v>
      </c>
      <c r="J83" s="2" t="str">
        <f>IF(ISERROR(LARGE(C82:Q82,8)),"-",LARGE(C82:Q82,8))</f>
        <v>-</v>
      </c>
      <c r="K83" s="2" t="str">
        <f>IF(ISERROR(LARGE(C82:Q82,9)),"-",LARGE(C82:Q82,9))</f>
        <v>-</v>
      </c>
      <c r="L83" s="2" t="str">
        <f>IF(ISERROR(LARGE(C82:Q82,10)),"-",LARGE(C82:Q82,10))</f>
        <v>-</v>
      </c>
      <c r="M83" s="2" t="str">
        <f>IF(ISERROR(LARGE(C82:Q82,11)),"-",LARGE(C82:Q82,11))</f>
        <v>-</v>
      </c>
      <c r="N83" s="2" t="str">
        <f>IF(ISERROR(LARGE(C82:Q82,12)),"-",LARGE(C82:Q82,12))</f>
        <v>-</v>
      </c>
      <c r="O83" s="2" t="str">
        <f>IF(ISERROR(LARGE(C82:Q82,13)),"-",LARGE(C82:Q82,13))</f>
        <v>-</v>
      </c>
      <c r="P83" s="2" t="str">
        <f>IF(ISERROR(LARGE(C82:Q82,14)),"-",LARGE(C82:Q82,14))</f>
        <v>-</v>
      </c>
      <c r="Q83" s="2" t="str">
        <f>IF(ISERROR(LARGE(C82:Q82,15)),"-",LARGE(C82:Q82,15))</f>
        <v>-</v>
      </c>
      <c r="R83" s="2">
        <f>SUM(C83:O83)</f>
        <v>0</v>
      </c>
    </row>
  </sheetData>
  <mergeCells count="35">
    <mergeCell ref="V32:V33"/>
    <mergeCell ref="M32:N32"/>
    <mergeCell ref="O32:P32"/>
    <mergeCell ref="Q32:R32"/>
    <mergeCell ref="S32:S33"/>
    <mergeCell ref="T32:T33"/>
    <mergeCell ref="U32:U33"/>
    <mergeCell ref="A30:U30"/>
    <mergeCell ref="A31:J31"/>
    <mergeCell ref="K31:U31"/>
    <mergeCell ref="A32:A33"/>
    <mergeCell ref="B32:B33"/>
    <mergeCell ref="C32:D32"/>
    <mergeCell ref="E32:F32"/>
    <mergeCell ref="G32:H32"/>
    <mergeCell ref="I32:J32"/>
    <mergeCell ref="K32:L32"/>
    <mergeCell ref="K6:L6"/>
    <mergeCell ref="M6:N6"/>
    <mergeCell ref="O6:P6"/>
    <mergeCell ref="Q6:Q7"/>
    <mergeCell ref="A28:U28"/>
    <mergeCell ref="A29:U29"/>
    <mergeCell ref="A6:A7"/>
    <mergeCell ref="B6:B7"/>
    <mergeCell ref="C6:D6"/>
    <mergeCell ref="E6:F6"/>
    <mergeCell ref="G6:H6"/>
    <mergeCell ref="I6:J6"/>
    <mergeCell ref="A1:U1"/>
    <mergeCell ref="A2:U2"/>
    <mergeCell ref="A3:U3"/>
    <mergeCell ref="A4:J4"/>
    <mergeCell ref="K4:U4"/>
    <mergeCell ref="M5:U5"/>
  </mergeCells>
  <conditionalFormatting sqref="Q8:Q27">
    <cfRule type="duplicateValues" dxfId="6" priority="1" stopIfTrue="1"/>
  </conditionalFormatting>
  <conditionalFormatting sqref="U34:U48">
    <cfRule type="duplicateValues" dxfId="5" priority="2" stopIfTrue="1"/>
  </conditionalFormatting>
  <pageMargins left="0.18" right="0.16" top="0.32" bottom="0.19" header="0.24" footer="0.28999999999999998"/>
  <pageSetup paperSize="9" scale="34" fitToHeight="0" orientation="landscape" r:id="rId1"/>
  <rowBreaks count="1" manualBreakCount="1">
    <brk id="27" max="2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106"/>
  <sheetViews>
    <sheetView tabSelected="1" view="pageBreakPreview" topLeftCell="A40" zoomScale="40" zoomScaleNormal="100" zoomScaleSheetLayoutView="40" workbookViewId="0">
      <selection activeCell="A59" sqref="A59:A67"/>
    </sheetView>
  </sheetViews>
  <sheetFormatPr defaultRowHeight="12.75" x14ac:dyDescent="0.2"/>
  <cols>
    <col min="1" max="1" width="9.140625" style="1"/>
    <col min="2" max="2" width="73.85546875" style="1" customWidth="1"/>
    <col min="3" max="3" width="19" style="1" customWidth="1"/>
    <col min="4" max="4" width="13" style="1" customWidth="1"/>
    <col min="5" max="5" width="19" style="1" customWidth="1"/>
    <col min="6" max="6" width="13" style="1" customWidth="1"/>
    <col min="7" max="7" width="19" style="1" customWidth="1"/>
    <col min="8" max="8" width="13" style="1" customWidth="1"/>
    <col min="9" max="9" width="19" style="1" customWidth="1"/>
    <col min="10" max="10" width="13" style="1" customWidth="1"/>
    <col min="11" max="11" width="19" style="1" customWidth="1"/>
    <col min="12" max="12" width="13" style="1" customWidth="1"/>
    <col min="13" max="13" width="19" style="1" customWidth="1"/>
    <col min="14" max="14" width="13" style="1" customWidth="1"/>
    <col min="15" max="15" width="19" style="1" customWidth="1"/>
    <col min="16" max="16" width="13" style="1" customWidth="1"/>
    <col min="17" max="17" width="19" style="1" customWidth="1"/>
    <col min="18" max="18" width="14.140625" style="1" customWidth="1"/>
    <col min="19" max="20" width="16" style="1" customWidth="1"/>
    <col min="21" max="21" width="18.5703125" style="1" customWidth="1"/>
    <col min="22" max="22" width="22.28515625" style="1" bestFit="1" customWidth="1"/>
    <col min="23" max="16384" width="9.140625" style="1"/>
  </cols>
  <sheetData>
    <row r="1" spans="1:21" ht="48.75" customHeight="1" x14ac:dyDescent="0.2">
      <c r="A1" s="30" t="str">
        <f>('[8]YARIŞMA BİLGİLERİ'!A2)</f>
        <v>Gençlik ve Spor Bakanlığı
Spor Genel Müdürlüğü
Spor Faaliyetleri Daire Başkanlığı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48.75" customHeight="1" x14ac:dyDescent="0.2">
      <c r="A2" s="29" t="str">
        <f>'[8]YARIŞMA BİLGİLERİ'!F19</f>
        <v>2021-2022 SPORCU EĞİTİM MERKEZİ GRUP BİRİNCİLİĞİ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48.75" customHeight="1" x14ac:dyDescent="0.2">
      <c r="A3" s="28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48.75" customHeight="1" x14ac:dyDescent="0.2">
      <c r="A4" s="41" t="s">
        <v>190</v>
      </c>
      <c r="B4" s="41"/>
      <c r="C4" s="41"/>
      <c r="D4" s="41"/>
      <c r="E4" s="41"/>
      <c r="F4" s="41"/>
      <c r="G4" s="41"/>
      <c r="H4" s="41"/>
      <c r="I4" s="41"/>
      <c r="J4" s="41"/>
      <c r="K4" s="41" t="s">
        <v>34</v>
      </c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21" ht="48.7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2">
        <f ca="1">NOW()</f>
        <v>44706.78603333333</v>
      </c>
      <c r="N5" s="42"/>
      <c r="O5" s="42"/>
      <c r="P5" s="42"/>
      <c r="Q5" s="42"/>
      <c r="R5" s="42"/>
      <c r="S5" s="42"/>
      <c r="T5" s="42"/>
      <c r="U5" s="42"/>
    </row>
    <row r="6" spans="1:21" ht="48.75" customHeight="1" x14ac:dyDescent="0.2">
      <c r="A6" s="20" t="s">
        <v>24</v>
      </c>
      <c r="B6" s="19" t="s">
        <v>23</v>
      </c>
      <c r="C6" s="43" t="s">
        <v>21</v>
      </c>
      <c r="D6" s="43"/>
      <c r="E6" s="26" t="s">
        <v>32</v>
      </c>
      <c r="F6" s="25"/>
      <c r="G6" s="44" t="s">
        <v>191</v>
      </c>
      <c r="H6" s="45"/>
      <c r="I6" s="24" t="s">
        <v>37</v>
      </c>
      <c r="J6" s="24"/>
      <c r="K6" s="46" t="s">
        <v>19</v>
      </c>
      <c r="L6" s="47"/>
      <c r="M6" s="46" t="s">
        <v>28</v>
      </c>
      <c r="N6" s="47"/>
      <c r="O6" s="46" t="s">
        <v>18</v>
      </c>
      <c r="P6" s="47"/>
      <c r="Q6" s="46" t="s">
        <v>17</v>
      </c>
      <c r="R6" s="47"/>
      <c r="S6" s="37" t="s">
        <v>14</v>
      </c>
      <c r="T6" s="32"/>
      <c r="U6" s="31"/>
    </row>
    <row r="7" spans="1:21" ht="48.75" customHeight="1" x14ac:dyDescent="0.2">
      <c r="A7" s="20"/>
      <c r="B7" s="19"/>
      <c r="C7" s="18" t="s">
        <v>10</v>
      </c>
      <c r="D7" s="17" t="s">
        <v>9</v>
      </c>
      <c r="E7" s="18" t="s">
        <v>10</v>
      </c>
      <c r="F7" s="17" t="s">
        <v>9</v>
      </c>
      <c r="G7" s="18" t="s">
        <v>10</v>
      </c>
      <c r="H7" s="17" t="s">
        <v>9</v>
      </c>
      <c r="I7" s="18" t="s">
        <v>10</v>
      </c>
      <c r="J7" s="17" t="s">
        <v>9</v>
      </c>
      <c r="K7" s="18" t="s">
        <v>10</v>
      </c>
      <c r="L7" s="17" t="s">
        <v>9</v>
      </c>
      <c r="M7" s="18" t="s">
        <v>10</v>
      </c>
      <c r="N7" s="17" t="s">
        <v>9</v>
      </c>
      <c r="O7" s="18" t="s">
        <v>10</v>
      </c>
      <c r="P7" s="17" t="s">
        <v>9</v>
      </c>
      <c r="Q7" s="18" t="s">
        <v>10</v>
      </c>
      <c r="R7" s="17" t="s">
        <v>9</v>
      </c>
      <c r="S7" s="37"/>
      <c r="T7" s="32"/>
      <c r="U7" s="31"/>
    </row>
    <row r="8" spans="1:21" ht="48.75" customHeight="1" x14ac:dyDescent="0.2">
      <c r="A8" s="14">
        <v>1</v>
      </c>
      <c r="B8" s="6" t="s">
        <v>192</v>
      </c>
      <c r="C8" s="36">
        <f>IF(ISERROR(VLOOKUP(B8,'[8]80 METRE'!$N$8:$S$983,3,0)),"",(VLOOKUP(B8,'[8]80 METRE'!$N$8:$S$983,3,0)))</f>
        <v>1174</v>
      </c>
      <c r="D8" s="35">
        <f>IF(ISERROR(VLOOKUP(B8,'[8]80 METRE'!$N$8:$S$1000,6,0)),"",(VLOOKUP(B8,'[8]80 METRE'!$N$8:$S$1000,6,0)))</f>
        <v>55</v>
      </c>
      <c r="E8" s="34" t="str">
        <f>IF(ISERROR(VLOOKUP(B8,'[8]600 METRE'!$O$8:$S$973,2,0)),"",(VLOOKUP(B8,'[8]600 METRE'!$O$8:$S$973,2,0)))</f>
        <v/>
      </c>
      <c r="F8" s="10" t="str">
        <f>IF(ISERROR(VLOOKUP(B8,'[8]600 METRE'!$O$8:$S$990,5,0)),"",(VLOOKUP(B8,'[8]600 METRE'!$O$8:$S$990,5,0)))</f>
        <v/>
      </c>
      <c r="G8" s="34" t="str">
        <f>IF(ISERROR(VLOOKUP(B8,'[8]2000METRE'!$M$8:$Q$990,3,0)),"",(VLOOKUP(B8,'[8]2000METRE'!$M$8:$Q$990,3,0)))</f>
        <v/>
      </c>
      <c r="H8" s="10" t="str">
        <f>IF(ISERROR(VLOOKUP(B8,'[8]2000METRE'!$M$8:$Q$990,5,0)),"",(VLOOKUP(B8,'[8]2000METRE'!$M$8:$Q$990,5,0)))</f>
        <v/>
      </c>
      <c r="I8" s="12" t="str">
        <f>IF(ISERROR(VLOOKUP(B8,[8]Yüksek!$F$8:$BO$990,62,0)),"",(VLOOKUP(B8,[8]Yüksek!$F$8:$BO$990,62,0)))</f>
        <v/>
      </c>
      <c r="J8" s="10" t="str">
        <f>IF(ISERROR(VLOOKUP(B8,[8]Yüksek!$F$8:$BP$990,63,0)),"",(VLOOKUP(B8,[8]Yüksek!$F$8:$BP$990,63,0)))</f>
        <v/>
      </c>
      <c r="K8" s="12" t="str">
        <f>IF(ISERROR(VLOOKUP(B8,[8]Cirit!$E$8:$N$975,10,0)),"",(VLOOKUP(B8,[8]Cirit!$E$8:$N$975,10,0)))</f>
        <v/>
      </c>
      <c r="L8" s="10" t="str">
        <f>IF(ISERROR(VLOOKUP(B8,[8]Cirit!$E$8:$O$975,11,0)),"",(VLOOKUP(B8,[8]Cirit!$E$8:$O$975,11,0)))</f>
        <v/>
      </c>
      <c r="M8" s="11" t="str">
        <f>IF(ISERROR(VLOOKUP(B8,'[8]100m.Eng'!$N$8:$S$972,3,0)),"",(VLOOKUP(B8,'[8]100m.Eng'!$N$8:$S$972,3,0)))</f>
        <v/>
      </c>
      <c r="N8" s="10" t="str">
        <f>IF(ISERROR(VLOOKUP(B8,'[8]100m.Eng'!$N$8:$S$989,6,0)),"",(VLOOKUP(B8,'[8]100m.Eng'!$N$8:$S$989,6,0)))</f>
        <v/>
      </c>
      <c r="O8" s="12">
        <f>IF(ISERROR(VLOOKUP(B8,[8]Uzun!$E$8:$N$990,10,0)),"",(VLOOKUP(B8,[8]Uzun!$E$8:$N$990,10,0)))</f>
        <v>426</v>
      </c>
      <c r="P8" s="10">
        <f>IF(ISERROR(VLOOKUP(B8,[8]Uzun!$E$8:$O$990,11,0)),"",(VLOOKUP(B8,[8]Uzun!$E$8:$O$990,11,0)))</f>
        <v>46</v>
      </c>
      <c r="Q8" s="12">
        <f>IF(ISERROR(VLOOKUP(B8,[8]Gülle!$E$8:$N$977,10,0)),"",(VLOOKUP(B8,[8]Gülle!$E$8:$N$977,10,0)))</f>
        <v>692</v>
      </c>
      <c r="R8" s="10">
        <f>IF(ISERROR(VLOOKUP(B8,[8]Gülle!$E$8:$O$977,11,0)),"",(VLOOKUP(B8,[8]Gülle!$E$8:$O$977,11,0)))</f>
        <v>39</v>
      </c>
      <c r="S8" s="33">
        <f t="shared" ref="S8:S37" si="0">SUM(D8,F8,H8,J8,L8,N8,P8,R8)</f>
        <v>140</v>
      </c>
      <c r="T8" s="32"/>
      <c r="U8" s="31"/>
    </row>
    <row r="9" spans="1:21" ht="48.75" customHeight="1" x14ac:dyDescent="0.2">
      <c r="A9" s="14">
        <v>2</v>
      </c>
      <c r="B9" s="6" t="s">
        <v>193</v>
      </c>
      <c r="C9" s="36">
        <f>IF(ISERROR(VLOOKUP(B9,'[8]80 METRE'!$N$8:$S$983,3,0)),"",(VLOOKUP(B9,'[8]80 METRE'!$N$8:$S$983,3,0)))</f>
        <v>1092</v>
      </c>
      <c r="D9" s="35">
        <f>IF(ISERROR(VLOOKUP(B9,'[8]80 METRE'!$N$8:$S$1000,6,0)),"",(VLOOKUP(B9,'[8]80 METRE'!$N$8:$S$1000,6,0)))</f>
        <v>71</v>
      </c>
      <c r="E9" s="34" t="str">
        <f>IF(ISERROR(VLOOKUP(B9,'[8]600 METRE'!$O$8:$S$973,2,0)),"",(VLOOKUP(B9,'[8]600 METRE'!$O$8:$S$973,2,0)))</f>
        <v/>
      </c>
      <c r="F9" s="10" t="str">
        <f>IF(ISERROR(VLOOKUP(B9,'[8]600 METRE'!$O$8:$S$990,5,0)),"",(VLOOKUP(B9,'[8]600 METRE'!$O$8:$S$990,5,0)))</f>
        <v/>
      </c>
      <c r="G9" s="34" t="str">
        <f>IF(ISERROR(VLOOKUP(B9,'[8]2000METRE'!$M$8:$Q$990,3,0)),"",(VLOOKUP(B9,'[8]2000METRE'!$M$8:$Q$990,3,0)))</f>
        <v/>
      </c>
      <c r="H9" s="10" t="str">
        <f>IF(ISERROR(VLOOKUP(B9,'[8]2000METRE'!$M$8:$Q$990,5,0)),"",(VLOOKUP(B9,'[8]2000METRE'!$M$8:$Q$990,5,0)))</f>
        <v/>
      </c>
      <c r="I9" s="12" t="str">
        <f>IF(ISERROR(VLOOKUP(B9,[8]Yüksek!$F$8:$BO$990,62,0)),"",(VLOOKUP(B9,[8]Yüksek!$F$8:$BO$990,62,0)))</f>
        <v/>
      </c>
      <c r="J9" s="10" t="str">
        <f>IF(ISERROR(VLOOKUP(B9,[8]Yüksek!$F$8:$BP$990,63,0)),"",(VLOOKUP(B9,[8]Yüksek!$F$8:$BP$990,63,0)))</f>
        <v/>
      </c>
      <c r="K9" s="12" t="str">
        <f>IF(ISERROR(VLOOKUP(B9,[8]Cirit!$E$8:$N$975,10,0)),"",(VLOOKUP(B9,[8]Cirit!$E$8:$N$975,10,0)))</f>
        <v/>
      </c>
      <c r="L9" s="10" t="str">
        <f>IF(ISERROR(VLOOKUP(B9,[8]Cirit!$E$8:$O$975,11,0)),"",(VLOOKUP(B9,[8]Cirit!$E$8:$O$975,11,0)))</f>
        <v/>
      </c>
      <c r="M9" s="11" t="str">
        <f>IF(ISERROR(VLOOKUP(B9,'[8]100m.Eng'!$N$8:$S$972,3,0)),"",(VLOOKUP(B9,'[8]100m.Eng'!$N$8:$S$972,3,0)))</f>
        <v/>
      </c>
      <c r="N9" s="10" t="str">
        <f>IF(ISERROR(VLOOKUP(B9,'[8]100m.Eng'!$N$8:$S$989,6,0)),"",(VLOOKUP(B9,'[8]100m.Eng'!$N$8:$S$989,6,0)))</f>
        <v/>
      </c>
      <c r="O9" s="12">
        <f>IF(ISERROR(VLOOKUP(B9,[8]Uzun!$E$8:$N$990,10,0)),"",(VLOOKUP(B9,[8]Uzun!$E$8:$N$990,10,0)))</f>
        <v>493</v>
      </c>
      <c r="P9" s="10">
        <f>IF(ISERROR(VLOOKUP(B9,[8]Uzun!$E$8:$O$990,11,0)),"",(VLOOKUP(B9,[8]Uzun!$E$8:$O$990,11,0)))</f>
        <v>63</v>
      </c>
      <c r="Q9" s="12">
        <f>IF(ISERROR(VLOOKUP(B9,[8]Gülle!$E$8:$N$977,10,0)),"",(VLOOKUP(B9,[8]Gülle!$E$8:$N$977,10,0)))</f>
        <v>574</v>
      </c>
      <c r="R9" s="10">
        <f>IF(ISERROR(VLOOKUP(B9,[8]Gülle!$E$8:$O$977,11,0)),"",(VLOOKUP(B9,[8]Gülle!$E$8:$O$977,11,0)))</f>
        <v>31</v>
      </c>
      <c r="S9" s="33">
        <f t="shared" si="0"/>
        <v>165</v>
      </c>
      <c r="T9" s="32"/>
      <c r="U9" s="31"/>
    </row>
    <row r="10" spans="1:21" ht="48.75" customHeight="1" x14ac:dyDescent="0.2">
      <c r="A10" s="14">
        <v>3</v>
      </c>
      <c r="B10" s="6" t="s">
        <v>194</v>
      </c>
      <c r="C10" s="36">
        <f>IF(ISERROR(VLOOKUP(B10,'[8]80 METRE'!$N$8:$S$983,3,0)),"",(VLOOKUP(B10,'[8]80 METRE'!$N$8:$S$983,3,0)))</f>
        <v>1134</v>
      </c>
      <c r="D10" s="35">
        <f>IF(ISERROR(VLOOKUP(B10,'[8]80 METRE'!$N$8:$S$1000,6,0)),"",(VLOOKUP(B10,'[8]80 METRE'!$N$8:$S$1000,6,0)))</f>
        <v>63</v>
      </c>
      <c r="E10" s="34" t="str">
        <f>IF(ISERROR(VLOOKUP(B10,'[8]600 METRE'!$O$8:$S$973,2,0)),"",(VLOOKUP(B10,'[8]600 METRE'!$O$8:$S$973,2,0)))</f>
        <v/>
      </c>
      <c r="F10" s="10" t="str">
        <f>IF(ISERROR(VLOOKUP(B10,'[8]600 METRE'!$O$8:$S$990,5,0)),"",(VLOOKUP(B10,'[8]600 METRE'!$O$8:$S$990,5,0)))</f>
        <v/>
      </c>
      <c r="G10" s="34" t="str">
        <f>IF(ISERROR(VLOOKUP(B10,'[8]2000METRE'!$M$8:$Q$990,3,0)),"",(VLOOKUP(B10,'[8]2000METRE'!$M$8:$Q$990,3,0)))</f>
        <v/>
      </c>
      <c r="H10" s="10" t="str">
        <f>IF(ISERROR(VLOOKUP(B10,'[8]2000METRE'!$M$8:$Q$990,5,0)),"",(VLOOKUP(B10,'[8]2000METRE'!$M$8:$Q$990,5,0)))</f>
        <v/>
      </c>
      <c r="I10" s="12" t="str">
        <f>IF(ISERROR(VLOOKUP(B10,[8]Yüksek!$F$8:$BO$990,62,0)),"",(VLOOKUP(B10,[8]Yüksek!$F$8:$BO$990,62,0)))</f>
        <v/>
      </c>
      <c r="J10" s="10" t="str">
        <f>IF(ISERROR(VLOOKUP(B10,[8]Yüksek!$F$8:$BP$990,63,0)),"",(VLOOKUP(B10,[8]Yüksek!$F$8:$BP$990,63,0)))</f>
        <v/>
      </c>
      <c r="K10" s="12" t="str">
        <f>IF(ISERROR(VLOOKUP(B10,[8]Cirit!$E$8:$N$975,10,0)),"",(VLOOKUP(B10,[8]Cirit!$E$8:$N$975,10,0)))</f>
        <v/>
      </c>
      <c r="L10" s="10" t="str">
        <f>IF(ISERROR(VLOOKUP(B10,[8]Cirit!$E$8:$O$975,11,0)),"",(VLOOKUP(B10,[8]Cirit!$E$8:$O$975,11,0)))</f>
        <v/>
      </c>
      <c r="M10" s="11" t="str">
        <f>IF(ISERROR(VLOOKUP(B10,'[8]100m.Eng'!$N$8:$S$972,3,0)),"",(VLOOKUP(B10,'[8]100m.Eng'!$N$8:$S$972,3,0)))</f>
        <v/>
      </c>
      <c r="N10" s="10" t="str">
        <f>IF(ISERROR(VLOOKUP(B10,'[8]100m.Eng'!$N$8:$S$989,6,0)),"",(VLOOKUP(B10,'[8]100m.Eng'!$N$8:$S$989,6,0)))</f>
        <v/>
      </c>
      <c r="O10" s="12">
        <f>IF(ISERROR(VLOOKUP(B10,[8]Uzun!$E$8:$N$990,10,0)),"",(VLOOKUP(B10,[8]Uzun!$E$8:$N$990,10,0)))</f>
        <v>440</v>
      </c>
      <c r="P10" s="10">
        <f>IF(ISERROR(VLOOKUP(B10,[8]Uzun!$E$8:$O$990,11,0)),"",(VLOOKUP(B10,[8]Uzun!$E$8:$O$990,11,0)))</f>
        <v>50</v>
      </c>
      <c r="Q10" s="12">
        <f>IF(ISERROR(VLOOKUP(B10,[8]Gülle!$E$8:$N$977,10,0)),"",(VLOOKUP(B10,[8]Gülle!$E$8:$N$977,10,0)))</f>
        <v>645</v>
      </c>
      <c r="R10" s="10">
        <f>IF(ISERROR(VLOOKUP(B10,[8]Gülle!$E$8:$O$977,11,0)),"",(VLOOKUP(B10,[8]Gülle!$E$8:$O$977,11,0)))</f>
        <v>36</v>
      </c>
      <c r="S10" s="33">
        <f t="shared" si="0"/>
        <v>149</v>
      </c>
      <c r="T10" s="32"/>
      <c r="U10" s="31"/>
    </row>
    <row r="11" spans="1:21" ht="48.75" customHeight="1" x14ac:dyDescent="0.2">
      <c r="A11" s="14">
        <v>4</v>
      </c>
      <c r="B11" s="6" t="s">
        <v>195</v>
      </c>
      <c r="C11" s="36">
        <f>IF(ISERROR(VLOOKUP(B11,'[8]80 METRE'!$N$8:$S$983,3,0)),"",(VLOOKUP(B11,'[8]80 METRE'!$N$8:$S$983,3,0)))</f>
        <v>1058</v>
      </c>
      <c r="D11" s="35">
        <f>IF(ISERROR(VLOOKUP(B11,'[8]80 METRE'!$N$8:$S$1000,6,0)),"",(VLOOKUP(B11,'[8]80 METRE'!$N$8:$S$1000,6,0)))</f>
        <v>78</v>
      </c>
      <c r="E11" s="34" t="str">
        <f>IF(ISERROR(VLOOKUP(B11,'[8]600 METRE'!$O$8:$S$973,2,0)),"",(VLOOKUP(B11,'[8]600 METRE'!$O$8:$S$973,2,0)))</f>
        <v/>
      </c>
      <c r="F11" s="10" t="str">
        <f>IF(ISERROR(VLOOKUP(B11,'[8]600 METRE'!$O$8:$S$990,5,0)),"",(VLOOKUP(B11,'[8]600 METRE'!$O$8:$S$990,5,0)))</f>
        <v/>
      </c>
      <c r="G11" s="34" t="str">
        <f>IF(ISERROR(VLOOKUP(B11,'[8]2000METRE'!$M$8:$Q$990,3,0)),"",(VLOOKUP(B11,'[8]2000METRE'!$M$8:$Q$990,3,0)))</f>
        <v/>
      </c>
      <c r="H11" s="10" t="str">
        <f>IF(ISERROR(VLOOKUP(B11,'[8]2000METRE'!$M$8:$Q$990,5,0)),"",(VLOOKUP(B11,'[8]2000METRE'!$M$8:$Q$990,5,0)))</f>
        <v/>
      </c>
      <c r="I11" s="12" t="str">
        <f>IF(ISERROR(VLOOKUP(B11,[8]Yüksek!$F$8:$BO$990,62,0)),"",(VLOOKUP(B11,[8]Yüksek!$F$8:$BO$990,62,0)))</f>
        <v/>
      </c>
      <c r="J11" s="10" t="str">
        <f>IF(ISERROR(VLOOKUP(B11,[8]Yüksek!$F$8:$BP$990,63,0)),"",(VLOOKUP(B11,[8]Yüksek!$F$8:$BP$990,63,0)))</f>
        <v/>
      </c>
      <c r="K11" s="12" t="str">
        <f>IF(ISERROR(VLOOKUP(B11,[8]Cirit!$E$8:$N$975,10,0)),"",(VLOOKUP(B11,[8]Cirit!$E$8:$N$975,10,0)))</f>
        <v/>
      </c>
      <c r="L11" s="10" t="str">
        <f>IF(ISERROR(VLOOKUP(B11,[8]Cirit!$E$8:$O$975,11,0)),"",(VLOOKUP(B11,[8]Cirit!$E$8:$O$975,11,0)))</f>
        <v/>
      </c>
      <c r="M11" s="11" t="str">
        <f>IF(ISERROR(VLOOKUP(B11,'[8]100m.Eng'!$N$8:$S$972,3,0)),"",(VLOOKUP(B11,'[8]100m.Eng'!$N$8:$S$972,3,0)))</f>
        <v/>
      </c>
      <c r="N11" s="10" t="str">
        <f>IF(ISERROR(VLOOKUP(B11,'[8]100m.Eng'!$N$8:$S$989,6,0)),"",(VLOOKUP(B11,'[8]100m.Eng'!$N$8:$S$989,6,0)))</f>
        <v/>
      </c>
      <c r="O11" s="12">
        <f>IF(ISERROR(VLOOKUP(B11,[8]Uzun!$E$8:$N$990,10,0)),"",(VLOOKUP(B11,[8]Uzun!$E$8:$N$990,10,0)))</f>
        <v>466</v>
      </c>
      <c r="P11" s="10">
        <f>IF(ISERROR(VLOOKUP(B11,[8]Uzun!$E$8:$O$990,11,0)),"",(VLOOKUP(B11,[8]Uzun!$E$8:$O$990,11,0)))</f>
        <v>56</v>
      </c>
      <c r="Q11" s="12">
        <f>IF(ISERROR(VLOOKUP(B11,[8]Gülle!$E$8:$N$977,10,0)),"",(VLOOKUP(B11,[8]Gülle!$E$8:$N$977,10,0)))</f>
        <v>715</v>
      </c>
      <c r="R11" s="10">
        <f>IF(ISERROR(VLOOKUP(B11,[8]Gülle!$E$8:$O$977,11,0)),"",(VLOOKUP(B11,[8]Gülle!$E$8:$O$977,11,0)))</f>
        <v>41</v>
      </c>
      <c r="S11" s="33">
        <f t="shared" si="0"/>
        <v>175</v>
      </c>
      <c r="T11" s="32"/>
      <c r="U11" s="31"/>
    </row>
    <row r="12" spans="1:21" ht="48.75" customHeight="1" x14ac:dyDescent="0.2">
      <c r="A12" s="14">
        <v>5</v>
      </c>
      <c r="B12" s="6" t="s">
        <v>196</v>
      </c>
      <c r="C12" s="36" t="str">
        <f>IF(ISERROR(VLOOKUP(B12,'[8]80 METRE'!$N$8:$S$983,3,0)),"",(VLOOKUP(B12,'[8]80 METRE'!$N$8:$S$983,3,0)))</f>
        <v/>
      </c>
      <c r="D12" s="35" t="str">
        <f>IF(ISERROR(VLOOKUP(B12,'[8]80 METRE'!$N$8:$S$1000,6,0)),"",(VLOOKUP(B12,'[8]80 METRE'!$N$8:$S$1000,6,0)))</f>
        <v/>
      </c>
      <c r="E12" s="34" t="str">
        <f>IF(ISERROR(VLOOKUP(B12,'[8]600 METRE'!$O$8:$S$973,2,0)),"",(VLOOKUP(B12,'[8]600 METRE'!$O$8:$S$973,2,0)))</f>
        <v/>
      </c>
      <c r="F12" s="10" t="str">
        <f>IF(ISERROR(VLOOKUP(B12,'[8]600 METRE'!$O$8:$S$990,5,0)),"",(VLOOKUP(B12,'[8]600 METRE'!$O$8:$S$990,5,0)))</f>
        <v/>
      </c>
      <c r="G12" s="34">
        <f>IF(ISERROR(VLOOKUP(B12,'[8]2000METRE'!$M$8:$Q$990,3,0)),"",(VLOOKUP(B12,'[8]2000METRE'!$M$8:$Q$990,3,0)))</f>
        <v>65072</v>
      </c>
      <c r="H12" s="10">
        <f>IF(ISERROR(VLOOKUP(B12,'[8]2000METRE'!$M$8:$Q$990,5,0)),"",(VLOOKUP(B12,'[8]2000METRE'!$M$8:$Q$990,5,0)))</f>
        <v>45</v>
      </c>
      <c r="I12" s="12" t="str">
        <f>IF(ISERROR(VLOOKUP(B12,[8]Yüksek!$F$8:$BO$990,62,0)),"",(VLOOKUP(B12,[8]Yüksek!$F$8:$BO$990,62,0)))</f>
        <v/>
      </c>
      <c r="J12" s="10" t="str">
        <f>IF(ISERROR(VLOOKUP(B12,[8]Yüksek!$F$8:$BP$990,63,0)),"",(VLOOKUP(B12,[8]Yüksek!$F$8:$BP$990,63,0)))</f>
        <v/>
      </c>
      <c r="K12" s="12" t="str">
        <f>IF(ISERROR(VLOOKUP(B12,[8]Cirit!$E$8:$N$975,10,0)),"",(VLOOKUP(B12,[8]Cirit!$E$8:$N$975,10,0)))</f>
        <v/>
      </c>
      <c r="L12" s="10" t="str">
        <f>IF(ISERROR(VLOOKUP(B12,[8]Cirit!$E$8:$O$975,11,0)),"",(VLOOKUP(B12,[8]Cirit!$E$8:$O$975,11,0)))</f>
        <v/>
      </c>
      <c r="M12" s="11" t="str">
        <f>IF(ISERROR(VLOOKUP(B12,'[8]100m.Eng'!$N$8:$S$972,3,0)),"",(VLOOKUP(B12,'[8]100m.Eng'!$N$8:$S$972,3,0)))</f>
        <v/>
      </c>
      <c r="N12" s="10" t="str">
        <f>IF(ISERROR(VLOOKUP(B12,'[8]100m.Eng'!$N$8:$S$989,6,0)),"",(VLOOKUP(B12,'[8]100m.Eng'!$N$8:$S$989,6,0)))</f>
        <v/>
      </c>
      <c r="O12" s="12">
        <f>IF(ISERROR(VLOOKUP(B12,[8]Uzun!$E$8:$N$990,10,0)),"",(VLOOKUP(B12,[8]Uzun!$E$8:$N$990,10,0)))</f>
        <v>455</v>
      </c>
      <c r="P12" s="10">
        <f>IF(ISERROR(VLOOKUP(B12,[8]Uzun!$E$8:$O$990,11,0)),"",(VLOOKUP(B12,[8]Uzun!$E$8:$O$990,11,0)))</f>
        <v>53</v>
      </c>
      <c r="Q12" s="12">
        <f>IF(ISERROR(VLOOKUP(B12,[8]Gülle!$E$8:$N$977,10,0)),"",(VLOOKUP(B12,[8]Gülle!$E$8:$N$977,10,0)))</f>
        <v>679</v>
      </c>
      <c r="R12" s="10">
        <f>IF(ISERROR(VLOOKUP(B12,[8]Gülle!$E$8:$O$977,11,0)),"",(VLOOKUP(B12,[8]Gülle!$E$8:$O$977,11,0)))</f>
        <v>38</v>
      </c>
      <c r="S12" s="33">
        <f t="shared" si="0"/>
        <v>136</v>
      </c>
      <c r="T12" s="32"/>
      <c r="U12" s="31"/>
    </row>
    <row r="13" spans="1:21" ht="48.75" customHeight="1" x14ac:dyDescent="0.2">
      <c r="A13" s="14">
        <v>6</v>
      </c>
      <c r="B13" s="6" t="s">
        <v>197</v>
      </c>
      <c r="C13" s="36" t="str">
        <f>IF(ISERROR(VLOOKUP(B13,'[8]80 METRE'!$N$8:$S$983,3,0)),"",(VLOOKUP(B13,'[8]80 METRE'!$N$8:$S$983,3,0)))</f>
        <v/>
      </c>
      <c r="D13" s="35" t="str">
        <f>IF(ISERROR(VLOOKUP(B13,'[8]80 METRE'!$N$8:$S$1000,6,0)),"",(VLOOKUP(B13,'[8]80 METRE'!$N$8:$S$1000,6,0)))</f>
        <v/>
      </c>
      <c r="E13" s="34" t="str">
        <f>IF(ISERROR(VLOOKUP(B13,'[8]600 METRE'!$O$8:$S$973,2,0)),"",(VLOOKUP(B13,'[8]600 METRE'!$O$8:$S$973,2,0)))</f>
        <v/>
      </c>
      <c r="F13" s="10" t="str">
        <f>IF(ISERROR(VLOOKUP(B13,'[8]600 METRE'!$O$8:$S$990,5,0)),"",(VLOOKUP(B13,'[8]600 METRE'!$O$8:$S$990,5,0)))</f>
        <v/>
      </c>
      <c r="G13" s="34" t="str">
        <f>IF(ISERROR(VLOOKUP(B13,'[8]2000METRE'!$M$8:$Q$990,3,0)),"",(VLOOKUP(B13,'[8]2000METRE'!$M$8:$Q$990,3,0)))</f>
        <v/>
      </c>
      <c r="H13" s="10" t="str">
        <f>IF(ISERROR(VLOOKUP(B13,'[8]2000METRE'!$M$8:$Q$990,5,0)),"",(VLOOKUP(B13,'[8]2000METRE'!$M$8:$Q$990,5,0)))</f>
        <v/>
      </c>
      <c r="I13" s="12" t="str">
        <f>IF(ISERROR(VLOOKUP(B13,[8]Yüksek!$F$8:$BO$990,62,0)),"",(VLOOKUP(B13,[8]Yüksek!$F$8:$BO$990,62,0)))</f>
        <v/>
      </c>
      <c r="J13" s="10" t="str">
        <f>IF(ISERROR(VLOOKUP(B13,[8]Yüksek!$F$8:$BP$990,63,0)),"",(VLOOKUP(B13,[8]Yüksek!$F$8:$BP$990,63,0)))</f>
        <v/>
      </c>
      <c r="K13" s="12" t="str">
        <f>IF(ISERROR(VLOOKUP(B13,[8]Cirit!$E$8:$N$975,10,0)),"",(VLOOKUP(B13,[8]Cirit!$E$8:$N$975,10,0)))</f>
        <v/>
      </c>
      <c r="L13" s="10" t="str">
        <f>IF(ISERROR(VLOOKUP(B13,[8]Cirit!$E$8:$O$975,11,0)),"",(VLOOKUP(B13,[8]Cirit!$E$8:$O$975,11,0)))</f>
        <v/>
      </c>
      <c r="M13" s="11" t="str">
        <f>IF(ISERROR(VLOOKUP(B13,'[8]100m.Eng'!$N$8:$S$972,3,0)),"",(VLOOKUP(B13,'[8]100m.Eng'!$N$8:$S$972,3,0)))</f>
        <v/>
      </c>
      <c r="N13" s="10" t="str">
        <f>IF(ISERROR(VLOOKUP(B13,'[8]100m.Eng'!$N$8:$S$989,6,0)),"",(VLOOKUP(B13,'[8]100m.Eng'!$N$8:$S$989,6,0)))</f>
        <v/>
      </c>
      <c r="O13" s="12">
        <f>IF(ISERROR(VLOOKUP(B13,[8]Uzun!$E$8:$N$990,10,0)),"",(VLOOKUP(B13,[8]Uzun!$E$8:$N$990,10,0)))</f>
        <v>439</v>
      </c>
      <c r="P13" s="10">
        <f>IF(ISERROR(VLOOKUP(B13,[8]Uzun!$E$8:$O$990,11,0)),"",(VLOOKUP(B13,[8]Uzun!$E$8:$O$990,11,0)))</f>
        <v>49</v>
      </c>
      <c r="Q13" s="12">
        <f>IF(ISERROR(VLOOKUP(B13,[8]Gülle!$E$8:$N$977,10,0)),"",(VLOOKUP(B13,[8]Gülle!$E$8:$N$977,10,0)))</f>
        <v>718</v>
      </c>
      <c r="R13" s="10">
        <f>IF(ISERROR(VLOOKUP(B13,[8]Gülle!$E$8:$O$977,11,0)),"",(VLOOKUP(B13,[8]Gülle!$E$8:$O$977,11,0)))</f>
        <v>41</v>
      </c>
      <c r="S13" s="33">
        <f t="shared" si="0"/>
        <v>90</v>
      </c>
      <c r="T13" s="32"/>
      <c r="U13" s="31"/>
    </row>
    <row r="14" spans="1:21" ht="48.75" customHeight="1" x14ac:dyDescent="0.2">
      <c r="A14" s="14">
        <v>7</v>
      </c>
      <c r="B14" s="6" t="s">
        <v>198</v>
      </c>
      <c r="C14" s="36">
        <f>IF(ISERROR(VLOOKUP(B14,'[8]80 METRE'!$N$8:$S$983,3,0)),"",(VLOOKUP(B14,'[8]80 METRE'!$N$8:$S$983,3,0)))</f>
        <v>1095</v>
      </c>
      <c r="D14" s="35">
        <f>IF(ISERROR(VLOOKUP(B14,'[8]80 METRE'!$N$8:$S$1000,6,0)),"",(VLOOKUP(B14,'[8]80 METRE'!$N$8:$S$1000,6,0)))</f>
        <v>71</v>
      </c>
      <c r="E14" s="34"/>
      <c r="F14" s="10"/>
      <c r="G14" s="34" t="str">
        <f>IF(ISERROR(VLOOKUP(B14,'[8]2000METRE'!$M$8:$Q$990,3,0)),"",(VLOOKUP(B14,'[8]2000METRE'!$M$8:$Q$990,3,0)))</f>
        <v/>
      </c>
      <c r="H14" s="10" t="str">
        <f>IF(ISERROR(VLOOKUP(B14,'[8]2000METRE'!$M$8:$Q$990,5,0)),"",(VLOOKUP(B14,'[8]2000METRE'!$M$8:$Q$990,5,0)))</f>
        <v/>
      </c>
      <c r="I14" s="12"/>
      <c r="J14" s="10"/>
      <c r="K14" s="12" t="str">
        <f>IF(ISERROR(VLOOKUP(B14,[8]Cirit!$E$8:$N$975,10,0)),"",(VLOOKUP(B14,[8]Cirit!$E$8:$N$975,10,0)))</f>
        <v/>
      </c>
      <c r="L14" s="10" t="str">
        <f>IF(ISERROR(VLOOKUP(B14,[8]Cirit!$E$8:$O$975,11,0)),"",(VLOOKUP(B14,[8]Cirit!$E$8:$O$975,11,0)))</f>
        <v/>
      </c>
      <c r="M14" s="11" t="str">
        <f>IF(ISERROR(VLOOKUP(B14,'[8]100m.Eng'!$N$8:$S$972,3,0)),"",(VLOOKUP(B14,'[8]100m.Eng'!$N$8:$S$972,3,0)))</f>
        <v/>
      </c>
      <c r="N14" s="10" t="str">
        <f>IF(ISERROR(VLOOKUP(B14,'[8]100m.Eng'!$N$8:$S$989,6,0)),"",(VLOOKUP(B14,'[8]100m.Eng'!$N$8:$S$989,6,0)))</f>
        <v/>
      </c>
      <c r="O14" s="12">
        <f>IF(ISERROR(VLOOKUP(B14,[8]Uzun!$E$8:$N$990,10,0)),"",(VLOOKUP(B14,[8]Uzun!$E$8:$N$990,10,0)))</f>
        <v>431</v>
      </c>
      <c r="P14" s="10">
        <f>IF(ISERROR(VLOOKUP(B14,[8]Uzun!$E$8:$O$990,11,0)),"",(VLOOKUP(B14,[8]Uzun!$E$8:$O$990,11,0)))</f>
        <v>47</v>
      </c>
      <c r="Q14" s="12">
        <f>IF(ISERROR(VLOOKUP(B14,[8]Gülle!$E$8:$N$977,10,0)),"",(VLOOKUP(B14,[8]Gülle!$E$8:$N$977,10,0)))</f>
        <v>637</v>
      </c>
      <c r="R14" s="10">
        <f>IF(ISERROR(VLOOKUP(B14,[8]Gülle!$E$8:$O$977,11,0)),"",(VLOOKUP(B14,[8]Gülle!$E$8:$O$977,11,0)))</f>
        <v>36</v>
      </c>
      <c r="S14" s="33">
        <f t="shared" si="0"/>
        <v>154</v>
      </c>
      <c r="T14" s="32"/>
      <c r="U14" s="31"/>
    </row>
    <row r="15" spans="1:21" ht="48.75" customHeight="1" x14ac:dyDescent="0.2">
      <c r="A15" s="14">
        <v>8</v>
      </c>
      <c r="B15" s="6" t="s">
        <v>199</v>
      </c>
      <c r="C15" s="36" t="str">
        <f>IF(ISERROR(VLOOKUP(B15,'[8]80 METRE'!$N$8:$S$983,3,0)),"",(VLOOKUP(B15,'[8]80 METRE'!$N$8:$S$983,3,0)))</f>
        <v/>
      </c>
      <c r="D15" s="35" t="str">
        <f>IF(ISERROR(VLOOKUP(B15,'[8]80 METRE'!$N$8:$S$1000,6,0)),"",(VLOOKUP(B15,'[8]80 METRE'!$N$8:$S$1000,6,0)))</f>
        <v/>
      </c>
      <c r="E15" s="34"/>
      <c r="F15" s="10"/>
      <c r="G15" s="34" t="str">
        <f>IF(ISERROR(VLOOKUP(B15,'[8]2000METRE'!$M$8:$Q$990,3,0)),"",(VLOOKUP(B15,'[8]2000METRE'!$M$8:$Q$990,3,0)))</f>
        <v/>
      </c>
      <c r="H15" s="10" t="str">
        <f>IF(ISERROR(VLOOKUP(B15,'[8]2000METRE'!$M$8:$Q$990,5,0)),"",(VLOOKUP(B15,'[8]2000METRE'!$M$8:$Q$990,5,0)))</f>
        <v/>
      </c>
      <c r="I15" s="12"/>
      <c r="J15" s="10"/>
      <c r="K15" s="12" t="str">
        <f>IF(ISERROR(VLOOKUP(B15,[8]Cirit!$E$8:$N$975,10,0)),"",(VLOOKUP(B15,[8]Cirit!$E$8:$N$975,10,0)))</f>
        <v/>
      </c>
      <c r="L15" s="10" t="str">
        <f>IF(ISERROR(VLOOKUP(B15,[8]Cirit!$E$8:$O$975,11,0)),"",(VLOOKUP(B15,[8]Cirit!$E$8:$O$975,11,0)))</f>
        <v/>
      </c>
      <c r="M15" s="11" t="str">
        <f>IF(ISERROR(VLOOKUP(B15,'[8]100m.Eng'!$N$8:$S$972,3,0)),"",(VLOOKUP(B15,'[8]100m.Eng'!$N$8:$S$972,3,0)))</f>
        <v/>
      </c>
      <c r="N15" s="10" t="str">
        <f>IF(ISERROR(VLOOKUP(B15,'[8]100m.Eng'!$N$8:$S$989,6,0)),"",(VLOOKUP(B15,'[8]100m.Eng'!$N$8:$S$989,6,0)))</f>
        <v/>
      </c>
      <c r="O15" s="12">
        <f>IF(ISERROR(VLOOKUP(B15,[8]Uzun!$E$8:$N$990,10,0)),"",(VLOOKUP(B15,[8]Uzun!$E$8:$N$990,10,0)))</f>
        <v>460</v>
      </c>
      <c r="P15" s="10">
        <f>IF(ISERROR(VLOOKUP(B15,[8]Uzun!$E$8:$O$990,11,0)),"",(VLOOKUP(B15,[8]Uzun!$E$8:$O$990,11,0)))</f>
        <v>55</v>
      </c>
      <c r="Q15" s="12">
        <f>IF(ISERROR(VLOOKUP(B15,[8]Gülle!$E$8:$N$977,10,0)),"",(VLOOKUP(B15,[8]Gülle!$E$8:$N$977,10,0)))</f>
        <v>601</v>
      </c>
      <c r="R15" s="10">
        <f>IF(ISERROR(VLOOKUP(B15,[8]Gülle!$E$8:$O$977,11,0)),"",(VLOOKUP(B15,[8]Gülle!$E$8:$O$977,11,0)))</f>
        <v>33</v>
      </c>
      <c r="S15" s="33">
        <f t="shared" si="0"/>
        <v>88</v>
      </c>
      <c r="T15" s="32"/>
      <c r="U15" s="31"/>
    </row>
    <row r="16" spans="1:21" ht="48.75" customHeight="1" x14ac:dyDescent="0.2">
      <c r="A16" s="14">
        <v>9</v>
      </c>
      <c r="B16" s="6" t="s">
        <v>200</v>
      </c>
      <c r="C16" s="36" t="str">
        <f>IF(ISERROR(VLOOKUP(B16,'[8]80 METRE'!$N$8:$S$983,3,0)),"",(VLOOKUP(B16,'[8]80 METRE'!$N$8:$S$983,3,0)))</f>
        <v/>
      </c>
      <c r="D16" s="35" t="str">
        <f>IF(ISERROR(VLOOKUP(B16,'[8]80 METRE'!$N$8:$S$1000,6,0)),"",(VLOOKUP(B16,'[8]80 METRE'!$N$8:$S$1000,6,0)))</f>
        <v/>
      </c>
      <c r="E16" s="34"/>
      <c r="F16" s="10"/>
      <c r="G16" s="34" t="str">
        <f>IF(ISERROR(VLOOKUP(B16,'[8]2000METRE'!$M$8:$Q$990,3,0)),"",(VLOOKUP(B16,'[8]2000METRE'!$M$8:$Q$990,3,0)))</f>
        <v/>
      </c>
      <c r="H16" s="10" t="str">
        <f>IF(ISERROR(VLOOKUP(B16,'[8]2000METRE'!$M$8:$Q$990,5,0)),"",(VLOOKUP(B16,'[8]2000METRE'!$M$8:$Q$990,5,0)))</f>
        <v/>
      </c>
      <c r="I16" s="12"/>
      <c r="J16" s="10"/>
      <c r="K16" s="12" t="str">
        <f>IF(ISERROR(VLOOKUP(B16,[8]Cirit!$E$8:$N$975,10,0)),"",(VLOOKUP(B16,[8]Cirit!$E$8:$N$975,10,0)))</f>
        <v/>
      </c>
      <c r="L16" s="10" t="str">
        <f>IF(ISERROR(VLOOKUP(B16,[8]Cirit!$E$8:$O$975,11,0)),"",(VLOOKUP(B16,[8]Cirit!$E$8:$O$975,11,0)))</f>
        <v/>
      </c>
      <c r="M16" s="11" t="str">
        <f>IF(ISERROR(VLOOKUP(B16,'[8]100m.Eng'!$N$8:$S$972,3,0)),"",(VLOOKUP(B16,'[8]100m.Eng'!$N$8:$S$972,3,0)))</f>
        <v/>
      </c>
      <c r="N16" s="10" t="str">
        <f>IF(ISERROR(VLOOKUP(B16,'[8]100m.Eng'!$N$8:$S$989,6,0)),"",(VLOOKUP(B16,'[8]100m.Eng'!$N$8:$S$989,6,0)))</f>
        <v/>
      </c>
      <c r="O16" s="12">
        <f>IF(ISERROR(VLOOKUP(B16,[8]Uzun!$E$8:$N$990,10,0)),"",(VLOOKUP(B16,[8]Uzun!$E$8:$N$990,10,0)))</f>
        <v>469</v>
      </c>
      <c r="P16" s="10">
        <f>IF(ISERROR(VLOOKUP(B16,[8]Uzun!$E$8:$O$990,11,0)),"",(VLOOKUP(B16,[8]Uzun!$E$8:$O$990,11,0)))</f>
        <v>57</v>
      </c>
      <c r="Q16" s="12">
        <f>IF(ISERROR(VLOOKUP(B16,[8]Gülle!$E$8:$N$977,10,0)),"",(VLOOKUP(B16,[8]Gülle!$E$8:$N$977,10,0)))</f>
        <v>847</v>
      </c>
      <c r="R16" s="10">
        <f>IF(ISERROR(VLOOKUP(B16,[8]Gülle!$E$8:$O$977,11,0)),"",(VLOOKUP(B16,[8]Gülle!$E$8:$O$977,11,0)))</f>
        <v>50</v>
      </c>
      <c r="S16" s="33">
        <f t="shared" si="0"/>
        <v>107</v>
      </c>
      <c r="T16" s="32"/>
      <c r="U16" s="31"/>
    </row>
    <row r="17" spans="1:21" ht="48.75" customHeight="1" x14ac:dyDescent="0.2">
      <c r="A17" s="14">
        <v>10</v>
      </c>
      <c r="B17" s="6" t="s">
        <v>201</v>
      </c>
      <c r="C17" s="36">
        <f>IF(ISERROR(VLOOKUP(B17,'[8]80 METRE'!$N$8:$S$983,3,0)),"",(VLOOKUP(B17,'[8]80 METRE'!$N$8:$S$983,3,0)))</f>
        <v>1092</v>
      </c>
      <c r="D17" s="35">
        <f>IF(ISERROR(VLOOKUP(B17,'[8]80 METRE'!$N$8:$S$1000,6,0)),"",(VLOOKUP(B17,'[8]80 METRE'!$N$8:$S$1000,6,0)))</f>
        <v>71</v>
      </c>
      <c r="E17" s="34"/>
      <c r="F17" s="10"/>
      <c r="G17" s="34" t="str">
        <f>IF(ISERROR(VLOOKUP(B17,'[8]2000METRE'!$M$8:$Q$990,3,0)),"",(VLOOKUP(B17,'[8]2000METRE'!$M$8:$Q$990,3,0)))</f>
        <v/>
      </c>
      <c r="H17" s="10" t="str">
        <f>IF(ISERROR(VLOOKUP(B17,'[8]2000METRE'!$M$8:$Q$990,5,0)),"",(VLOOKUP(B17,'[8]2000METRE'!$M$8:$Q$990,5,0)))</f>
        <v/>
      </c>
      <c r="I17" s="12"/>
      <c r="J17" s="10"/>
      <c r="K17" s="12" t="str">
        <f>IF(ISERROR(VLOOKUP(B17,[8]Cirit!$E$8:$N$975,10,0)),"",(VLOOKUP(B17,[8]Cirit!$E$8:$N$975,10,0)))</f>
        <v/>
      </c>
      <c r="L17" s="10" t="str">
        <f>IF(ISERROR(VLOOKUP(B17,[8]Cirit!$E$8:$O$975,11,0)),"",(VLOOKUP(B17,[8]Cirit!$E$8:$O$975,11,0)))</f>
        <v/>
      </c>
      <c r="M17" s="11" t="str">
        <f>IF(ISERROR(VLOOKUP(B17,'[8]100m.Eng'!$N$8:$S$972,3,0)),"",(VLOOKUP(B17,'[8]100m.Eng'!$N$8:$S$972,3,0)))</f>
        <v/>
      </c>
      <c r="N17" s="10" t="str">
        <f>IF(ISERROR(VLOOKUP(B17,'[8]100m.Eng'!$N$8:$S$989,6,0)),"",(VLOOKUP(B17,'[8]100m.Eng'!$N$8:$S$989,6,0)))</f>
        <v/>
      </c>
      <c r="O17" s="12">
        <f>IF(ISERROR(VLOOKUP(B17,[8]Uzun!$E$8:$N$990,10,0)),"",(VLOOKUP(B17,[8]Uzun!$E$8:$N$990,10,0)))</f>
        <v>472</v>
      </c>
      <c r="P17" s="10">
        <f>IF(ISERROR(VLOOKUP(B17,[8]Uzun!$E$8:$O$990,11,0)),"",(VLOOKUP(B17,[8]Uzun!$E$8:$O$990,11,0)))</f>
        <v>58</v>
      </c>
      <c r="Q17" s="12">
        <f>IF(ISERROR(VLOOKUP(B17,[8]Gülle!$E$8:$N$977,10,0)),"",(VLOOKUP(B17,[8]Gülle!$E$8:$N$977,10,0)))</f>
        <v>631</v>
      </c>
      <c r="R17" s="10">
        <f>IF(ISERROR(VLOOKUP(B17,[8]Gülle!$E$8:$O$977,11,0)),"",(VLOOKUP(B17,[8]Gülle!$E$8:$O$977,11,0)))</f>
        <v>35</v>
      </c>
      <c r="S17" s="33">
        <f t="shared" si="0"/>
        <v>164</v>
      </c>
      <c r="T17" s="32"/>
      <c r="U17" s="31"/>
    </row>
    <row r="18" spans="1:21" ht="48.75" customHeight="1" x14ac:dyDescent="0.2">
      <c r="A18" s="14">
        <v>11</v>
      </c>
      <c r="B18" s="6" t="s">
        <v>202</v>
      </c>
      <c r="C18" s="36" t="str">
        <f>IF(ISERROR(VLOOKUP(B18,'[8]80 METRE'!$N$8:$S$983,3,0)),"",(VLOOKUP(B18,'[8]80 METRE'!$N$8:$S$983,3,0)))</f>
        <v/>
      </c>
      <c r="D18" s="35" t="str">
        <f>IF(ISERROR(VLOOKUP(B18,'[8]80 METRE'!$N$8:$S$1000,6,0)),"",(VLOOKUP(B18,'[8]80 METRE'!$N$8:$S$1000,6,0)))</f>
        <v/>
      </c>
      <c r="E18" s="34"/>
      <c r="F18" s="10"/>
      <c r="G18" s="34" t="str">
        <f>IF(ISERROR(VLOOKUP(B18,'[8]2000METRE'!$M$8:$Q$990,3,0)),"",(VLOOKUP(B18,'[8]2000METRE'!$M$8:$Q$990,3,0)))</f>
        <v/>
      </c>
      <c r="H18" s="10" t="str">
        <f>IF(ISERROR(VLOOKUP(B18,'[8]2000METRE'!$M$8:$Q$990,5,0)),"",(VLOOKUP(B18,'[8]2000METRE'!$M$8:$Q$990,5,0)))</f>
        <v/>
      </c>
      <c r="I18" s="12"/>
      <c r="J18" s="10"/>
      <c r="K18" s="12" t="str">
        <f>IF(ISERROR(VLOOKUP(B18,[8]Cirit!$E$8:$N$975,10,0)),"",(VLOOKUP(B18,[8]Cirit!$E$8:$N$975,10,0)))</f>
        <v/>
      </c>
      <c r="L18" s="10" t="str">
        <f>IF(ISERROR(VLOOKUP(B18,[8]Cirit!$E$8:$O$975,11,0)),"",(VLOOKUP(B18,[8]Cirit!$E$8:$O$975,11,0)))</f>
        <v/>
      </c>
      <c r="M18" s="11" t="str">
        <f>IF(ISERROR(VLOOKUP(B18,'[8]100m.Eng'!$N$8:$S$972,3,0)),"",(VLOOKUP(B18,'[8]100m.Eng'!$N$8:$S$972,3,0)))</f>
        <v/>
      </c>
      <c r="N18" s="10" t="str">
        <f>IF(ISERROR(VLOOKUP(B18,'[8]100m.Eng'!$N$8:$S$989,6,0)),"",(VLOOKUP(B18,'[8]100m.Eng'!$N$8:$S$989,6,0)))</f>
        <v/>
      </c>
      <c r="O18" s="12">
        <f>IF(ISERROR(VLOOKUP(B18,[8]Uzun!$E$8:$N$990,10,0)),"",(VLOOKUP(B18,[8]Uzun!$E$8:$N$990,10,0)))</f>
        <v>495</v>
      </c>
      <c r="P18" s="10">
        <f>IF(ISERROR(VLOOKUP(B18,[8]Uzun!$E$8:$O$990,11,0)),"",(VLOOKUP(B18,[8]Uzun!$E$8:$O$990,11,0)))</f>
        <v>63</v>
      </c>
      <c r="Q18" s="12">
        <v>706</v>
      </c>
      <c r="R18" s="10">
        <v>40</v>
      </c>
      <c r="S18" s="33">
        <f t="shared" si="0"/>
        <v>103</v>
      </c>
      <c r="T18" s="32"/>
      <c r="U18" s="31"/>
    </row>
    <row r="19" spans="1:21" ht="48.75" customHeight="1" x14ac:dyDescent="0.2">
      <c r="A19" s="14">
        <v>12</v>
      </c>
      <c r="B19" s="6" t="s">
        <v>203</v>
      </c>
      <c r="C19" s="36">
        <f>IF(ISERROR(VLOOKUP(B19,'[8]80 METRE'!$N$8:$S$983,3,0)),"",(VLOOKUP(B19,'[8]80 METRE'!$N$8:$S$983,3,0)))</f>
        <v>1014</v>
      </c>
      <c r="D19" s="35">
        <f>IF(ISERROR(VLOOKUP(B19,'[8]80 METRE'!$N$8:$S$1000,6,0)),"",(VLOOKUP(B19,'[8]80 METRE'!$N$8:$S$1000,6,0)))</f>
        <v>87</v>
      </c>
      <c r="E19" s="34"/>
      <c r="F19" s="10"/>
      <c r="G19" s="34" t="str">
        <f>IF(ISERROR(VLOOKUP(B19,'[8]2000METRE'!$M$8:$Q$990,3,0)),"",(VLOOKUP(B19,'[8]2000METRE'!$M$8:$Q$990,3,0)))</f>
        <v/>
      </c>
      <c r="H19" s="10" t="str">
        <f>IF(ISERROR(VLOOKUP(B19,'[8]2000METRE'!$M$8:$Q$990,5,0)),"",(VLOOKUP(B19,'[8]2000METRE'!$M$8:$Q$990,5,0)))</f>
        <v/>
      </c>
      <c r="I19" s="12"/>
      <c r="J19" s="10"/>
      <c r="K19" s="12" t="str">
        <f>IF(ISERROR(VLOOKUP(B19,[8]Cirit!$E$8:$N$975,10,0)),"",(VLOOKUP(B19,[8]Cirit!$E$8:$N$975,10,0)))</f>
        <v/>
      </c>
      <c r="L19" s="10" t="str">
        <f>IF(ISERROR(VLOOKUP(B19,[8]Cirit!$E$8:$O$975,11,0)),"",(VLOOKUP(B19,[8]Cirit!$E$8:$O$975,11,0)))</f>
        <v/>
      </c>
      <c r="M19" s="11" t="str">
        <f>IF(ISERROR(VLOOKUP(B19,'[8]100m.Eng'!$N$8:$S$972,3,0)),"",(VLOOKUP(B19,'[8]100m.Eng'!$N$8:$S$972,3,0)))</f>
        <v/>
      </c>
      <c r="N19" s="10" t="str">
        <f>IF(ISERROR(VLOOKUP(B19,'[8]100m.Eng'!$N$8:$S$989,6,0)),"",(VLOOKUP(B19,'[8]100m.Eng'!$N$8:$S$989,6,0)))</f>
        <v/>
      </c>
      <c r="O19" s="12">
        <f>IF(ISERROR(VLOOKUP(B19,[8]Uzun!$E$8:$N$990,10,0)),"",(VLOOKUP(B19,[8]Uzun!$E$8:$N$990,10,0)))</f>
        <v>513</v>
      </c>
      <c r="P19" s="10">
        <f>IF(ISERROR(VLOOKUP(B19,[8]Uzun!$E$8:$O$990,11,0)),"",(VLOOKUP(B19,[8]Uzun!$E$8:$O$990,11,0)))</f>
        <v>68</v>
      </c>
      <c r="Q19" s="12">
        <f>IF(ISERROR(VLOOKUP(B19,[8]Gülle!$E$8:$N$977,10,0)),"",(VLOOKUP(B19,[8]Gülle!$E$8:$N$977,10,0)))</f>
        <v>789</v>
      </c>
      <c r="R19" s="10">
        <f>IF(ISERROR(VLOOKUP(B19,[8]Gülle!$E$8:$O$977,11,0)),"",(VLOOKUP(B19,[8]Gülle!$E$8:$O$977,11,0)))</f>
        <v>46</v>
      </c>
      <c r="S19" s="33">
        <f t="shared" si="0"/>
        <v>201</v>
      </c>
      <c r="T19" s="32"/>
      <c r="U19" s="31"/>
    </row>
    <row r="20" spans="1:21" ht="48.75" customHeight="1" x14ac:dyDescent="0.2">
      <c r="A20" s="14">
        <v>13</v>
      </c>
      <c r="B20" s="6" t="s">
        <v>204</v>
      </c>
      <c r="C20" s="36" t="str">
        <f>IF(ISERROR(VLOOKUP(B20,'[8]80 METRE'!$N$8:$S$983,3,0)),"",(VLOOKUP(B20,'[8]80 METRE'!$N$8:$S$983,3,0)))</f>
        <v/>
      </c>
      <c r="D20" s="35" t="str">
        <f>IF(ISERROR(VLOOKUP(B20,'[8]80 METRE'!$N$8:$S$1000,6,0)),"",(VLOOKUP(B20,'[8]80 METRE'!$N$8:$S$1000,6,0)))</f>
        <v/>
      </c>
      <c r="E20" s="34"/>
      <c r="F20" s="10"/>
      <c r="G20" s="34" t="str">
        <f>IF(ISERROR(VLOOKUP(B20,'[8]2000METRE'!$M$8:$Q$990,3,0)),"",(VLOOKUP(B20,'[8]2000METRE'!$M$8:$Q$990,3,0)))</f>
        <v/>
      </c>
      <c r="H20" s="10" t="str">
        <f>IF(ISERROR(VLOOKUP(B20,'[8]2000METRE'!$M$8:$Q$990,5,0)),"",(VLOOKUP(B20,'[8]2000METRE'!$M$8:$Q$990,5,0)))</f>
        <v/>
      </c>
      <c r="I20" s="12"/>
      <c r="J20" s="10"/>
      <c r="K20" s="12" t="str">
        <f>IF(ISERROR(VLOOKUP(B20,[8]Cirit!$E$8:$N$975,10,0)),"",(VLOOKUP(B20,[8]Cirit!$E$8:$N$975,10,0)))</f>
        <v/>
      </c>
      <c r="L20" s="10" t="str">
        <f>IF(ISERROR(VLOOKUP(B20,[8]Cirit!$E$8:$O$975,11,0)),"",(VLOOKUP(B20,[8]Cirit!$E$8:$O$975,11,0)))</f>
        <v/>
      </c>
      <c r="M20" s="11" t="str">
        <f>IF(ISERROR(VLOOKUP(B20,'[8]100m.Eng'!$N$8:$S$972,3,0)),"",(VLOOKUP(B20,'[8]100m.Eng'!$N$8:$S$972,3,0)))</f>
        <v/>
      </c>
      <c r="N20" s="10" t="str">
        <f>IF(ISERROR(VLOOKUP(B20,'[8]100m.Eng'!$N$8:$S$989,6,0)),"",(VLOOKUP(B20,'[8]100m.Eng'!$N$8:$S$989,6,0)))</f>
        <v/>
      </c>
      <c r="O20" s="12">
        <f>IF(ISERROR(VLOOKUP(B20,[8]Uzun!$E$8:$N$990,10,0)),"",(VLOOKUP(B20,[8]Uzun!$E$8:$N$990,10,0)))</f>
        <v>451</v>
      </c>
      <c r="P20" s="10">
        <f>IF(ISERROR(VLOOKUP(B20,[8]Uzun!$E$8:$O$990,11,0)),"",(VLOOKUP(B20,[8]Uzun!$E$8:$O$990,11,0)))</f>
        <v>52</v>
      </c>
      <c r="Q20" s="12">
        <f>IF(ISERROR(VLOOKUP(B20,[8]Gülle!$E$8:$N$977,10,0)),"",(VLOOKUP(B20,[8]Gülle!$E$8:$N$977,10,0)))</f>
        <v>766</v>
      </c>
      <c r="R20" s="10">
        <f>IF(ISERROR(VLOOKUP(B20,[8]Gülle!$E$8:$O$977,11,0)),"",(VLOOKUP(B20,[8]Gülle!$E$8:$O$977,11,0)))</f>
        <v>44</v>
      </c>
      <c r="S20" s="33">
        <f t="shared" si="0"/>
        <v>96</v>
      </c>
      <c r="T20" s="32"/>
      <c r="U20" s="31"/>
    </row>
    <row r="21" spans="1:21" ht="48.75" customHeight="1" x14ac:dyDescent="0.2">
      <c r="A21" s="14">
        <v>14</v>
      </c>
      <c r="B21" s="6" t="s">
        <v>205</v>
      </c>
      <c r="C21" s="36" t="str">
        <f>IF(ISERROR(VLOOKUP(B21,'[8]80 METRE'!$N$8:$S$983,3,0)),"",(VLOOKUP(B21,'[8]80 METRE'!$N$8:$S$983,3,0)))</f>
        <v/>
      </c>
      <c r="D21" s="35" t="str">
        <f>IF(ISERROR(VLOOKUP(B21,'[8]80 METRE'!$N$8:$S$1000,6,0)),"",(VLOOKUP(B21,'[8]80 METRE'!$N$8:$S$1000,6,0)))</f>
        <v/>
      </c>
      <c r="E21" s="34"/>
      <c r="F21" s="10"/>
      <c r="G21" s="34">
        <f>IF(ISERROR(VLOOKUP(B21,'[8]2000METRE'!$M$8:$Q$990,3,0)),"",(VLOOKUP(B21,'[8]2000METRE'!$M$8:$Q$990,3,0)))</f>
        <v>65163</v>
      </c>
      <c r="H21" s="10">
        <f>IF(ISERROR(VLOOKUP(B21,'[8]2000METRE'!$M$8:$Q$990,5,0)),"",(VLOOKUP(B21,'[8]2000METRE'!$M$8:$Q$990,5,0)))</f>
        <v>44</v>
      </c>
      <c r="I21" s="12"/>
      <c r="J21" s="10"/>
      <c r="K21" s="12" t="str">
        <f>IF(ISERROR(VLOOKUP(B21,[8]Cirit!$E$8:$N$975,10,0)),"",(VLOOKUP(B21,[8]Cirit!$E$8:$N$975,10,0)))</f>
        <v/>
      </c>
      <c r="L21" s="10" t="str">
        <f>IF(ISERROR(VLOOKUP(B21,[8]Cirit!$E$8:$O$975,11,0)),"",(VLOOKUP(B21,[8]Cirit!$E$8:$O$975,11,0)))</f>
        <v/>
      </c>
      <c r="M21" s="11" t="str">
        <f>IF(ISERROR(VLOOKUP(B21,'[8]100m.Eng'!$N$8:$S$972,3,0)),"",(VLOOKUP(B21,'[8]100m.Eng'!$N$8:$S$972,3,0)))</f>
        <v/>
      </c>
      <c r="N21" s="10" t="str">
        <f>IF(ISERROR(VLOOKUP(B21,'[8]100m.Eng'!$N$8:$S$989,6,0)),"",(VLOOKUP(B21,'[8]100m.Eng'!$N$8:$S$989,6,0)))</f>
        <v/>
      </c>
      <c r="O21" s="12">
        <f>IF(ISERROR(VLOOKUP(B21,[8]Uzun!$E$8:$N$990,10,0)),"",(VLOOKUP(B21,[8]Uzun!$E$8:$N$990,10,0)))</f>
        <v>383</v>
      </c>
      <c r="P21" s="10">
        <f>IF(ISERROR(VLOOKUP(B21,[8]Uzun!$E$8:$O$990,11,0)),"",(VLOOKUP(B21,[8]Uzun!$E$8:$O$990,11,0)))</f>
        <v>36</v>
      </c>
      <c r="Q21" s="12">
        <f>IF(ISERROR(VLOOKUP(B21,[8]Gülle!$E$8:$N$977,10,0)),"",(VLOOKUP(B21,[8]Gülle!$E$8:$N$977,10,0)))</f>
        <v>424</v>
      </c>
      <c r="R21" s="10">
        <f>IF(ISERROR(VLOOKUP(B21,[8]Gülle!$E$8:$O$977,11,0)),"",(VLOOKUP(B21,[8]Gülle!$E$8:$O$977,11,0)))</f>
        <v>21</v>
      </c>
      <c r="S21" s="33">
        <f t="shared" si="0"/>
        <v>101</v>
      </c>
      <c r="T21" s="32"/>
      <c r="U21" s="31"/>
    </row>
    <row r="22" spans="1:21" ht="48.75" customHeight="1" x14ac:dyDescent="0.2">
      <c r="A22" s="14">
        <v>15</v>
      </c>
      <c r="B22" s="6" t="s">
        <v>206</v>
      </c>
      <c r="C22" s="36" t="str">
        <f>IF(ISERROR(VLOOKUP(B22,'[8]80 METRE'!$N$8:$S$983,3,0)),"",(VLOOKUP(B22,'[8]80 METRE'!$N$8:$S$983,3,0)))</f>
        <v/>
      </c>
      <c r="D22" s="35" t="str">
        <f>IF(ISERROR(VLOOKUP(B22,'[8]80 METRE'!$N$8:$S$1000,6,0)),"",(VLOOKUP(B22,'[8]80 METRE'!$N$8:$S$1000,6,0)))</f>
        <v/>
      </c>
      <c r="E22" s="34"/>
      <c r="F22" s="10"/>
      <c r="G22" s="34" t="str">
        <f>IF(ISERROR(VLOOKUP(B22,'[8]2000METRE'!$M$8:$Q$990,3,0)),"",(VLOOKUP(B22,'[8]2000METRE'!$M$8:$Q$990,3,0)))</f>
        <v/>
      </c>
      <c r="H22" s="10" t="str">
        <f>IF(ISERROR(VLOOKUP(B22,'[8]2000METRE'!$M$8:$Q$990,5,0)),"",(VLOOKUP(B22,'[8]2000METRE'!$M$8:$Q$990,5,0)))</f>
        <v/>
      </c>
      <c r="I22" s="12"/>
      <c r="J22" s="10"/>
      <c r="K22" s="12" t="str">
        <f>IF(ISERROR(VLOOKUP(B22,[8]Cirit!$E$8:$N$975,10,0)),"",(VLOOKUP(B22,[8]Cirit!$E$8:$N$975,10,0)))</f>
        <v/>
      </c>
      <c r="L22" s="10" t="str">
        <f>IF(ISERROR(VLOOKUP(B22,[8]Cirit!$E$8:$O$975,11,0)),"",(VLOOKUP(B22,[8]Cirit!$E$8:$O$975,11,0)))</f>
        <v/>
      </c>
      <c r="M22" s="11" t="str">
        <f>IF(ISERROR(VLOOKUP(B22,'[8]100m.Eng'!$N$8:$S$972,3,0)),"",(VLOOKUP(B22,'[8]100m.Eng'!$N$8:$S$972,3,0)))</f>
        <v/>
      </c>
      <c r="N22" s="10" t="str">
        <f>IF(ISERROR(VLOOKUP(B22,'[8]100m.Eng'!$N$8:$S$989,6,0)),"",(VLOOKUP(B22,'[8]100m.Eng'!$N$8:$S$989,6,0)))</f>
        <v/>
      </c>
      <c r="O22" s="12">
        <f>IF(ISERROR(VLOOKUP(B22,[8]Uzun!$E$8:$N$990,10,0)),"",(VLOOKUP(B22,[8]Uzun!$E$8:$N$990,10,0)))</f>
        <v>471</v>
      </c>
      <c r="P22" s="10">
        <f>IF(ISERROR(VLOOKUP(B22,[8]Uzun!$E$8:$O$990,11,0)),"",(VLOOKUP(B22,[8]Uzun!$E$8:$O$990,11,0)))</f>
        <v>57</v>
      </c>
      <c r="Q22" s="12">
        <f>IF(ISERROR(VLOOKUP(B22,[8]Gülle!$E$8:$N$977,10,0)),"",(VLOOKUP(B22,[8]Gülle!$E$8:$N$977,10,0)))</f>
        <v>618</v>
      </c>
      <c r="R22" s="10">
        <f>IF(ISERROR(VLOOKUP(B22,[8]Gülle!$E$8:$O$977,11,0)),"",(VLOOKUP(B22,[8]Gülle!$E$8:$O$977,11,0)))</f>
        <v>34</v>
      </c>
      <c r="S22" s="33">
        <f t="shared" si="0"/>
        <v>91</v>
      </c>
      <c r="T22" s="32"/>
      <c r="U22" s="31"/>
    </row>
    <row r="23" spans="1:21" ht="48.75" customHeight="1" x14ac:dyDescent="0.2">
      <c r="A23" s="14">
        <v>16</v>
      </c>
      <c r="B23" s="6" t="s">
        <v>207</v>
      </c>
      <c r="C23" s="36" t="str">
        <f>IF(ISERROR(VLOOKUP(B23,'[8]80 METRE'!$N$8:$S$983,3,0)),"",(VLOOKUP(B23,'[8]80 METRE'!$N$8:$S$983,3,0)))</f>
        <v/>
      </c>
      <c r="D23" s="35" t="str">
        <f>IF(ISERROR(VLOOKUP(B23,'[8]80 METRE'!$N$8:$S$1000,6,0)),"",(VLOOKUP(B23,'[8]80 METRE'!$N$8:$S$1000,6,0)))</f>
        <v/>
      </c>
      <c r="E23" s="34"/>
      <c r="F23" s="10"/>
      <c r="G23" s="34" t="str">
        <f>IF(ISERROR(VLOOKUP(B23,'[8]2000METRE'!$M$8:$Q$990,3,0)),"",(VLOOKUP(B23,'[8]2000METRE'!$M$8:$Q$990,3,0)))</f>
        <v/>
      </c>
      <c r="H23" s="10" t="str">
        <f>IF(ISERROR(VLOOKUP(B23,'[8]2000METRE'!$M$8:$Q$990,5,0)),"",(VLOOKUP(B23,'[8]2000METRE'!$M$8:$Q$990,5,0)))</f>
        <v/>
      </c>
      <c r="I23" s="12"/>
      <c r="J23" s="10"/>
      <c r="K23" s="12" t="str">
        <f>IF(ISERROR(VLOOKUP(B23,[8]Cirit!$E$8:$N$975,10,0)),"",(VLOOKUP(B23,[8]Cirit!$E$8:$N$975,10,0)))</f>
        <v/>
      </c>
      <c r="L23" s="10" t="str">
        <f>IF(ISERROR(VLOOKUP(B23,[8]Cirit!$E$8:$O$975,11,0)),"",(VLOOKUP(B23,[8]Cirit!$E$8:$O$975,11,0)))</f>
        <v/>
      </c>
      <c r="M23" s="11" t="str">
        <f>IF(ISERROR(VLOOKUP(B23,'[8]100m.Eng'!$N$8:$S$972,3,0)),"",(VLOOKUP(B23,'[8]100m.Eng'!$N$8:$S$972,3,0)))</f>
        <v/>
      </c>
      <c r="N23" s="10" t="str">
        <f>IF(ISERROR(VLOOKUP(B23,'[8]100m.Eng'!$N$8:$S$989,6,0)),"",(VLOOKUP(B23,'[8]100m.Eng'!$N$8:$S$989,6,0)))</f>
        <v/>
      </c>
      <c r="O23" s="12" t="str">
        <f>IF(ISERROR(VLOOKUP(B23,[8]Uzun!$E$8:$N$990,10,0)),"",(VLOOKUP(B23,[8]Uzun!$E$8:$N$990,10,0)))</f>
        <v>DNS</v>
      </c>
      <c r="P23" s="10">
        <f>IF(ISERROR(VLOOKUP(B23,[8]Uzun!$E$8:$O$990,11,0)),"",(VLOOKUP(B23,[8]Uzun!$E$8:$O$990,11,0)))</f>
        <v>0</v>
      </c>
      <c r="Q23" s="12" t="str">
        <f>IF(ISERROR(VLOOKUP(B23,[8]Gülle!$E$8:$N$977,10,0)),"",(VLOOKUP(B23,[8]Gülle!$E$8:$N$977,10,0)))</f>
        <v>NM</v>
      </c>
      <c r="R23" s="10">
        <f>IF(ISERROR(VLOOKUP(B23,[8]Gülle!$E$8:$O$977,11,0)),"",(VLOOKUP(B23,[8]Gülle!$E$8:$O$977,11,0)))</f>
        <v>0</v>
      </c>
      <c r="S23" s="33">
        <f t="shared" si="0"/>
        <v>0</v>
      </c>
      <c r="T23" s="32"/>
      <c r="U23" s="31"/>
    </row>
    <row r="24" spans="1:21" ht="48.75" customHeight="1" x14ac:dyDescent="0.2">
      <c r="A24" s="14">
        <v>17</v>
      </c>
      <c r="B24" s="6" t="s">
        <v>208</v>
      </c>
      <c r="C24" s="36" t="str">
        <f>IF(ISERROR(VLOOKUP(B24,'[8]80 METRE'!$N$8:$S$983,3,0)),"",(VLOOKUP(B24,'[8]80 METRE'!$N$8:$S$983,3,0)))</f>
        <v/>
      </c>
      <c r="D24" s="35" t="str">
        <f>IF(ISERROR(VLOOKUP(B24,'[8]80 METRE'!$N$8:$S$1000,6,0)),"",(VLOOKUP(B24,'[8]80 METRE'!$N$8:$S$1000,6,0)))</f>
        <v/>
      </c>
      <c r="E24" s="34"/>
      <c r="F24" s="10"/>
      <c r="G24" s="34" t="str">
        <f>IF(ISERROR(VLOOKUP(B24,'[8]2000METRE'!$M$8:$Q$990,3,0)),"",(VLOOKUP(B24,'[8]2000METRE'!$M$8:$Q$990,3,0)))</f>
        <v/>
      </c>
      <c r="H24" s="10" t="str">
        <f>IF(ISERROR(VLOOKUP(B24,'[8]2000METRE'!$M$8:$Q$990,5,0)),"",(VLOOKUP(B24,'[8]2000METRE'!$M$8:$Q$990,5,0)))</f>
        <v/>
      </c>
      <c r="I24" s="12"/>
      <c r="J24" s="10"/>
      <c r="K24" s="12" t="str">
        <f>IF(ISERROR(VLOOKUP(B24,[8]Cirit!$E$8:$N$975,10,0)),"",(VLOOKUP(B24,[8]Cirit!$E$8:$N$975,10,0)))</f>
        <v/>
      </c>
      <c r="L24" s="10" t="str">
        <f>IF(ISERROR(VLOOKUP(B24,[8]Cirit!$E$8:$O$975,11,0)),"",(VLOOKUP(B24,[8]Cirit!$E$8:$O$975,11,0)))</f>
        <v/>
      </c>
      <c r="M24" s="11" t="str">
        <f>IF(ISERROR(VLOOKUP(B24,'[8]100m.Eng'!$N$8:$S$972,3,0)),"",(VLOOKUP(B24,'[8]100m.Eng'!$N$8:$S$972,3,0)))</f>
        <v/>
      </c>
      <c r="N24" s="10" t="str">
        <f>IF(ISERROR(VLOOKUP(B24,'[8]100m.Eng'!$N$8:$S$989,6,0)),"",(VLOOKUP(B24,'[8]100m.Eng'!$N$8:$S$989,6,0)))</f>
        <v/>
      </c>
      <c r="O24" s="12">
        <f>IF(ISERROR(VLOOKUP(B24,[8]Uzun!$E$8:$N$990,10,0)),"",(VLOOKUP(B24,[8]Uzun!$E$8:$N$990,10,0)))</f>
        <v>506</v>
      </c>
      <c r="P24" s="10">
        <f>IF(ISERROR(VLOOKUP(B24,[8]Uzun!$E$8:$O$990,11,0)),"",(VLOOKUP(B24,[8]Uzun!$E$8:$O$990,11,0)))</f>
        <v>66</v>
      </c>
      <c r="Q24" s="12">
        <f>IF(ISERROR(VLOOKUP(B24,[8]Gülle!$E$8:$N$977,10,0)),"",(VLOOKUP(B24,[8]Gülle!$E$8:$N$977,10,0)))</f>
        <v>1033</v>
      </c>
      <c r="R24" s="10">
        <f>IF(ISERROR(VLOOKUP(B24,[8]Gülle!$E$8:$O$977,11,0)),"",(VLOOKUP(B24,[8]Gülle!$E$8:$O$977,11,0)))</f>
        <v>62</v>
      </c>
      <c r="S24" s="33">
        <f t="shared" si="0"/>
        <v>128</v>
      </c>
      <c r="T24" s="32"/>
      <c r="U24" s="31"/>
    </row>
    <row r="25" spans="1:21" ht="48.75" customHeight="1" x14ac:dyDescent="0.2">
      <c r="A25" s="14">
        <v>18</v>
      </c>
      <c r="B25" s="6" t="s">
        <v>209</v>
      </c>
      <c r="C25" s="36" t="str">
        <f>IF(ISERROR(VLOOKUP(B25,'[8]80 METRE'!$N$8:$S$983,3,0)),"",(VLOOKUP(B25,'[8]80 METRE'!$N$8:$S$983,3,0)))</f>
        <v/>
      </c>
      <c r="D25" s="35" t="str">
        <f>IF(ISERROR(VLOOKUP(B25,'[8]80 METRE'!$N$8:$S$1000,6,0)),"",(VLOOKUP(B25,'[8]80 METRE'!$N$8:$S$1000,6,0)))</f>
        <v/>
      </c>
      <c r="E25" s="34"/>
      <c r="F25" s="10"/>
      <c r="G25" s="34" t="str">
        <f>IF(ISERROR(VLOOKUP(B25,'[8]2000METRE'!$M$8:$Q$990,3,0)),"",(VLOOKUP(B25,'[8]2000METRE'!$M$8:$Q$990,3,0)))</f>
        <v/>
      </c>
      <c r="H25" s="10" t="str">
        <f>IF(ISERROR(VLOOKUP(B25,'[8]2000METRE'!$M$8:$Q$990,5,0)),"",(VLOOKUP(B25,'[8]2000METRE'!$M$8:$Q$990,5,0)))</f>
        <v/>
      </c>
      <c r="I25" s="12"/>
      <c r="J25" s="10"/>
      <c r="K25" s="12" t="str">
        <f>IF(ISERROR(VLOOKUP(B25,[8]Cirit!$E$8:$N$975,10,0)),"",(VLOOKUP(B25,[8]Cirit!$E$8:$N$975,10,0)))</f>
        <v/>
      </c>
      <c r="L25" s="10" t="str">
        <f>IF(ISERROR(VLOOKUP(B25,[8]Cirit!$E$8:$O$975,11,0)),"",(VLOOKUP(B25,[8]Cirit!$E$8:$O$975,11,0)))</f>
        <v/>
      </c>
      <c r="M25" s="11" t="str">
        <f>IF(ISERROR(VLOOKUP(B25,'[8]100m.Eng'!$N$8:$S$972,3,0)),"",(VLOOKUP(B25,'[8]100m.Eng'!$N$8:$S$972,3,0)))</f>
        <v/>
      </c>
      <c r="N25" s="10" t="str">
        <f>IF(ISERROR(VLOOKUP(B25,'[8]100m.Eng'!$N$8:$S$989,6,0)),"",(VLOOKUP(B25,'[8]100m.Eng'!$N$8:$S$989,6,0)))</f>
        <v/>
      </c>
      <c r="O25" s="12" t="str">
        <f>IF(ISERROR(VLOOKUP(B25,[8]Uzun!$E$8:$N$990,10,0)),"",(VLOOKUP(B25,[8]Uzun!$E$8:$N$990,10,0)))</f>
        <v>DNS</v>
      </c>
      <c r="P25" s="10">
        <f>IF(ISERROR(VLOOKUP(B25,[8]Uzun!$E$8:$O$990,11,0)),"",(VLOOKUP(B25,[8]Uzun!$E$8:$O$990,11,0)))</f>
        <v>0</v>
      </c>
      <c r="Q25" s="12" t="str">
        <f>IF(ISERROR(VLOOKUP(B25,[8]Gülle!$E$8:$N$977,10,0)),"",(VLOOKUP(B25,[8]Gülle!$E$8:$N$977,10,0)))</f>
        <v>DNS</v>
      </c>
      <c r="R25" s="10">
        <f>IF(ISERROR(VLOOKUP(B25,[8]Gülle!$E$8:$O$977,11,0)),"",(VLOOKUP(B25,[8]Gülle!$E$8:$O$977,11,0)))</f>
        <v>0</v>
      </c>
      <c r="S25" s="33">
        <f t="shared" si="0"/>
        <v>0</v>
      </c>
      <c r="T25" s="32"/>
      <c r="U25" s="31"/>
    </row>
    <row r="26" spans="1:21" ht="48.75" customHeight="1" x14ac:dyDescent="0.2">
      <c r="A26" s="14">
        <v>19</v>
      </c>
      <c r="B26" s="6" t="s">
        <v>210</v>
      </c>
      <c r="C26" s="36" t="str">
        <f>IF(ISERROR(VLOOKUP(B26,'[8]80 METRE'!$N$8:$S$983,3,0)),"",(VLOOKUP(B26,'[8]80 METRE'!$N$8:$S$983,3,0)))</f>
        <v/>
      </c>
      <c r="D26" s="35" t="str">
        <f>IF(ISERROR(VLOOKUP(B26,'[8]80 METRE'!$N$8:$S$1000,6,0)),"",(VLOOKUP(B26,'[8]80 METRE'!$N$8:$S$1000,6,0)))</f>
        <v/>
      </c>
      <c r="E26" s="34" t="str">
        <f>IF(ISERROR(VLOOKUP(B26,'[8]600 METRE'!$O$8:$S$973,2,0)),"",(VLOOKUP(B26,'[8]600 METRE'!$O$8:$S$973,2,0)))</f>
        <v/>
      </c>
      <c r="F26" s="10" t="str">
        <f>IF(ISERROR(VLOOKUP(B26,'[8]600 METRE'!$O$8:$S$990,5,0)),"",(VLOOKUP(B26,'[8]600 METRE'!$O$8:$S$990,5,0)))</f>
        <v/>
      </c>
      <c r="G26" s="34" t="str">
        <f>IF(ISERROR(VLOOKUP(B26,'[8]2000METRE'!$M$8:$Q$990,3,0)),"",(VLOOKUP(B26,'[8]2000METRE'!$M$8:$Q$990,3,0)))</f>
        <v/>
      </c>
      <c r="H26" s="10" t="str">
        <f>IF(ISERROR(VLOOKUP(B26,'[8]2000METRE'!$M$8:$Q$990,5,0)),"",(VLOOKUP(B26,'[8]2000METRE'!$M$8:$Q$990,5,0)))</f>
        <v/>
      </c>
      <c r="I26" s="12" t="str">
        <f>IF(ISERROR(VLOOKUP(B26,[8]Yüksek!$F$8:$BO$990,62,0)),"",(VLOOKUP(B26,[8]Yüksek!$F$8:$BO$990,62,0)))</f>
        <v/>
      </c>
      <c r="J26" s="10" t="str">
        <f>IF(ISERROR(VLOOKUP(B26,[8]Yüksek!$F$8:$BP$990,63,0)),"",(VLOOKUP(B26,[8]Yüksek!$F$8:$BP$990,63,0)))</f>
        <v/>
      </c>
      <c r="K26" s="12" t="str">
        <f>IF(ISERROR(VLOOKUP(B26,[8]Cirit!$E$8:$N$975,10,0)),"",(VLOOKUP(B26,[8]Cirit!$E$8:$N$975,10,0)))</f>
        <v/>
      </c>
      <c r="L26" s="10" t="str">
        <f>IF(ISERROR(VLOOKUP(B26,[8]Cirit!$E$8:$O$975,11,0)),"",(VLOOKUP(B26,[8]Cirit!$E$8:$O$975,11,0)))</f>
        <v/>
      </c>
      <c r="M26" s="11" t="str">
        <f>IF(ISERROR(VLOOKUP(B26,'[8]100m.Eng'!$N$8:$S$972,3,0)),"",(VLOOKUP(B26,'[8]100m.Eng'!$N$8:$S$972,3,0)))</f>
        <v/>
      </c>
      <c r="N26" s="10" t="str">
        <f>IF(ISERROR(VLOOKUP(B26,'[8]100m.Eng'!$N$8:$S$989,6,0)),"",(VLOOKUP(B26,'[8]100m.Eng'!$N$8:$S$989,6,0)))</f>
        <v/>
      </c>
      <c r="O26" s="12">
        <f>IF(ISERROR(VLOOKUP(B26,[8]Uzun!$E$8:$N$990,10,0)),"",(VLOOKUP(B26,[8]Uzun!$E$8:$N$990,10,0)))</f>
        <v>447</v>
      </c>
      <c r="P26" s="10">
        <f>IF(ISERROR(VLOOKUP(B26,[8]Uzun!$E$8:$O$990,11,0)),"",(VLOOKUP(B26,[8]Uzun!$E$8:$O$990,11,0)))</f>
        <v>51</v>
      </c>
      <c r="Q26" s="12">
        <f>IF(ISERROR(VLOOKUP(B26,[8]Gülle!$E$8:$N$977,10,0)),"",(VLOOKUP(B26,[8]Gülle!$E$8:$N$977,10,0)))</f>
        <v>674</v>
      </c>
      <c r="R26" s="10">
        <f>IF(ISERROR(VLOOKUP(B26,[8]Gülle!$E$8:$O$977,11,0)),"",(VLOOKUP(B26,[8]Gülle!$E$8:$O$977,11,0)))</f>
        <v>38</v>
      </c>
      <c r="S26" s="33">
        <f t="shared" si="0"/>
        <v>89</v>
      </c>
      <c r="T26" s="32"/>
      <c r="U26" s="31"/>
    </row>
    <row r="27" spans="1:21" ht="48.75" customHeight="1" x14ac:dyDescent="0.2">
      <c r="A27" s="14">
        <v>20</v>
      </c>
      <c r="B27" s="6" t="s">
        <v>211</v>
      </c>
      <c r="C27" s="36" t="str">
        <f>IF(ISERROR(VLOOKUP(B27,'[8]80 METRE'!$N$8:$S$983,3,0)),"",(VLOOKUP(B27,'[8]80 METRE'!$N$8:$S$983,3,0)))</f>
        <v/>
      </c>
      <c r="D27" s="35" t="str">
        <f>IF(ISERROR(VLOOKUP(B27,'[8]80 METRE'!$N$8:$S$1000,6,0)),"",(VLOOKUP(B27,'[8]80 METRE'!$N$8:$S$1000,6,0)))</f>
        <v/>
      </c>
      <c r="E27" s="34" t="str">
        <f>IF(ISERROR(VLOOKUP(B27,'[8]600 METRE'!$O$8:$S$973,2,0)),"",(VLOOKUP(B27,'[8]600 METRE'!$O$8:$S$973,2,0)))</f>
        <v/>
      </c>
      <c r="F27" s="10" t="str">
        <f>IF(ISERROR(VLOOKUP(B27,'[8]600 METRE'!$O$8:$S$990,5,0)),"",(VLOOKUP(B27,'[8]600 METRE'!$O$8:$S$990,5,0)))</f>
        <v/>
      </c>
      <c r="G27" s="34" t="str">
        <f>IF(ISERROR(VLOOKUP(B27,'[8]2000METRE'!$M$8:$Q$990,3,0)),"",(VLOOKUP(B27,'[8]2000METRE'!$M$8:$Q$990,3,0)))</f>
        <v/>
      </c>
      <c r="H27" s="10" t="str">
        <f>IF(ISERROR(VLOOKUP(B27,'[8]2000METRE'!$M$8:$Q$990,5,0)),"",(VLOOKUP(B27,'[8]2000METRE'!$M$8:$Q$990,5,0)))</f>
        <v/>
      </c>
      <c r="I27" s="12" t="str">
        <f>IF(ISERROR(VLOOKUP(B27,[8]Yüksek!$F$8:$BO$990,62,0)),"",(VLOOKUP(B27,[8]Yüksek!$F$8:$BO$990,62,0)))</f>
        <v/>
      </c>
      <c r="J27" s="10" t="str">
        <f>IF(ISERROR(VLOOKUP(B27,[8]Yüksek!$F$8:$BP$990,63,0)),"",(VLOOKUP(B27,[8]Yüksek!$F$8:$BP$990,63,0)))</f>
        <v/>
      </c>
      <c r="K27" s="12" t="str">
        <f>IF(ISERROR(VLOOKUP(B27,[8]Cirit!$E$8:$N$975,10,0)),"",(VLOOKUP(B27,[8]Cirit!$E$8:$N$975,10,0)))</f>
        <v/>
      </c>
      <c r="L27" s="10" t="str">
        <f>IF(ISERROR(VLOOKUP(B27,[8]Cirit!$E$8:$O$975,11,0)),"",(VLOOKUP(B27,[8]Cirit!$E$8:$O$975,11,0)))</f>
        <v/>
      </c>
      <c r="M27" s="11" t="str">
        <f>IF(ISERROR(VLOOKUP(B27,'[8]100m.Eng'!$N$8:$S$972,3,0)),"",(VLOOKUP(B27,'[8]100m.Eng'!$N$8:$S$972,3,0)))</f>
        <v/>
      </c>
      <c r="N27" s="10" t="str">
        <f>IF(ISERROR(VLOOKUP(B27,'[8]100m.Eng'!$N$8:$S$989,6,0)),"",(VLOOKUP(B27,'[8]100m.Eng'!$N$8:$S$989,6,0)))</f>
        <v/>
      </c>
      <c r="O27" s="12">
        <f>IF(ISERROR(VLOOKUP(B27,[8]Uzun!$E$8:$N$990,10,0)),"",(VLOOKUP(B27,[8]Uzun!$E$8:$N$990,10,0)))</f>
        <v>486</v>
      </c>
      <c r="P27" s="10">
        <f>IF(ISERROR(VLOOKUP(B27,[8]Uzun!$E$8:$O$990,11,0)),"",(VLOOKUP(B27,[8]Uzun!$E$8:$O$990,11,0)))</f>
        <v>61</v>
      </c>
      <c r="Q27" s="12" t="str">
        <f>IF(ISERROR(VLOOKUP(B27,[8]Gülle!$E$8:$N$977,10,0)),"",(VLOOKUP(B27,[8]Gülle!$E$8:$N$977,10,0)))</f>
        <v/>
      </c>
      <c r="R27" s="10" t="str">
        <f>IF(ISERROR(VLOOKUP(B27,[8]Gülle!$E$8:$O$977,11,0)),"",(VLOOKUP(B27,[8]Gülle!$E$8:$O$977,11,0)))</f>
        <v/>
      </c>
      <c r="S27" s="33">
        <f t="shared" si="0"/>
        <v>61</v>
      </c>
      <c r="T27" s="32"/>
      <c r="U27" s="31"/>
    </row>
    <row r="28" spans="1:21" ht="48.75" customHeight="1" x14ac:dyDescent="0.2">
      <c r="A28" s="14">
        <v>21</v>
      </c>
      <c r="B28" s="6" t="s">
        <v>212</v>
      </c>
      <c r="C28" s="36" t="str">
        <f>IF(ISERROR(VLOOKUP(B28,'[8]80 METRE'!$N$8:$S$983,3,0)),"",(VLOOKUP(B28,'[8]80 METRE'!$N$8:$S$983,3,0)))</f>
        <v/>
      </c>
      <c r="D28" s="35" t="str">
        <f>IF(ISERROR(VLOOKUP(B28,'[8]80 METRE'!$N$8:$S$1000,6,0)),"",(VLOOKUP(B28,'[8]80 METRE'!$N$8:$S$1000,6,0)))</f>
        <v/>
      </c>
      <c r="E28" s="34" t="str">
        <f>IF(ISERROR(VLOOKUP(B28,'[8]600 METRE'!$O$8:$S$973,2,0)),"",(VLOOKUP(B28,'[8]600 METRE'!$O$8:$S$973,2,0)))</f>
        <v/>
      </c>
      <c r="F28" s="10" t="str">
        <f>IF(ISERROR(VLOOKUP(B28,'[8]600 METRE'!$O$8:$S$990,5,0)),"",(VLOOKUP(B28,'[8]600 METRE'!$O$8:$S$990,5,0)))</f>
        <v/>
      </c>
      <c r="G28" s="34" t="str">
        <f>IF(ISERROR(VLOOKUP(B28,'[8]2000METRE'!$M$8:$Q$990,3,0)),"",(VLOOKUP(B28,'[8]2000METRE'!$M$8:$Q$990,3,0)))</f>
        <v/>
      </c>
      <c r="H28" s="10" t="str">
        <f>IF(ISERROR(VLOOKUP(B28,'[8]2000METRE'!$M$8:$Q$990,5,0)),"",(VLOOKUP(B28,'[8]2000METRE'!$M$8:$Q$990,5,0)))</f>
        <v/>
      </c>
      <c r="I28" s="12" t="str">
        <f>IF(ISERROR(VLOOKUP(B28,[8]Yüksek!$F$8:$BO$990,62,0)),"",(VLOOKUP(B28,[8]Yüksek!$F$8:$BO$990,62,0)))</f>
        <v/>
      </c>
      <c r="J28" s="10" t="str">
        <f>IF(ISERROR(VLOOKUP(B28,[8]Yüksek!$F$8:$BP$990,63,0)),"",(VLOOKUP(B28,[8]Yüksek!$F$8:$BP$990,63,0)))</f>
        <v/>
      </c>
      <c r="K28" s="12" t="str">
        <f>IF(ISERROR(VLOOKUP(B28,[8]Cirit!$E$8:$N$975,10,0)),"",(VLOOKUP(B28,[8]Cirit!$E$8:$N$975,10,0)))</f>
        <v/>
      </c>
      <c r="L28" s="10" t="str">
        <f>IF(ISERROR(VLOOKUP(B28,[8]Cirit!$E$8:$O$975,11,0)),"",(VLOOKUP(B28,[8]Cirit!$E$8:$O$975,11,0)))</f>
        <v/>
      </c>
      <c r="M28" s="11" t="str">
        <f>IF(ISERROR(VLOOKUP(B28,'[8]100m.Eng'!$N$8:$S$972,3,0)),"",(VLOOKUP(B28,'[8]100m.Eng'!$N$8:$S$972,3,0)))</f>
        <v/>
      </c>
      <c r="N28" s="10" t="str">
        <f>IF(ISERROR(VLOOKUP(B28,'[8]100m.Eng'!$N$8:$S$989,6,0)),"",(VLOOKUP(B28,'[8]100m.Eng'!$N$8:$S$989,6,0)))</f>
        <v/>
      </c>
      <c r="O28" s="12">
        <f>IF(ISERROR(VLOOKUP(B28,[8]Uzun!$E$8:$N$990,10,0)),"",(VLOOKUP(B28,[8]Uzun!$E$8:$N$990,10,0)))</f>
        <v>583</v>
      </c>
      <c r="P28" s="10">
        <f>IF(ISERROR(VLOOKUP(B28,[8]Uzun!$E$8:$O$990,11,0)),"",(VLOOKUP(B28,[8]Uzun!$E$8:$O$990,11,0)))</f>
        <v>85</v>
      </c>
      <c r="Q28" s="12">
        <f>IF(ISERROR(VLOOKUP(B28,[8]Gülle!$E$8:$N$977,10,0)),"",(VLOOKUP(B28,[8]Gülle!$E$8:$N$977,10,0)))</f>
        <v>782</v>
      </c>
      <c r="R28" s="10">
        <f>IF(ISERROR(VLOOKUP(B28,[8]Gülle!$E$8:$O$977,11,0)),"",(VLOOKUP(B28,[8]Gülle!$E$8:$O$977,11,0)))</f>
        <v>45</v>
      </c>
      <c r="S28" s="33">
        <f t="shared" si="0"/>
        <v>130</v>
      </c>
      <c r="T28" s="32"/>
      <c r="U28" s="31"/>
    </row>
    <row r="29" spans="1:21" ht="48.75" customHeight="1" x14ac:dyDescent="0.2">
      <c r="A29" s="14">
        <v>22</v>
      </c>
      <c r="B29" s="6" t="s">
        <v>213</v>
      </c>
      <c r="C29" s="36" t="str">
        <f>IF(ISERROR(VLOOKUP(B29,'[8]80 METRE'!$N$8:$S$983,3,0)),"",(VLOOKUP(B29,'[8]80 METRE'!$N$8:$S$983,3,0)))</f>
        <v/>
      </c>
      <c r="D29" s="35" t="str">
        <f>IF(ISERROR(VLOOKUP(B29,'[8]80 METRE'!$N$8:$S$1000,6,0)),"",(VLOOKUP(B29,'[8]80 METRE'!$N$8:$S$1000,6,0)))</f>
        <v/>
      </c>
      <c r="E29" s="34" t="str">
        <f>IF(ISERROR(VLOOKUP(B29,'[8]600 METRE'!$O$8:$S$973,2,0)),"",(VLOOKUP(B29,'[8]600 METRE'!$O$8:$S$973,2,0)))</f>
        <v/>
      </c>
      <c r="F29" s="10" t="str">
        <f>IF(ISERROR(VLOOKUP(B29,'[8]600 METRE'!$O$8:$S$990,5,0)),"",(VLOOKUP(B29,'[8]600 METRE'!$O$8:$S$990,5,0)))</f>
        <v/>
      </c>
      <c r="G29" s="34" t="str">
        <f>IF(ISERROR(VLOOKUP(B29,'[8]2000METRE'!$M$8:$Q$990,3,0)),"",(VLOOKUP(B29,'[8]2000METRE'!$M$8:$Q$990,3,0)))</f>
        <v/>
      </c>
      <c r="H29" s="10" t="str">
        <f>IF(ISERROR(VLOOKUP(B29,'[8]2000METRE'!$M$8:$Q$990,5,0)),"",(VLOOKUP(B29,'[8]2000METRE'!$M$8:$Q$990,5,0)))</f>
        <v/>
      </c>
      <c r="I29" s="12" t="str">
        <f>IF(ISERROR(VLOOKUP(B29,[8]Yüksek!$F$8:$BO$990,62,0)),"",(VLOOKUP(B29,[8]Yüksek!$F$8:$BO$990,62,0)))</f>
        <v/>
      </c>
      <c r="J29" s="10" t="str">
        <f>IF(ISERROR(VLOOKUP(B29,[8]Yüksek!$F$8:$BP$990,63,0)),"",(VLOOKUP(B29,[8]Yüksek!$F$8:$BP$990,63,0)))</f>
        <v/>
      </c>
      <c r="K29" s="12" t="str">
        <f>IF(ISERROR(VLOOKUP(B29,[8]Cirit!$E$8:$N$975,10,0)),"",(VLOOKUP(B29,[8]Cirit!$E$8:$N$975,10,0)))</f>
        <v/>
      </c>
      <c r="L29" s="10" t="str">
        <f>IF(ISERROR(VLOOKUP(B29,[8]Cirit!$E$8:$O$975,11,0)),"",(VLOOKUP(B29,[8]Cirit!$E$8:$O$975,11,0)))</f>
        <v/>
      </c>
      <c r="M29" s="11" t="str">
        <f>IF(ISERROR(VLOOKUP(B29,'[8]100m.Eng'!$N$8:$S$972,3,0)),"",(VLOOKUP(B29,'[8]100m.Eng'!$N$8:$S$972,3,0)))</f>
        <v/>
      </c>
      <c r="N29" s="10" t="str">
        <f>IF(ISERROR(VLOOKUP(B29,'[8]100m.Eng'!$N$8:$S$989,6,0)),"",(VLOOKUP(B29,'[8]100m.Eng'!$N$8:$S$989,6,0)))</f>
        <v/>
      </c>
      <c r="O29" s="12">
        <f>IF(ISERROR(VLOOKUP(B29,[8]Uzun!$E$8:$N$990,10,0)),"",(VLOOKUP(B29,[8]Uzun!$E$8:$N$990,10,0)))</f>
        <v>490</v>
      </c>
      <c r="P29" s="10">
        <f>IF(ISERROR(VLOOKUP(B29,[8]Uzun!$E$8:$O$990,11,0)),"",(VLOOKUP(B29,[8]Uzun!$E$8:$O$990,11,0)))</f>
        <v>62</v>
      </c>
      <c r="Q29" s="12" t="str">
        <f>IF(ISERROR(VLOOKUP(B29,[8]Gülle!$E$8:$N$977,10,0)),"",(VLOOKUP(B29,[8]Gülle!$E$8:$N$977,10,0)))</f>
        <v/>
      </c>
      <c r="R29" s="10" t="str">
        <f>IF(ISERROR(VLOOKUP(B29,[8]Gülle!$E$8:$O$977,11,0)),"",(VLOOKUP(B29,[8]Gülle!$E$8:$O$977,11,0)))</f>
        <v/>
      </c>
      <c r="S29" s="33">
        <f t="shared" si="0"/>
        <v>62</v>
      </c>
      <c r="T29" s="32"/>
      <c r="U29" s="31"/>
    </row>
    <row r="30" spans="1:21" ht="48.75" customHeight="1" x14ac:dyDescent="0.2">
      <c r="A30" s="14">
        <v>23</v>
      </c>
      <c r="B30" s="6" t="s">
        <v>214</v>
      </c>
      <c r="C30" s="36" t="str">
        <f>IF(ISERROR(VLOOKUP(B30,'[8]80 METRE'!$N$8:$S$983,3,0)),"",(VLOOKUP(B30,'[8]80 METRE'!$N$8:$S$983,3,0)))</f>
        <v/>
      </c>
      <c r="D30" s="35" t="str">
        <f>IF(ISERROR(VLOOKUP(B30,'[8]80 METRE'!$N$8:$S$1000,6,0)),"",(VLOOKUP(B30,'[8]80 METRE'!$N$8:$S$1000,6,0)))</f>
        <v/>
      </c>
      <c r="E30" s="34"/>
      <c r="F30" s="10"/>
      <c r="G30" s="34" t="str">
        <f>IF(ISERROR(VLOOKUP(B30,'[8]2000METRE'!$M$8:$Q$990,3,0)),"",(VLOOKUP(B30,'[8]2000METRE'!$M$8:$Q$990,3,0)))</f>
        <v/>
      </c>
      <c r="H30" s="10" t="str">
        <f>IF(ISERROR(VLOOKUP(B30,'[8]2000METRE'!$M$8:$Q$990,5,0)),"",(VLOOKUP(B30,'[8]2000METRE'!$M$8:$Q$990,5,0)))</f>
        <v/>
      </c>
      <c r="I30" s="12"/>
      <c r="J30" s="10"/>
      <c r="K30" s="12" t="str">
        <f>IF(ISERROR(VLOOKUP(B30,[8]Cirit!$E$8:$N$975,10,0)),"",(VLOOKUP(B30,[8]Cirit!$E$8:$N$975,10,0)))</f>
        <v/>
      </c>
      <c r="L30" s="10" t="str">
        <f>IF(ISERROR(VLOOKUP(B30,[8]Cirit!$E$8:$O$975,11,0)),"",(VLOOKUP(B30,[8]Cirit!$E$8:$O$975,11,0)))</f>
        <v/>
      </c>
      <c r="M30" s="11" t="str">
        <f>IF(ISERROR(VLOOKUP(B30,'[8]100m.Eng'!$N$8:$S$972,3,0)),"",(VLOOKUP(B30,'[8]100m.Eng'!$N$8:$S$972,3,0)))</f>
        <v/>
      </c>
      <c r="N30" s="10" t="str">
        <f>IF(ISERROR(VLOOKUP(B30,'[8]100m.Eng'!$N$8:$S$989,6,0)),"",(VLOOKUP(B30,'[8]100m.Eng'!$N$8:$S$989,6,0)))</f>
        <v/>
      </c>
      <c r="O30" s="12">
        <f>IF(ISERROR(VLOOKUP(B30,[8]Uzun!$E$8:$N$990,10,0)),"",(VLOOKUP(B30,[8]Uzun!$E$8:$N$990,10,0)))</f>
        <v>485</v>
      </c>
      <c r="P30" s="10">
        <f>IF(ISERROR(VLOOKUP(B30,[8]Uzun!$E$8:$O$990,11,0)),"",(VLOOKUP(B30,[8]Uzun!$E$8:$O$990,11,0)))</f>
        <v>61</v>
      </c>
      <c r="Q30" s="12" t="str">
        <f>IF(ISERROR(VLOOKUP(B30,[8]Gülle!$E$8:$N$977,10,0)),"",(VLOOKUP(B30,[8]Gülle!$E$8:$N$977,10,0)))</f>
        <v/>
      </c>
      <c r="R30" s="10" t="str">
        <f>IF(ISERROR(VLOOKUP(B30,[8]Gülle!$E$8:$O$977,11,0)),"",(VLOOKUP(B30,[8]Gülle!$E$8:$O$977,11,0)))</f>
        <v/>
      </c>
      <c r="S30" s="33">
        <f t="shared" si="0"/>
        <v>61</v>
      </c>
      <c r="T30" s="32"/>
      <c r="U30" s="31"/>
    </row>
    <row r="31" spans="1:21" ht="48.75" customHeight="1" x14ac:dyDescent="0.2">
      <c r="A31" s="14">
        <v>24</v>
      </c>
      <c r="B31" s="6" t="s">
        <v>215</v>
      </c>
      <c r="C31" s="36" t="str">
        <f>IF(ISERROR(VLOOKUP(B31,'[8]80 METRE'!$N$8:$S$983,3,0)),"",(VLOOKUP(B31,'[8]80 METRE'!$N$8:$S$983,3,0)))</f>
        <v/>
      </c>
      <c r="D31" s="35" t="str">
        <f>IF(ISERROR(VLOOKUP(B31,'[8]80 METRE'!$N$8:$S$1000,6,0)),"",(VLOOKUP(B31,'[8]80 METRE'!$N$8:$S$1000,6,0)))</f>
        <v/>
      </c>
      <c r="E31" s="34"/>
      <c r="F31" s="10"/>
      <c r="G31" s="34" t="str">
        <f>IF(ISERROR(VLOOKUP(B31,'[8]2000METRE'!$M$8:$Q$990,3,0)),"",(VLOOKUP(B31,'[8]2000METRE'!$M$8:$Q$990,3,0)))</f>
        <v/>
      </c>
      <c r="H31" s="10" t="str">
        <f>IF(ISERROR(VLOOKUP(B31,'[8]2000METRE'!$M$8:$Q$990,5,0)),"",(VLOOKUP(B31,'[8]2000METRE'!$M$8:$Q$990,5,0)))</f>
        <v/>
      </c>
      <c r="I31" s="12"/>
      <c r="J31" s="10"/>
      <c r="K31" s="12">
        <f>IF(ISERROR(VLOOKUP(B31,[8]Cirit!$E$8:$N$975,10,0)),"",(VLOOKUP(B31,[8]Cirit!$E$8:$N$975,10,0)))</f>
        <v>2408</v>
      </c>
      <c r="L31" s="10">
        <f>IF(ISERROR(VLOOKUP(B31,[8]Cirit!$E$8:$O$975,11,0)),"",(VLOOKUP(B31,[8]Cirit!$E$8:$O$975,11,0)))</f>
        <v>48</v>
      </c>
      <c r="M31" s="11" t="str">
        <f>IF(ISERROR(VLOOKUP(B31,'[8]100m.Eng'!$N$8:$S$972,3,0)),"",(VLOOKUP(B31,'[8]100m.Eng'!$N$8:$S$972,3,0)))</f>
        <v/>
      </c>
      <c r="N31" s="10" t="str">
        <f>IF(ISERROR(VLOOKUP(B31,'[8]100m.Eng'!$N$8:$S$989,6,0)),"",(VLOOKUP(B31,'[8]100m.Eng'!$N$8:$S$989,6,0)))</f>
        <v/>
      </c>
      <c r="O31" s="12">
        <f>IF(ISERROR(VLOOKUP(B31,[8]Uzun!$E$8:$N$990,10,0)),"",(VLOOKUP(B31,[8]Uzun!$E$8:$N$990,10,0)))</f>
        <v>475</v>
      </c>
      <c r="P31" s="10">
        <f>IF(ISERROR(VLOOKUP(B31,[8]Uzun!$E$8:$O$990,11,0)),"",(VLOOKUP(B31,[8]Uzun!$E$8:$O$990,11,0)))</f>
        <v>58</v>
      </c>
      <c r="Q31" s="12" t="str">
        <f>IF(ISERROR(VLOOKUP(B31,[8]Gülle!$E$8:$N$977,10,0)),"",(VLOOKUP(B31,[8]Gülle!$E$8:$N$977,10,0)))</f>
        <v/>
      </c>
      <c r="R31" s="10" t="str">
        <f>IF(ISERROR(VLOOKUP(B31,[8]Gülle!$E$8:$O$977,11,0)),"",(VLOOKUP(B31,[8]Gülle!$E$8:$O$977,11,0)))</f>
        <v/>
      </c>
      <c r="S31" s="33">
        <f t="shared" si="0"/>
        <v>106</v>
      </c>
      <c r="T31" s="32"/>
      <c r="U31" s="31"/>
    </row>
    <row r="32" spans="1:21" ht="48.75" customHeight="1" x14ac:dyDescent="0.2">
      <c r="A32" s="14">
        <v>25</v>
      </c>
      <c r="B32" s="6" t="s">
        <v>216</v>
      </c>
      <c r="C32" s="36" t="str">
        <f>IF(ISERROR(VLOOKUP(B32,'[8]80 METRE'!$N$8:$S$983,3,0)),"",(VLOOKUP(B32,'[8]80 METRE'!$N$8:$S$983,3,0)))</f>
        <v/>
      </c>
      <c r="D32" s="35" t="str">
        <f>IF(ISERROR(VLOOKUP(B32,'[8]80 METRE'!$N$8:$S$1000,6,0)),"",(VLOOKUP(B32,'[8]80 METRE'!$N$8:$S$1000,6,0)))</f>
        <v/>
      </c>
      <c r="E32" s="34"/>
      <c r="F32" s="10"/>
      <c r="G32" s="34" t="str">
        <f>IF(ISERROR(VLOOKUP(B32,'[8]2000METRE'!$M$8:$Q$990,3,0)),"",(VLOOKUP(B32,'[8]2000METRE'!$M$8:$Q$990,3,0)))</f>
        <v/>
      </c>
      <c r="H32" s="10" t="str">
        <f>IF(ISERROR(VLOOKUP(B32,'[8]2000METRE'!$M$8:$Q$990,5,0)),"",(VLOOKUP(B32,'[8]2000METRE'!$M$8:$Q$990,5,0)))</f>
        <v/>
      </c>
      <c r="I32" s="12"/>
      <c r="J32" s="10"/>
      <c r="K32" s="12" t="str">
        <f>IF(ISERROR(VLOOKUP(B32,[8]Cirit!$E$8:$N$975,10,0)),"",(VLOOKUP(B32,[8]Cirit!$E$8:$N$975,10,0)))</f>
        <v/>
      </c>
      <c r="L32" s="10" t="str">
        <f>IF(ISERROR(VLOOKUP(B32,[8]Cirit!$E$8:$O$975,11,0)),"",(VLOOKUP(B32,[8]Cirit!$E$8:$O$975,11,0)))</f>
        <v/>
      </c>
      <c r="M32" s="11" t="str">
        <f>IF(ISERROR(VLOOKUP(B32,'[8]100m.Eng'!$N$8:$S$972,3,0)),"",(VLOOKUP(B32,'[8]100m.Eng'!$N$8:$S$972,3,0)))</f>
        <v/>
      </c>
      <c r="N32" s="10" t="str">
        <f>IF(ISERROR(VLOOKUP(B32,'[8]100m.Eng'!$N$8:$S$989,6,0)),"",(VLOOKUP(B32,'[8]100m.Eng'!$N$8:$S$989,6,0)))</f>
        <v/>
      </c>
      <c r="O32" s="12">
        <f>IF(ISERROR(VLOOKUP(B32,[8]Uzun!$E$8:$N$990,10,0)),"",(VLOOKUP(B32,[8]Uzun!$E$8:$N$990,10,0)))</f>
        <v>444</v>
      </c>
      <c r="P32" s="10">
        <f>IF(ISERROR(VLOOKUP(B32,[8]Uzun!$E$8:$O$990,11,0)),"",(VLOOKUP(B32,[8]Uzun!$E$8:$O$990,11,0)))</f>
        <v>51</v>
      </c>
      <c r="Q32" s="12" t="str">
        <f>IF(ISERROR(VLOOKUP(B32,[8]Gülle!$E$8:$N$977,10,0)),"",(VLOOKUP(B32,[8]Gülle!$E$8:$N$977,10,0)))</f>
        <v/>
      </c>
      <c r="R32" s="10" t="str">
        <f>IF(ISERROR(VLOOKUP(B32,[8]Gülle!$E$8:$O$977,11,0)),"",(VLOOKUP(B32,[8]Gülle!$E$8:$O$977,11,0)))</f>
        <v/>
      </c>
      <c r="S32" s="33">
        <f t="shared" si="0"/>
        <v>51</v>
      </c>
      <c r="T32" s="32"/>
      <c r="U32" s="31"/>
    </row>
    <row r="33" spans="1:21" ht="48.75" customHeight="1" x14ac:dyDescent="0.2">
      <c r="A33" s="14">
        <v>26</v>
      </c>
      <c r="B33" s="6" t="s">
        <v>217</v>
      </c>
      <c r="C33" s="36" t="str">
        <f>IF(ISERROR(VLOOKUP(B33,'[8]80 METRE'!$N$8:$S$983,3,0)),"",(VLOOKUP(B33,'[8]80 METRE'!$N$8:$S$983,3,0)))</f>
        <v/>
      </c>
      <c r="D33" s="35" t="str">
        <f>IF(ISERROR(VLOOKUP(B33,'[8]80 METRE'!$N$8:$S$1000,6,0)),"",(VLOOKUP(B33,'[8]80 METRE'!$N$8:$S$1000,6,0)))</f>
        <v/>
      </c>
      <c r="E33" s="34"/>
      <c r="F33" s="10"/>
      <c r="G33" s="34" t="str">
        <f>IF(ISERROR(VLOOKUP(B33,'[8]2000METRE'!$M$8:$Q$990,3,0)),"",(VLOOKUP(B33,'[8]2000METRE'!$M$8:$Q$990,3,0)))</f>
        <v/>
      </c>
      <c r="H33" s="10" t="str">
        <f>IF(ISERROR(VLOOKUP(B33,'[8]2000METRE'!$M$8:$Q$990,5,0)),"",(VLOOKUP(B33,'[8]2000METRE'!$M$8:$Q$990,5,0)))</f>
        <v/>
      </c>
      <c r="I33" s="12"/>
      <c r="J33" s="10"/>
      <c r="K33" s="12" t="str">
        <f>IF(ISERROR(VLOOKUP(B33,[8]Cirit!$E$8:$N$975,10,0)),"",(VLOOKUP(B33,[8]Cirit!$E$8:$N$975,10,0)))</f>
        <v/>
      </c>
      <c r="L33" s="10" t="str">
        <f>IF(ISERROR(VLOOKUP(B33,[8]Cirit!$E$8:$O$975,11,0)),"",(VLOOKUP(B33,[8]Cirit!$E$8:$O$975,11,0)))</f>
        <v/>
      </c>
      <c r="M33" s="11" t="str">
        <f>IF(ISERROR(VLOOKUP(B33,'[8]100m.Eng'!$N$8:$S$972,3,0)),"",(VLOOKUP(B33,'[8]100m.Eng'!$N$8:$S$972,3,0)))</f>
        <v/>
      </c>
      <c r="N33" s="10" t="str">
        <f>IF(ISERROR(VLOOKUP(B33,'[8]100m.Eng'!$N$8:$S$989,6,0)),"",(VLOOKUP(B33,'[8]100m.Eng'!$N$8:$S$989,6,0)))</f>
        <v/>
      </c>
      <c r="O33" s="12">
        <f>IF(ISERROR(VLOOKUP(B33,[8]Uzun!$E$8:$N$990,10,0)),"",(VLOOKUP(B33,[8]Uzun!$E$8:$N$990,10,0)))</f>
        <v>429</v>
      </c>
      <c r="P33" s="10">
        <f>IF(ISERROR(VLOOKUP(B33,[8]Uzun!$E$8:$O$990,11,0)),"",(VLOOKUP(B33,[8]Uzun!$E$8:$O$990,11,0)))</f>
        <v>47</v>
      </c>
      <c r="Q33" s="12" t="str">
        <f>IF(ISERROR(VLOOKUP(B33,[8]Gülle!$E$8:$N$977,10,0)),"",(VLOOKUP(B33,[8]Gülle!$E$8:$N$977,10,0)))</f>
        <v/>
      </c>
      <c r="R33" s="10" t="str">
        <f>IF(ISERROR(VLOOKUP(B33,[8]Gülle!$E$8:$O$977,11,0)),"",(VLOOKUP(B33,[8]Gülle!$E$8:$O$977,11,0)))</f>
        <v/>
      </c>
      <c r="S33" s="33">
        <f t="shared" si="0"/>
        <v>47</v>
      </c>
      <c r="T33" s="32"/>
      <c r="U33" s="31"/>
    </row>
    <row r="34" spans="1:21" ht="48.75" customHeight="1" x14ac:dyDescent="0.2">
      <c r="A34" s="14">
        <v>27</v>
      </c>
      <c r="B34" s="6" t="s">
        <v>218</v>
      </c>
      <c r="C34" s="36" t="str">
        <f>IF(ISERROR(VLOOKUP(B34,'[8]80 METRE'!$N$8:$S$983,3,0)),"",(VLOOKUP(B34,'[8]80 METRE'!$N$8:$S$983,3,0)))</f>
        <v/>
      </c>
      <c r="D34" s="35" t="str">
        <f>IF(ISERROR(VLOOKUP(B34,'[8]80 METRE'!$N$8:$S$1000,6,0)),"",(VLOOKUP(B34,'[8]80 METRE'!$N$8:$S$1000,6,0)))</f>
        <v/>
      </c>
      <c r="E34" s="34"/>
      <c r="F34" s="10"/>
      <c r="G34" s="34" t="str">
        <f>IF(ISERROR(VLOOKUP(B34,'[8]2000METRE'!$M$8:$Q$990,3,0)),"",(VLOOKUP(B34,'[8]2000METRE'!$M$8:$Q$990,3,0)))</f>
        <v/>
      </c>
      <c r="H34" s="10" t="str">
        <f>IF(ISERROR(VLOOKUP(B34,'[8]2000METRE'!$M$8:$Q$990,5,0)),"",(VLOOKUP(B34,'[8]2000METRE'!$M$8:$Q$990,5,0)))</f>
        <v/>
      </c>
      <c r="I34" s="12"/>
      <c r="J34" s="10"/>
      <c r="K34" s="12" t="str">
        <f>IF(ISERROR(VLOOKUP(B34,[8]Cirit!$E$8:$N$975,10,0)),"",(VLOOKUP(B34,[8]Cirit!$E$8:$N$975,10,0)))</f>
        <v/>
      </c>
      <c r="L34" s="10" t="str">
        <f>IF(ISERROR(VLOOKUP(B34,[8]Cirit!$E$8:$O$975,11,0)),"",(VLOOKUP(B34,[8]Cirit!$E$8:$O$975,11,0)))</f>
        <v/>
      </c>
      <c r="M34" s="11" t="str">
        <f>IF(ISERROR(VLOOKUP(B34,'[8]100m.Eng'!$N$8:$S$972,3,0)),"",(VLOOKUP(B34,'[8]100m.Eng'!$N$8:$S$972,3,0)))</f>
        <v/>
      </c>
      <c r="N34" s="10" t="str">
        <f>IF(ISERROR(VLOOKUP(B34,'[8]100m.Eng'!$N$8:$S$989,6,0)),"",(VLOOKUP(B34,'[8]100m.Eng'!$N$8:$S$989,6,0)))</f>
        <v/>
      </c>
      <c r="O34" s="12">
        <f>IF(ISERROR(VLOOKUP(B34,[8]Uzun!$E$8:$N$990,10,0)),"",(VLOOKUP(B34,[8]Uzun!$E$8:$N$990,10,0)))</f>
        <v>363</v>
      </c>
      <c r="P34" s="10">
        <f>IF(ISERROR(VLOOKUP(B34,[8]Uzun!$E$8:$O$990,11,0)),"",(VLOOKUP(B34,[8]Uzun!$E$8:$O$990,11,0)))</f>
        <v>32</v>
      </c>
      <c r="Q34" s="12" t="str">
        <f>IF(ISERROR(VLOOKUP(B34,[8]Gülle!$E$8:$N$977,10,0)),"",(VLOOKUP(B34,[8]Gülle!$E$8:$N$977,10,0)))</f>
        <v/>
      </c>
      <c r="R34" s="10" t="str">
        <f>IF(ISERROR(VLOOKUP(B34,[8]Gülle!$E$8:$O$977,11,0)),"",(VLOOKUP(B34,[8]Gülle!$E$8:$O$977,11,0)))</f>
        <v/>
      </c>
      <c r="S34" s="33">
        <f t="shared" si="0"/>
        <v>32</v>
      </c>
      <c r="T34" s="32"/>
      <c r="U34" s="31"/>
    </row>
    <row r="35" spans="1:21" ht="48.75" customHeight="1" x14ac:dyDescent="0.2">
      <c r="A35" s="14">
        <v>28</v>
      </c>
      <c r="B35" s="6" t="s">
        <v>219</v>
      </c>
      <c r="C35" s="36" t="str">
        <f>IF(ISERROR(VLOOKUP(B35,'[8]80 METRE'!$N$8:$S$983,3,0)),"",(VLOOKUP(B35,'[8]80 METRE'!$N$8:$S$983,3,0)))</f>
        <v/>
      </c>
      <c r="D35" s="35" t="str">
        <f>IF(ISERROR(VLOOKUP(B35,'[8]80 METRE'!$N$8:$S$1000,6,0)),"",(VLOOKUP(B35,'[8]80 METRE'!$N$8:$S$1000,6,0)))</f>
        <v/>
      </c>
      <c r="E35" s="34"/>
      <c r="F35" s="10"/>
      <c r="G35" s="34" t="str">
        <f>IF(ISERROR(VLOOKUP(B35,'[8]2000METRE'!$M$8:$Q$990,3,0)),"",(VLOOKUP(B35,'[8]2000METRE'!$M$8:$Q$990,3,0)))</f>
        <v/>
      </c>
      <c r="H35" s="10" t="str">
        <f>IF(ISERROR(VLOOKUP(B35,'[8]2000METRE'!$M$8:$Q$990,5,0)),"",(VLOOKUP(B35,'[8]2000METRE'!$M$8:$Q$990,5,0)))</f>
        <v/>
      </c>
      <c r="I35" s="12"/>
      <c r="J35" s="10"/>
      <c r="K35" s="12" t="str">
        <f>IF(ISERROR(VLOOKUP(B35,[8]Cirit!$E$8:$N$975,10,0)),"",(VLOOKUP(B35,[8]Cirit!$E$8:$N$975,10,0)))</f>
        <v/>
      </c>
      <c r="L35" s="10" t="str">
        <f>IF(ISERROR(VLOOKUP(B35,[8]Cirit!$E$8:$O$975,11,0)),"",(VLOOKUP(B35,[8]Cirit!$E$8:$O$975,11,0)))</f>
        <v/>
      </c>
      <c r="M35" s="11" t="str">
        <f>IF(ISERROR(VLOOKUP(B35,'[8]100m.Eng'!$N$8:$S$972,3,0)),"",(VLOOKUP(B35,'[8]100m.Eng'!$N$8:$S$972,3,0)))</f>
        <v/>
      </c>
      <c r="N35" s="10" t="str">
        <f>IF(ISERROR(VLOOKUP(B35,'[8]100m.Eng'!$N$8:$S$989,6,0)),"",(VLOOKUP(B35,'[8]100m.Eng'!$N$8:$S$989,6,0)))</f>
        <v/>
      </c>
      <c r="O35" s="12" t="str">
        <f>IF(ISERROR(VLOOKUP(B35,[8]Uzun!$E$8:$N$990,10,0)),"",(VLOOKUP(B35,[8]Uzun!$E$8:$N$990,10,0)))</f>
        <v>DNS</v>
      </c>
      <c r="P35" s="10">
        <f>IF(ISERROR(VLOOKUP(B35,[8]Uzun!$E$8:$O$990,11,0)),"",(VLOOKUP(B35,[8]Uzun!$E$8:$O$990,11,0)))</f>
        <v>0</v>
      </c>
      <c r="Q35" s="12" t="str">
        <f>IF(ISERROR(VLOOKUP(B35,[8]Gülle!$E$8:$N$977,10,0)),"",(VLOOKUP(B35,[8]Gülle!$E$8:$N$977,10,0)))</f>
        <v/>
      </c>
      <c r="R35" s="10" t="str">
        <f>IF(ISERROR(VLOOKUP(B35,[8]Gülle!$E$8:$O$977,11,0)),"",(VLOOKUP(B35,[8]Gülle!$E$8:$O$977,11,0)))</f>
        <v/>
      </c>
      <c r="S35" s="33">
        <f>SUM(D35,F35,H35,J35,L35,N35,P35,R35)</f>
        <v>0</v>
      </c>
      <c r="T35" s="32"/>
      <c r="U35" s="31"/>
    </row>
    <row r="36" spans="1:21" ht="48.75" customHeight="1" x14ac:dyDescent="0.2">
      <c r="A36" s="14">
        <v>29</v>
      </c>
      <c r="B36" s="6" t="s">
        <v>220</v>
      </c>
      <c r="C36" s="36">
        <f>IF(ISERROR(VLOOKUP(B36,'[8]80 METRE'!$N$8:$S$983,3,0)),"",(VLOOKUP(B36,'[8]80 METRE'!$N$8:$S$983,3,0)))</f>
        <v>1052</v>
      </c>
      <c r="D36" s="35">
        <f>IF(ISERROR(VLOOKUP(B36,'[8]80 METRE'!$N$8:$S$1000,6,0)),"",(VLOOKUP(B36,'[8]80 METRE'!$N$8:$S$1000,6,0)))</f>
        <v>79</v>
      </c>
      <c r="E36" s="34"/>
      <c r="F36" s="10"/>
      <c r="G36" s="34" t="str">
        <f>IF(ISERROR(VLOOKUP(B36,'[8]2000METRE'!$M$8:$Q$990,3,0)),"",(VLOOKUP(B36,'[8]2000METRE'!$M$8:$Q$990,3,0)))</f>
        <v/>
      </c>
      <c r="H36" s="10" t="str">
        <f>IF(ISERROR(VLOOKUP(B36,'[8]2000METRE'!$M$8:$Q$990,5,0)),"",(VLOOKUP(B36,'[8]2000METRE'!$M$8:$Q$990,5,0)))</f>
        <v/>
      </c>
      <c r="I36" s="12"/>
      <c r="J36" s="10"/>
      <c r="K36" s="12" t="str">
        <f>IF(ISERROR(VLOOKUP(B36,[8]Cirit!$E$8:$N$975,10,0)),"",(VLOOKUP(B36,[8]Cirit!$E$8:$N$975,10,0)))</f>
        <v/>
      </c>
      <c r="L36" s="10" t="str">
        <f>IF(ISERROR(VLOOKUP(B36,[8]Cirit!$E$8:$O$975,11,0)),"",(VLOOKUP(B36,[8]Cirit!$E$8:$O$975,11,0)))</f>
        <v/>
      </c>
      <c r="M36" s="11" t="str">
        <f>IF(ISERROR(VLOOKUP(B36,'[8]100m.Eng'!$N$8:$S$972,3,0)),"",(VLOOKUP(B36,'[8]100m.Eng'!$N$8:$S$972,3,0)))</f>
        <v/>
      </c>
      <c r="N36" s="10" t="str">
        <f>IF(ISERROR(VLOOKUP(B36,'[8]100m.Eng'!$N$8:$S$989,6,0)),"",(VLOOKUP(B36,'[8]100m.Eng'!$N$8:$S$989,6,0)))</f>
        <v/>
      </c>
      <c r="O36" s="12">
        <f>IF(ISERROR(VLOOKUP(B36,[8]Uzun!$E$8:$N$990,10,0)),"",(VLOOKUP(B36,[8]Uzun!$E$8:$N$990,10,0)))</f>
        <v>513</v>
      </c>
      <c r="P36" s="10">
        <f>IF(ISERROR(VLOOKUP(B36,[8]Uzun!$E$8:$O$990,11,0)),"",(VLOOKUP(B36,[8]Uzun!$E$8:$O$990,11,0)))</f>
        <v>68</v>
      </c>
      <c r="Q36" s="12" t="str">
        <f>IF(ISERROR(VLOOKUP(B36,[8]Gülle!$E$8:$N$977,10,0)),"",(VLOOKUP(B36,[8]Gülle!$E$8:$N$977,10,0)))</f>
        <v/>
      </c>
      <c r="R36" s="10" t="str">
        <f>IF(ISERROR(VLOOKUP(B36,[8]Gülle!$E$8:$O$977,11,0)),"",(VLOOKUP(B36,[8]Gülle!$E$8:$O$977,11,0)))</f>
        <v/>
      </c>
      <c r="S36" s="33">
        <f>SUM(D36,F36,H36,J36,L36,N36,P36,R36)</f>
        <v>147</v>
      </c>
      <c r="T36" s="32"/>
      <c r="U36" s="31"/>
    </row>
    <row r="37" spans="1:21" ht="48.75" customHeight="1" x14ac:dyDescent="0.2">
      <c r="A37" s="14">
        <v>30</v>
      </c>
      <c r="B37" s="6" t="s">
        <v>169</v>
      </c>
      <c r="C37" s="36" t="str">
        <f>IF(ISERROR(VLOOKUP(B37,'[8]80 METRE'!$N$8:$S$983,3,0)),"",(VLOOKUP(B37,'[8]80 METRE'!$N$8:$S$983,3,0)))</f>
        <v>DNS</v>
      </c>
      <c r="D37" s="35" t="str">
        <f>IF(ISERROR(VLOOKUP(B37,'[8]80 METRE'!$N$8:$S$1000,6,0)),"",(VLOOKUP(B37,'[8]80 METRE'!$N$8:$S$1000,6,0)))</f>
        <v xml:space="preserve"> </v>
      </c>
      <c r="E37" s="34"/>
      <c r="F37" s="10"/>
      <c r="G37" s="34" t="str">
        <f>IF(ISERROR(VLOOKUP(B37,'[8]2000METRE'!$M$8:$Q$990,3,0)),"",(VLOOKUP(B37,'[8]2000METRE'!$M$8:$Q$990,3,0)))</f>
        <v/>
      </c>
      <c r="H37" s="10" t="str">
        <f>IF(ISERROR(VLOOKUP(B37,'[8]2000METRE'!$M$8:$Q$990,5,0)),"",(VLOOKUP(B37,'[8]2000METRE'!$M$8:$Q$990,5,0)))</f>
        <v/>
      </c>
      <c r="I37" s="12"/>
      <c r="J37" s="10"/>
      <c r="K37" s="12" t="str">
        <f>IF(ISERROR(VLOOKUP(B37,[8]Cirit!$E$8:$N$975,10,0)),"",(VLOOKUP(B37,[8]Cirit!$E$8:$N$975,10,0)))</f>
        <v/>
      </c>
      <c r="L37" s="10" t="str">
        <f>IF(ISERROR(VLOOKUP(B37,[8]Cirit!$E$8:$O$975,11,0)),"",(VLOOKUP(B37,[8]Cirit!$E$8:$O$975,11,0)))</f>
        <v/>
      </c>
      <c r="M37" s="11" t="str">
        <f>IF(ISERROR(VLOOKUP(B37,'[8]100m.Eng'!$N$8:$S$972,3,0)),"",(VLOOKUP(B37,'[8]100m.Eng'!$N$8:$S$972,3,0)))</f>
        <v/>
      </c>
      <c r="N37" s="10" t="str">
        <f>IF(ISERROR(VLOOKUP(B37,'[8]100m.Eng'!$N$8:$S$989,6,0)),"",(VLOOKUP(B37,'[8]100m.Eng'!$N$8:$S$989,6,0)))</f>
        <v/>
      </c>
      <c r="O37" s="12" t="str">
        <f>IF(ISERROR(VLOOKUP(B37,[8]Uzun!$E$8:$N$990,10,0)),"",(VLOOKUP(B37,[8]Uzun!$E$8:$N$990,10,0)))</f>
        <v/>
      </c>
      <c r="P37" s="10" t="str">
        <f>IF(ISERROR(VLOOKUP(B37,[8]Uzun!$E$8:$O$990,11,0)),"",(VLOOKUP(B37,[8]Uzun!$E$8:$O$990,11,0)))</f>
        <v/>
      </c>
      <c r="Q37" s="12" t="str">
        <f>IF(ISERROR(VLOOKUP(B37,[8]Gülle!$E$8:$N$977,10,0)),"",(VLOOKUP(B37,[8]Gülle!$E$8:$N$977,10,0)))</f>
        <v/>
      </c>
      <c r="R37" s="10" t="str">
        <f>IF(ISERROR(VLOOKUP(B37,[8]Gülle!$E$8:$O$977,11,0)),"",(VLOOKUP(B37,[8]Gülle!$E$8:$O$977,11,0)))</f>
        <v/>
      </c>
      <c r="S37" s="33">
        <f t="shared" si="0"/>
        <v>0</v>
      </c>
      <c r="T37" s="32"/>
      <c r="U37" s="31"/>
    </row>
    <row r="38" spans="1:21" ht="48.75" customHeight="1" x14ac:dyDescent="0.2">
      <c r="A38" s="14">
        <v>31</v>
      </c>
      <c r="B38" s="6" t="s">
        <v>221</v>
      </c>
      <c r="C38" s="36">
        <f>IF(ISERROR(VLOOKUP(B38,'[8]80 METRE'!$N$8:$S$983,3,0)),"",(VLOOKUP(B38,'[8]80 METRE'!$N$8:$S$983,3,0)))</f>
        <v>1131</v>
      </c>
      <c r="D38" s="35">
        <f>IF(ISERROR(VLOOKUP(B38,'[8]80 METRE'!$N$8:$S$1000,6,0)),"",(VLOOKUP(B38,'[8]80 METRE'!$N$8:$S$1000,6,0)))</f>
        <v>63</v>
      </c>
      <c r="E38" s="34"/>
      <c r="F38" s="10"/>
      <c r="G38" s="34" t="str">
        <f>IF(ISERROR(VLOOKUP(B38,'[8]2000METRE'!$M$8:$Q$990,3,0)),"",(VLOOKUP(B38,'[8]2000METRE'!$M$8:$Q$990,3,0)))</f>
        <v/>
      </c>
      <c r="H38" s="10" t="str">
        <f>IF(ISERROR(VLOOKUP(B38,'[8]2000METRE'!$M$8:$Q$990,5,0)),"",(VLOOKUP(B38,'[8]2000METRE'!$M$8:$Q$990,5,0)))</f>
        <v/>
      </c>
      <c r="I38" s="12"/>
      <c r="J38" s="10"/>
      <c r="K38" s="12" t="str">
        <f>IF(ISERROR(VLOOKUP(B38,[8]Cirit!$E$8:$N$975,10,0)),"",(VLOOKUP(B38,[8]Cirit!$E$8:$N$975,10,0)))</f>
        <v/>
      </c>
      <c r="L38" s="10" t="str">
        <f>IF(ISERROR(VLOOKUP(B38,[8]Cirit!$E$8:$O$975,11,0)),"",(VLOOKUP(B38,[8]Cirit!$E$8:$O$975,11,0)))</f>
        <v/>
      </c>
      <c r="M38" s="11" t="str">
        <f>IF(ISERROR(VLOOKUP(B38,'[8]100m.Eng'!$N$8:$S$972,3,0)),"",(VLOOKUP(B38,'[8]100m.Eng'!$N$8:$S$972,3,0)))</f>
        <v/>
      </c>
      <c r="N38" s="10" t="str">
        <f>IF(ISERROR(VLOOKUP(B38,'[8]100m.Eng'!$N$8:$S$989,6,0)),"",(VLOOKUP(B38,'[8]100m.Eng'!$N$8:$S$989,6,0)))</f>
        <v/>
      </c>
      <c r="O38" s="12">
        <f>IF(ISERROR(VLOOKUP(B38,[8]Uzun!$E$8:$N$990,10,0)),"",(VLOOKUP(B38,[8]Uzun!$E$8:$N$990,10,0)))</f>
        <v>436</v>
      </c>
      <c r="P38" s="10">
        <f>IF(ISERROR(VLOOKUP(B38,[8]Uzun!$E$8:$O$990,11,0)),"",(VLOOKUP(B38,[8]Uzun!$E$8:$O$990,11,0)))</f>
        <v>49</v>
      </c>
      <c r="Q38" s="12" t="str">
        <f>IF(ISERROR(VLOOKUP(B38,[8]Gülle!$E$8:$N$977,10,0)),"",(VLOOKUP(B38,[8]Gülle!$E$8:$N$977,10,0)))</f>
        <v/>
      </c>
      <c r="R38" s="10" t="str">
        <f>IF(ISERROR(VLOOKUP(B38,[8]Gülle!$E$8:$O$977,11,0)),"",(VLOOKUP(B38,[8]Gülle!$E$8:$O$977,11,0)))</f>
        <v/>
      </c>
      <c r="S38" s="33">
        <f>SUM(D38,F38,H38,J38,L38,N38,P38,R38)</f>
        <v>112</v>
      </c>
      <c r="T38" s="32"/>
      <c r="U38" s="31"/>
    </row>
    <row r="39" spans="1:21" ht="48.75" customHeight="1" x14ac:dyDescent="0.2">
      <c r="A39" s="14">
        <v>32</v>
      </c>
      <c r="B39" s="6" t="s">
        <v>222</v>
      </c>
      <c r="C39" s="36"/>
      <c r="D39" s="35"/>
      <c r="E39" s="34"/>
      <c r="F39" s="10"/>
      <c r="G39" s="34"/>
      <c r="H39" s="10"/>
      <c r="I39" s="12"/>
      <c r="J39" s="10"/>
      <c r="K39" s="12">
        <v>2442</v>
      </c>
      <c r="L39" s="10">
        <v>48</v>
      </c>
      <c r="M39" s="11">
        <v>1395</v>
      </c>
      <c r="N39" s="10">
        <v>91</v>
      </c>
      <c r="O39" s="12"/>
      <c r="P39" s="10"/>
      <c r="Q39" s="12"/>
      <c r="R39" s="10"/>
      <c r="S39" s="33">
        <f>SUM(D39,F39,H39,J39,L39,N39,P39,R39)</f>
        <v>139</v>
      </c>
      <c r="T39" s="32"/>
      <c r="U39" s="31"/>
    </row>
    <row r="40" spans="1:21" ht="48.75" customHeight="1" x14ac:dyDescent="0.2">
      <c r="A40" s="14"/>
      <c r="B40" s="6"/>
      <c r="C40" s="36" t="str">
        <f>IF(ISERROR(VLOOKUP(B40,'[8]80 METRE'!$O$8:$S$983,2,0)),"",(VLOOKUP(B40,'[8]80 METRE'!$O$8:$S$983,2,0)))</f>
        <v/>
      </c>
      <c r="D40" s="35" t="str">
        <f>IF(ISERROR(VLOOKUP(B40,'[8]80 METRE'!$O$8:$S$1000,5,0)),"",(VLOOKUP(B40,'[8]80 METRE'!$O$8:$S$1000,5,0)))</f>
        <v/>
      </c>
      <c r="E40" s="34" t="str">
        <f>IF(ISERROR(VLOOKUP(B40,'[8]600 METRE'!$O$8:$S$973,2,0)),"",(VLOOKUP(B40,'[8]600 METRE'!$O$8:$S$973,2,0)))</f>
        <v/>
      </c>
      <c r="F40" s="10" t="str">
        <f>IF(ISERROR(VLOOKUP(B40,'[8]600 METRE'!$O$8:$S$990,5,0)),"",(VLOOKUP(B40,'[8]600 METRE'!$O$8:$S$990,5,0)))</f>
        <v/>
      </c>
      <c r="G40" s="34" t="str">
        <f>IF(ISERROR(VLOOKUP(B40,'[8]2000METRE'!$N$8:$Q$990,2,0)),"",(VLOOKUP(B40,'[8]2000METRE'!$N$8:$Q$990,2,0)))</f>
        <v/>
      </c>
      <c r="H40" s="10" t="str">
        <f>IF(ISERROR(VLOOKUP(B40,'[8]2000METRE'!$N$8:$Q$990,4,0)),"",(VLOOKUP(B40,'[8]2000METRE'!$N$8:$Q$990,4,0)))</f>
        <v/>
      </c>
      <c r="I40" s="12" t="str">
        <f>IF(ISERROR(VLOOKUP(B40,[8]Yüksek!$F$8:$BO$990,62,0)),"",(VLOOKUP(B40,[8]Yüksek!$F$8:$BO$990,62,0)))</f>
        <v/>
      </c>
      <c r="J40" s="10" t="str">
        <f>IF(ISERROR(VLOOKUP(B40,[8]Yüksek!$F$8:$BP$990,63,0)),"",(VLOOKUP(B40,[8]Yüksek!$F$8:$BP$990,63,0)))</f>
        <v/>
      </c>
      <c r="K40" s="12" t="str">
        <f>IF(ISERROR(VLOOKUP(B40,[8]Cirit!$F$8:$N$975,9,0)),"",(VLOOKUP(B40,[8]Cirit!$F$8:$N$975,9,0)))</f>
        <v/>
      </c>
      <c r="L40" s="10" t="str">
        <f>IF(ISERROR(VLOOKUP(B40,[8]Cirit!$F$8:$O$975,10,0)),"",(VLOOKUP(B40,[8]Cirit!$F$8:$O$975,10,0)))</f>
        <v/>
      </c>
      <c r="M40" s="11" t="str">
        <f>IF(ISERROR(VLOOKUP(B40,'[8]100m.Eng'!$O$8:$S$972,2,0)),"",(VLOOKUP(B40,'[8]100m.Eng'!$O$8:$S$972,2,0)))</f>
        <v/>
      </c>
      <c r="N40" s="10" t="str">
        <f>IF(ISERROR(VLOOKUP(B40,'[8]100m.Eng'!$O$8:$S$989,5,0)),"",(VLOOKUP(B40,'[8]100m.Eng'!$O$8:$S$989,5,0)))</f>
        <v/>
      </c>
      <c r="O40" s="12" t="str">
        <f>IF(ISERROR(VLOOKUP(B40,[8]Uzun!$F$8:$N$990,9,0)),"",(VLOOKUP(B40,[8]Uzun!$F$8:$N$990,9,0)))</f>
        <v/>
      </c>
      <c r="P40" s="10" t="str">
        <f>IF(ISERROR(VLOOKUP(B40,[8]Uzun!$F$8:$O$990,10,0)),"",(VLOOKUP(B40,[8]Uzun!$F$8:$O$990,10,0)))</f>
        <v/>
      </c>
      <c r="Q40" s="12" t="str">
        <f>IF(ISERROR(VLOOKUP(B40,[8]Gülle!$F$8:$N$977,9,0)),"",(VLOOKUP(B40,[8]Gülle!$F$8:$N$977,9,0)))</f>
        <v/>
      </c>
      <c r="R40" s="10" t="str">
        <f>IF(ISERROR(VLOOKUP(B40,[8]Gülle!$F$8:$O$977,10,0)),"",(VLOOKUP(B40,[8]Gülle!$F$8:$O$977,10,0)))</f>
        <v/>
      </c>
      <c r="S40" s="33">
        <f t="shared" ref="S40:S46" si="1">SUM(D40,F40,H40,J40,L40,N40,P40,R40)</f>
        <v>0</v>
      </c>
      <c r="T40" s="32"/>
      <c r="U40" s="31"/>
    </row>
    <row r="41" spans="1:21" ht="48.75" hidden="1" customHeight="1" x14ac:dyDescent="0.2">
      <c r="A41" s="14">
        <v>12</v>
      </c>
      <c r="B41" s="6"/>
      <c r="C41" s="36" t="str">
        <f>IF(ISERROR(VLOOKUP(B41,'[8]80 METRE'!$O$8:$S$983,2,0)),"",(VLOOKUP(B41,'[8]80 METRE'!$O$8:$S$983,2,0)))</f>
        <v/>
      </c>
      <c r="D41" s="35" t="str">
        <f>IF(ISERROR(VLOOKUP(B41,'[8]80 METRE'!$O$8:$S$1000,5,0)),"",(VLOOKUP(B41,'[8]80 METRE'!$O$8:$S$1000,5,0)))</f>
        <v/>
      </c>
      <c r="E41" s="34" t="str">
        <f>IF(ISERROR(VLOOKUP(B41,'[8]600 METRE'!$O$8:$S$973,2,0)),"",(VLOOKUP(B41,'[8]600 METRE'!$O$8:$S$973,2,0)))</f>
        <v/>
      </c>
      <c r="F41" s="10" t="str">
        <f>IF(ISERROR(VLOOKUP(B41,'[8]600 METRE'!$O$8:$S$990,5,0)),"",(VLOOKUP(B41,'[8]600 METRE'!$O$8:$S$990,5,0)))</f>
        <v/>
      </c>
      <c r="G41" s="34" t="str">
        <f>IF(ISERROR(VLOOKUP(B41,'[8]2000METRE'!$N$8:$Q$990,2,0)),"",(VLOOKUP(B41,'[8]2000METRE'!$N$8:$Q$990,2,0)))</f>
        <v/>
      </c>
      <c r="H41" s="10" t="str">
        <f>IF(ISERROR(VLOOKUP(B41,'[8]2000METRE'!$N$8:$Q$990,4,0)),"",(VLOOKUP(B41,'[8]2000METRE'!$N$8:$Q$990,4,0)))</f>
        <v/>
      </c>
      <c r="I41" s="12" t="str">
        <f>IF(ISERROR(VLOOKUP(B41,[8]Yüksek!$F$8:$BO$990,62,0)),"",(VLOOKUP(B41,[8]Yüksek!$F$8:$BO$990,62,0)))</f>
        <v/>
      </c>
      <c r="J41" s="10" t="str">
        <f>IF(ISERROR(VLOOKUP(B41,[8]Yüksek!$F$8:$BP$990,63,0)),"",(VLOOKUP(B41,[8]Yüksek!$F$8:$BP$990,63,0)))</f>
        <v/>
      </c>
      <c r="K41" s="12" t="str">
        <f>IF(ISERROR(VLOOKUP(B41,[8]Cirit!$F$8:$N$975,9,0)),"",(VLOOKUP(B41,[8]Cirit!$F$8:$N$975,9,0)))</f>
        <v/>
      </c>
      <c r="L41" s="10" t="str">
        <f>IF(ISERROR(VLOOKUP(B41,[8]Cirit!$F$8:$O$975,10,0)),"",(VLOOKUP(B41,[8]Cirit!$F$8:$O$975,10,0)))</f>
        <v/>
      </c>
      <c r="M41" s="11" t="str">
        <f>IF(ISERROR(VLOOKUP(B41,'[8]100m.Eng'!$O$8:$S$972,2,0)),"",(VLOOKUP(B41,'[8]100m.Eng'!$O$8:$S$972,2,0)))</f>
        <v/>
      </c>
      <c r="N41" s="10" t="str">
        <f>IF(ISERROR(VLOOKUP(B41,'[8]100m.Eng'!$O$8:$S$989,5,0)),"",(VLOOKUP(B41,'[8]100m.Eng'!$O$8:$S$989,5,0)))</f>
        <v/>
      </c>
      <c r="O41" s="12" t="str">
        <f>IF(ISERROR(VLOOKUP(B41,[8]Uzun!$F$8:$N$990,9,0)),"",(VLOOKUP(B41,[8]Uzun!$F$8:$N$990,9,0)))</f>
        <v/>
      </c>
      <c r="P41" s="10" t="str">
        <f>IF(ISERROR(VLOOKUP(B41,[8]Uzun!$F$8:$O$990,10,0)),"",(VLOOKUP(B41,[8]Uzun!$F$8:$O$990,10,0)))</f>
        <v/>
      </c>
      <c r="Q41" s="12" t="str">
        <f>IF(ISERROR(VLOOKUP(B41,[8]Gülle!$F$8:$N$977,9,0)),"",(VLOOKUP(B41,[8]Gülle!$F$8:$N$977,9,0)))</f>
        <v/>
      </c>
      <c r="R41" s="10" t="str">
        <f>IF(ISERROR(VLOOKUP(B41,[8]Gülle!$F$8:$O$977,10,0)),"",(VLOOKUP(B41,[8]Gülle!$F$8:$O$977,10,0)))</f>
        <v/>
      </c>
      <c r="S41" s="33">
        <f t="shared" si="1"/>
        <v>0</v>
      </c>
      <c r="T41" s="32"/>
      <c r="U41" s="31"/>
    </row>
    <row r="42" spans="1:21" ht="48.75" hidden="1" customHeight="1" x14ac:dyDescent="0.2">
      <c r="A42" s="14">
        <v>13</v>
      </c>
      <c r="B42" s="6"/>
      <c r="C42" s="36" t="str">
        <f>IF(ISERROR(VLOOKUP(B42,'[8]80 METRE'!$O$8:$S$983,2,0)),"",(VLOOKUP(B42,'[8]80 METRE'!$O$8:$S$983,2,0)))</f>
        <v/>
      </c>
      <c r="D42" s="35" t="str">
        <f>IF(ISERROR(VLOOKUP(B42,'[8]80 METRE'!$O$8:$S$1000,5,0)),"",(VLOOKUP(B42,'[8]80 METRE'!$O$8:$S$1000,5,0)))</f>
        <v/>
      </c>
      <c r="E42" s="34" t="str">
        <f>IF(ISERROR(VLOOKUP(B42,'[8]600 METRE'!$O$8:$S$973,2,0)),"",(VLOOKUP(B42,'[8]600 METRE'!$O$8:$S$973,2,0)))</f>
        <v/>
      </c>
      <c r="F42" s="10" t="str">
        <f>IF(ISERROR(VLOOKUP(B42,'[8]600 METRE'!$O$8:$S$990,5,0)),"",(VLOOKUP(B42,'[8]600 METRE'!$O$8:$S$990,5,0)))</f>
        <v/>
      </c>
      <c r="G42" s="34" t="str">
        <f>IF(ISERROR(VLOOKUP(B42,'[8]2000METRE'!$N$8:$Q$990,2,0)),"",(VLOOKUP(B42,'[8]2000METRE'!$N$8:$Q$990,2,0)))</f>
        <v/>
      </c>
      <c r="H42" s="10" t="str">
        <f>IF(ISERROR(VLOOKUP(B42,'[8]2000METRE'!$N$8:$Q$990,4,0)),"",(VLOOKUP(B42,'[8]2000METRE'!$N$8:$Q$990,4,0)))</f>
        <v/>
      </c>
      <c r="I42" s="12" t="str">
        <f>IF(ISERROR(VLOOKUP(B42,[8]Yüksek!$F$8:$BO$990,62,0)),"",(VLOOKUP(B42,[8]Yüksek!$F$8:$BO$990,62,0)))</f>
        <v/>
      </c>
      <c r="J42" s="10" t="str">
        <f>IF(ISERROR(VLOOKUP(B42,[8]Yüksek!$F$8:$BP$990,63,0)),"",(VLOOKUP(B42,[8]Yüksek!$F$8:$BP$990,63,0)))</f>
        <v/>
      </c>
      <c r="K42" s="12" t="str">
        <f>IF(ISERROR(VLOOKUP(B42,[8]Cirit!$F$8:$N$975,9,0)),"",(VLOOKUP(B42,[8]Cirit!$F$8:$N$975,9,0)))</f>
        <v/>
      </c>
      <c r="L42" s="10" t="str">
        <f>IF(ISERROR(VLOOKUP(B42,[8]Cirit!$F$8:$O$975,10,0)),"",(VLOOKUP(B42,[8]Cirit!$F$8:$O$975,10,0)))</f>
        <v/>
      </c>
      <c r="M42" s="11" t="str">
        <f>IF(ISERROR(VLOOKUP(B42,'[8]100m.Eng'!$O$8:$S$972,2,0)),"",(VLOOKUP(B42,'[8]100m.Eng'!$O$8:$S$972,2,0)))</f>
        <v/>
      </c>
      <c r="N42" s="10" t="str">
        <f>IF(ISERROR(VLOOKUP(B42,'[8]100m.Eng'!$O$8:$S$989,5,0)),"",(VLOOKUP(B42,'[8]100m.Eng'!$O$8:$S$989,5,0)))</f>
        <v/>
      </c>
      <c r="O42" s="12" t="str">
        <f>IF(ISERROR(VLOOKUP(B42,[8]Uzun!$F$8:$N$990,9,0)),"",(VLOOKUP(B42,[8]Uzun!$F$8:$N$990,9,0)))</f>
        <v/>
      </c>
      <c r="P42" s="10" t="str">
        <f>IF(ISERROR(VLOOKUP(B42,[8]Uzun!$F$8:$O$990,10,0)),"",(VLOOKUP(B42,[8]Uzun!$F$8:$O$990,10,0)))</f>
        <v/>
      </c>
      <c r="Q42" s="12" t="str">
        <f>IF(ISERROR(VLOOKUP(B42,[8]Gülle!$F$8:$N$977,9,0)),"",(VLOOKUP(B42,[8]Gülle!$F$8:$N$977,9,0)))</f>
        <v/>
      </c>
      <c r="R42" s="10" t="str">
        <f>IF(ISERROR(VLOOKUP(B42,[8]Gülle!$F$8:$O$977,10,0)),"",(VLOOKUP(B42,[8]Gülle!$F$8:$O$977,10,0)))</f>
        <v/>
      </c>
      <c r="S42" s="33">
        <f t="shared" si="1"/>
        <v>0</v>
      </c>
      <c r="T42" s="32"/>
      <c r="U42" s="31"/>
    </row>
    <row r="43" spans="1:21" ht="48.75" hidden="1" customHeight="1" x14ac:dyDescent="0.2">
      <c r="A43" s="14">
        <v>14</v>
      </c>
      <c r="B43" s="6"/>
      <c r="C43" s="36" t="str">
        <f>IF(ISERROR(VLOOKUP(B43,'[8]80 METRE'!$O$8:$S$983,2,0)),"",(VLOOKUP(B43,'[8]80 METRE'!$O$8:$S$983,2,0)))</f>
        <v/>
      </c>
      <c r="D43" s="35" t="str">
        <f>IF(ISERROR(VLOOKUP(B43,'[8]80 METRE'!$O$8:$S$1000,5,0)),"",(VLOOKUP(B43,'[8]80 METRE'!$O$8:$S$1000,5,0)))</f>
        <v/>
      </c>
      <c r="E43" s="34" t="str">
        <f>IF(ISERROR(VLOOKUP(B43,'[8]600 METRE'!$O$8:$S$973,2,0)),"",(VLOOKUP(B43,'[8]600 METRE'!$O$8:$S$973,2,0)))</f>
        <v/>
      </c>
      <c r="F43" s="10" t="str">
        <f>IF(ISERROR(VLOOKUP(B43,'[8]600 METRE'!$O$8:$S$990,5,0)),"",(VLOOKUP(B43,'[8]600 METRE'!$O$8:$S$990,5,0)))</f>
        <v/>
      </c>
      <c r="G43" s="34" t="str">
        <f>IF(ISERROR(VLOOKUP(B43,'[8]2000METRE'!$N$8:$Q$990,2,0)),"",(VLOOKUP(B43,'[8]2000METRE'!$N$8:$Q$990,2,0)))</f>
        <v/>
      </c>
      <c r="H43" s="10" t="str">
        <f>IF(ISERROR(VLOOKUP(B43,'[8]2000METRE'!$N$8:$Q$990,4,0)),"",(VLOOKUP(B43,'[8]2000METRE'!$N$8:$Q$990,4,0)))</f>
        <v/>
      </c>
      <c r="I43" s="12" t="str">
        <f>IF(ISERROR(VLOOKUP(B43,[8]Yüksek!$F$8:$BO$990,62,0)),"",(VLOOKUP(B43,[8]Yüksek!$F$8:$BO$990,62,0)))</f>
        <v/>
      </c>
      <c r="J43" s="10" t="str">
        <f>IF(ISERROR(VLOOKUP(B43,[8]Yüksek!$F$8:$BP$990,63,0)),"",(VLOOKUP(B43,[8]Yüksek!$F$8:$BP$990,63,0)))</f>
        <v/>
      </c>
      <c r="K43" s="12" t="str">
        <f>IF(ISERROR(VLOOKUP(B43,[8]Cirit!$F$8:$N$975,9,0)),"",(VLOOKUP(B43,[8]Cirit!$F$8:$N$975,9,0)))</f>
        <v/>
      </c>
      <c r="L43" s="10" t="str">
        <f>IF(ISERROR(VLOOKUP(B43,[8]Cirit!$F$8:$O$975,10,0)),"",(VLOOKUP(B43,[8]Cirit!$F$8:$O$975,10,0)))</f>
        <v/>
      </c>
      <c r="M43" s="11" t="str">
        <f>IF(ISERROR(VLOOKUP(B43,'[8]100m.Eng'!$O$8:$S$972,2,0)),"",(VLOOKUP(B43,'[8]100m.Eng'!$O$8:$S$972,2,0)))</f>
        <v/>
      </c>
      <c r="N43" s="10" t="str">
        <f>IF(ISERROR(VLOOKUP(B43,'[8]100m.Eng'!$O$8:$S$989,5,0)),"",(VLOOKUP(B43,'[8]100m.Eng'!$O$8:$S$989,5,0)))</f>
        <v/>
      </c>
      <c r="O43" s="12" t="str">
        <f>IF(ISERROR(VLOOKUP(B43,[8]Uzun!$F$8:$N$990,9,0)),"",(VLOOKUP(B43,[8]Uzun!$F$8:$N$990,9,0)))</f>
        <v/>
      </c>
      <c r="P43" s="10" t="str">
        <f>IF(ISERROR(VLOOKUP(B43,[8]Uzun!$F$8:$O$990,10,0)),"",(VLOOKUP(B43,[8]Uzun!$F$8:$O$990,10,0)))</f>
        <v/>
      </c>
      <c r="Q43" s="12" t="str">
        <f>IF(ISERROR(VLOOKUP(B43,[8]Gülle!$F$8:$N$977,9,0)),"",(VLOOKUP(B43,[8]Gülle!$F$8:$N$977,9,0)))</f>
        <v/>
      </c>
      <c r="R43" s="10" t="str">
        <f>IF(ISERROR(VLOOKUP(B43,[8]Gülle!$F$8:$O$977,10,0)),"",(VLOOKUP(B43,[8]Gülle!$F$8:$O$977,10,0)))</f>
        <v/>
      </c>
      <c r="S43" s="33">
        <f t="shared" si="1"/>
        <v>0</v>
      </c>
      <c r="T43" s="32"/>
      <c r="U43" s="31"/>
    </row>
    <row r="44" spans="1:21" ht="48.75" hidden="1" customHeight="1" x14ac:dyDescent="0.2">
      <c r="A44" s="14">
        <v>15</v>
      </c>
      <c r="B44" s="6"/>
      <c r="C44" s="36" t="str">
        <f>IF(ISERROR(VLOOKUP(B44,'[8]80 METRE'!$O$8:$S$983,2,0)),"",(VLOOKUP(B44,'[8]80 METRE'!$O$8:$S$983,2,0)))</f>
        <v/>
      </c>
      <c r="D44" s="35" t="str">
        <f>IF(ISERROR(VLOOKUP(B44,'[8]80 METRE'!$O$8:$S$1000,5,0)),"",(VLOOKUP(B44,'[8]80 METRE'!$O$8:$S$1000,5,0)))</f>
        <v/>
      </c>
      <c r="E44" s="34" t="str">
        <f>IF(ISERROR(VLOOKUP(B44,'[8]600 METRE'!$O$8:$S$973,2,0)),"",(VLOOKUP(B44,'[8]600 METRE'!$O$8:$S$973,2,0)))</f>
        <v/>
      </c>
      <c r="F44" s="10" t="str">
        <f>IF(ISERROR(VLOOKUP(B44,'[8]600 METRE'!$O$8:$S$990,5,0)),"",(VLOOKUP(B44,'[8]600 METRE'!$O$8:$S$990,5,0)))</f>
        <v/>
      </c>
      <c r="G44" s="34" t="str">
        <f>IF(ISERROR(VLOOKUP(B44,'[8]2000METRE'!$N$8:$Q$990,2,0)),"",(VLOOKUP(B44,'[8]2000METRE'!$N$8:$Q$990,2,0)))</f>
        <v/>
      </c>
      <c r="H44" s="10" t="str">
        <f>IF(ISERROR(VLOOKUP(B44,'[8]2000METRE'!$N$8:$Q$990,4,0)),"",(VLOOKUP(B44,'[8]2000METRE'!$N$8:$Q$990,4,0)))</f>
        <v/>
      </c>
      <c r="I44" s="12" t="str">
        <f>IF(ISERROR(VLOOKUP(B44,[8]Yüksek!$F$8:$BO$990,62,0)),"",(VLOOKUP(B44,[8]Yüksek!$F$8:$BO$990,62,0)))</f>
        <v/>
      </c>
      <c r="J44" s="10" t="str">
        <f>IF(ISERROR(VLOOKUP(B44,[8]Yüksek!$F$8:$BP$990,63,0)),"",(VLOOKUP(B44,[8]Yüksek!$F$8:$BP$990,63,0)))</f>
        <v/>
      </c>
      <c r="K44" s="12" t="str">
        <f>IF(ISERROR(VLOOKUP(B44,[8]Cirit!$F$8:$N$975,9,0)),"",(VLOOKUP(B44,[8]Cirit!$F$8:$N$975,9,0)))</f>
        <v/>
      </c>
      <c r="L44" s="10" t="str">
        <f>IF(ISERROR(VLOOKUP(B44,[8]Cirit!$F$8:$O$975,10,0)),"",(VLOOKUP(B44,[8]Cirit!$F$8:$O$975,10,0)))</f>
        <v/>
      </c>
      <c r="M44" s="11" t="str">
        <f>IF(ISERROR(VLOOKUP(B44,'[8]100m.Eng'!$O$8:$S$972,2,0)),"",(VLOOKUP(B44,'[8]100m.Eng'!$O$8:$S$972,2,0)))</f>
        <v/>
      </c>
      <c r="N44" s="10" t="str">
        <f>IF(ISERROR(VLOOKUP(B44,'[8]100m.Eng'!$O$8:$S$989,5,0)),"",(VLOOKUP(B44,'[8]100m.Eng'!$O$8:$S$989,5,0)))</f>
        <v/>
      </c>
      <c r="O44" s="12" t="str">
        <f>IF(ISERROR(VLOOKUP(B44,[8]Uzun!$F$8:$N$990,9,0)),"",(VLOOKUP(B44,[8]Uzun!$F$8:$N$990,9,0)))</f>
        <v/>
      </c>
      <c r="P44" s="10" t="str">
        <f>IF(ISERROR(VLOOKUP(B44,[8]Uzun!$F$8:$O$990,10,0)),"",(VLOOKUP(B44,[8]Uzun!$F$8:$O$990,10,0)))</f>
        <v/>
      </c>
      <c r="Q44" s="12" t="str">
        <f>IF(ISERROR(VLOOKUP(B44,[8]Gülle!$F$8:$N$977,9,0)),"",(VLOOKUP(B44,[8]Gülle!$F$8:$N$977,9,0)))</f>
        <v/>
      </c>
      <c r="R44" s="10" t="str">
        <f>IF(ISERROR(VLOOKUP(B44,[8]Gülle!$F$8:$O$977,10,0)),"",(VLOOKUP(B44,[8]Gülle!$F$8:$O$977,10,0)))</f>
        <v/>
      </c>
      <c r="S44" s="33">
        <f t="shared" si="1"/>
        <v>0</v>
      </c>
      <c r="T44" s="32"/>
      <c r="U44" s="31"/>
    </row>
    <row r="45" spans="1:21" ht="48.75" hidden="1" customHeight="1" x14ac:dyDescent="0.2">
      <c r="A45" s="14">
        <v>16</v>
      </c>
      <c r="B45" s="6"/>
      <c r="C45" s="36" t="str">
        <f>IF(ISERROR(VLOOKUP(B45,'[8]80 METRE'!$O$8:$S$983,2,0)),"",(VLOOKUP(B45,'[8]80 METRE'!$O$8:$S$983,2,0)))</f>
        <v/>
      </c>
      <c r="D45" s="35" t="str">
        <f>IF(ISERROR(VLOOKUP(B45,'[8]80 METRE'!$O$8:$S$1000,5,0)),"",(VLOOKUP(B45,'[8]80 METRE'!$O$8:$S$1000,5,0)))</f>
        <v/>
      </c>
      <c r="E45" s="34" t="str">
        <f>IF(ISERROR(VLOOKUP(B45,'[8]600 METRE'!$O$8:$S$973,2,0)),"",(VLOOKUP(B45,'[8]600 METRE'!$O$8:$S$973,2,0)))</f>
        <v/>
      </c>
      <c r="F45" s="10" t="str">
        <f>IF(ISERROR(VLOOKUP(B45,'[8]600 METRE'!$O$8:$S$990,5,0)),"",(VLOOKUP(B45,'[8]600 METRE'!$O$8:$S$990,5,0)))</f>
        <v/>
      </c>
      <c r="G45" s="34" t="str">
        <f>IF(ISERROR(VLOOKUP(B45,'[8]2000METRE'!$N$8:$Q$990,2,0)),"",(VLOOKUP(B45,'[8]2000METRE'!$N$8:$Q$990,2,0)))</f>
        <v/>
      </c>
      <c r="H45" s="10" t="str">
        <f>IF(ISERROR(VLOOKUP(B45,'[8]2000METRE'!$N$8:$Q$990,4,0)),"",(VLOOKUP(B45,'[8]2000METRE'!$N$8:$Q$990,4,0)))</f>
        <v/>
      </c>
      <c r="I45" s="12" t="str">
        <f>IF(ISERROR(VLOOKUP(B45,[8]Yüksek!$F$8:$BO$990,62,0)),"",(VLOOKUP(B45,[8]Yüksek!$F$8:$BO$990,62,0)))</f>
        <v/>
      </c>
      <c r="J45" s="10" t="str">
        <f>IF(ISERROR(VLOOKUP(B45,[8]Yüksek!$F$8:$BP$990,63,0)),"",(VLOOKUP(B45,[8]Yüksek!$F$8:$BP$990,63,0)))</f>
        <v/>
      </c>
      <c r="K45" s="12" t="str">
        <f>IF(ISERROR(VLOOKUP(B45,[8]Cirit!$F$8:$N$975,9,0)),"",(VLOOKUP(B45,[8]Cirit!$F$8:$N$975,9,0)))</f>
        <v/>
      </c>
      <c r="L45" s="10" t="str">
        <f>IF(ISERROR(VLOOKUP(B45,[8]Cirit!$F$8:$O$975,10,0)),"",(VLOOKUP(B45,[8]Cirit!$F$8:$O$975,10,0)))</f>
        <v/>
      </c>
      <c r="M45" s="11" t="str">
        <f>IF(ISERROR(VLOOKUP(B45,'[8]100m.Eng'!$O$8:$S$972,2,0)),"",(VLOOKUP(B45,'[8]100m.Eng'!$O$8:$S$972,2,0)))</f>
        <v/>
      </c>
      <c r="N45" s="10" t="str">
        <f>IF(ISERROR(VLOOKUP(B45,'[8]100m.Eng'!$O$8:$S$989,5,0)),"",(VLOOKUP(B45,'[8]100m.Eng'!$O$8:$S$989,5,0)))</f>
        <v/>
      </c>
      <c r="O45" s="12" t="str">
        <f>IF(ISERROR(VLOOKUP(B45,[8]Uzun!$F$8:$N$990,9,0)),"",(VLOOKUP(B45,[8]Uzun!$F$8:$N$990,9,0)))</f>
        <v/>
      </c>
      <c r="P45" s="10" t="str">
        <f>IF(ISERROR(VLOOKUP(B45,[8]Uzun!$F$8:$O$990,10,0)),"",(VLOOKUP(B45,[8]Uzun!$F$8:$O$990,10,0)))</f>
        <v/>
      </c>
      <c r="Q45" s="12" t="str">
        <f>IF(ISERROR(VLOOKUP(B45,[8]Gülle!$F$8:$N$977,9,0)),"",(VLOOKUP(B45,[8]Gülle!$F$8:$N$977,9,0)))</f>
        <v/>
      </c>
      <c r="R45" s="10" t="str">
        <f>IF(ISERROR(VLOOKUP(B45,[8]Gülle!$F$8:$O$977,10,0)),"",(VLOOKUP(B45,[8]Gülle!$F$8:$O$977,10,0)))</f>
        <v/>
      </c>
      <c r="S45" s="33">
        <f t="shared" si="1"/>
        <v>0</v>
      </c>
      <c r="T45" s="32"/>
      <c r="U45" s="31"/>
    </row>
    <row r="46" spans="1:21" ht="48.75" hidden="1" customHeight="1" x14ac:dyDescent="0.2">
      <c r="A46" s="14">
        <v>17</v>
      </c>
      <c r="B46" s="6"/>
      <c r="C46" s="36" t="str">
        <f>IF(ISERROR(VLOOKUP(B46,'[8]80 METRE'!$O$8:$S$983,2,0)),"",(VLOOKUP(B46,'[8]80 METRE'!$O$8:$S$983,2,0)))</f>
        <v/>
      </c>
      <c r="D46" s="35" t="str">
        <f>IF(ISERROR(VLOOKUP(B46,'[8]80 METRE'!$O$8:$S$1000,5,0)),"",(VLOOKUP(B46,'[8]80 METRE'!$O$8:$S$1000,5,0)))</f>
        <v/>
      </c>
      <c r="E46" s="34" t="str">
        <f>IF(ISERROR(VLOOKUP(B46,'[8]600 METRE'!$O$8:$S$973,2,0)),"",(VLOOKUP(B46,'[8]600 METRE'!$O$8:$S$973,2,0)))</f>
        <v/>
      </c>
      <c r="F46" s="10" t="str">
        <f>IF(ISERROR(VLOOKUP(B46,'[8]600 METRE'!$O$8:$S$990,5,0)),"",(VLOOKUP(B46,'[8]600 METRE'!$O$8:$S$990,5,0)))</f>
        <v/>
      </c>
      <c r="G46" s="34" t="str">
        <f>IF(ISERROR(VLOOKUP(B46,'[8]2000METRE'!$N$8:$Q$990,2,0)),"",(VLOOKUP(B46,'[8]2000METRE'!$N$8:$Q$990,2,0)))</f>
        <v/>
      </c>
      <c r="H46" s="10" t="str">
        <f>IF(ISERROR(VLOOKUP(B46,'[8]2000METRE'!$N$8:$Q$990,4,0)),"",(VLOOKUP(B46,'[8]2000METRE'!$N$8:$Q$990,4,0)))</f>
        <v/>
      </c>
      <c r="I46" s="12" t="str">
        <f>IF(ISERROR(VLOOKUP(B46,[8]Yüksek!$F$8:$BO$990,62,0)),"",(VLOOKUP(B46,[8]Yüksek!$F$8:$BO$990,62,0)))</f>
        <v/>
      </c>
      <c r="J46" s="10" t="str">
        <f>IF(ISERROR(VLOOKUP(B46,[8]Yüksek!$F$8:$BP$990,63,0)),"",(VLOOKUP(B46,[8]Yüksek!$F$8:$BP$990,63,0)))</f>
        <v/>
      </c>
      <c r="K46" s="12" t="str">
        <f>IF(ISERROR(VLOOKUP(B46,[8]Cirit!$F$8:$N$975,9,0)),"",(VLOOKUP(B46,[8]Cirit!$F$8:$N$975,9,0)))</f>
        <v/>
      </c>
      <c r="L46" s="10" t="str">
        <f>IF(ISERROR(VLOOKUP(B46,[8]Cirit!$F$8:$O$975,10,0)),"",(VLOOKUP(B46,[8]Cirit!$F$8:$O$975,10,0)))</f>
        <v/>
      </c>
      <c r="M46" s="11" t="str">
        <f>IF(ISERROR(VLOOKUP(B46,'[8]100m.Eng'!$O$8:$S$972,2,0)),"",(VLOOKUP(B46,'[8]100m.Eng'!$O$8:$S$972,2,0)))</f>
        <v/>
      </c>
      <c r="N46" s="10" t="str">
        <f>IF(ISERROR(VLOOKUP(B46,'[8]100m.Eng'!$O$8:$S$989,5,0)),"",(VLOOKUP(B46,'[8]100m.Eng'!$O$8:$S$989,5,0)))</f>
        <v/>
      </c>
      <c r="O46" s="12" t="str">
        <f>IF(ISERROR(VLOOKUP(B46,[8]Uzun!$F$8:$N$990,9,0)),"",(VLOOKUP(B46,[8]Uzun!$F$8:$N$990,9,0)))</f>
        <v/>
      </c>
      <c r="P46" s="10" t="str">
        <f>IF(ISERROR(VLOOKUP(B46,[8]Uzun!$F$8:$O$990,10,0)),"",(VLOOKUP(B46,[8]Uzun!$F$8:$O$990,10,0)))</f>
        <v/>
      </c>
      <c r="Q46" s="12" t="str">
        <f>IF(ISERROR(VLOOKUP(B46,[8]Gülle!$F$8:$N$977,9,0)),"",(VLOOKUP(B46,[8]Gülle!$F$8:$N$977,9,0)))</f>
        <v/>
      </c>
      <c r="R46" s="10" t="str">
        <f>IF(ISERROR(VLOOKUP(B46,[8]Gülle!$F$8:$O$977,10,0)),"",(VLOOKUP(B46,[8]Gülle!$F$8:$O$977,10,0)))</f>
        <v/>
      </c>
      <c r="S46" s="33">
        <f t="shared" si="1"/>
        <v>0</v>
      </c>
      <c r="T46" s="32"/>
      <c r="U46" s="31"/>
    </row>
    <row r="47" spans="1:21" ht="48.75" customHeight="1" x14ac:dyDescent="0.2">
      <c r="A47" s="30" t="str">
        <f>('[8]YARIŞMA BİLGİLERİ'!A2)</f>
        <v>Gençlik ve Spor Bakanlığı
Spor Genel Müdürlüğü
Spor Faaliyetleri Daire Başkanlığı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</row>
    <row r="48" spans="1:21" ht="48.75" customHeight="1" x14ac:dyDescent="0.2">
      <c r="A48" s="29" t="str">
        <f>'[8]YARIŞMA BİLGİLERİ'!F19</f>
        <v>2021-2022 SPORCU EĞİTİM MERKEZİ GRUP BİRİNCİLİĞİ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</row>
    <row r="49" spans="1:22" ht="48.75" customHeight="1" x14ac:dyDescent="0.2">
      <c r="A49" s="28" t="s">
        <v>26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1:22" ht="48.75" customHeight="1" x14ac:dyDescent="0.2">
      <c r="A50" s="27" t="s">
        <v>190</v>
      </c>
      <c r="B50" s="27"/>
      <c r="C50" s="27"/>
      <c r="D50" s="27"/>
      <c r="E50" s="27"/>
      <c r="F50" s="27"/>
      <c r="G50" s="27"/>
      <c r="H50" s="27"/>
      <c r="I50" s="27"/>
      <c r="J50" s="27"/>
      <c r="K50" s="27" t="s">
        <v>52</v>
      </c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spans="1:22" ht="48.75" customHeight="1" x14ac:dyDescent="0.2">
      <c r="A51" s="20" t="s">
        <v>24</v>
      </c>
      <c r="B51" s="19" t="s">
        <v>23</v>
      </c>
      <c r="C51" s="26" t="s">
        <v>53</v>
      </c>
      <c r="D51" s="25"/>
      <c r="E51" s="26" t="s">
        <v>54</v>
      </c>
      <c r="F51" s="25"/>
      <c r="G51" s="23" t="s">
        <v>20</v>
      </c>
      <c r="H51" s="22"/>
      <c r="I51" s="46" t="s">
        <v>22</v>
      </c>
      <c r="J51" s="47"/>
      <c r="K51" s="23" t="s">
        <v>27</v>
      </c>
      <c r="L51" s="22"/>
      <c r="M51" s="46" t="s">
        <v>29</v>
      </c>
      <c r="N51" s="47"/>
      <c r="O51" s="24" t="s">
        <v>55</v>
      </c>
      <c r="P51" s="24"/>
      <c r="Q51" s="23" t="s">
        <v>15</v>
      </c>
      <c r="R51" s="22"/>
      <c r="S51" s="16" t="s">
        <v>14</v>
      </c>
      <c r="T51" s="16" t="s">
        <v>13</v>
      </c>
      <c r="U51" s="21" t="s">
        <v>12</v>
      </c>
      <c r="V51" s="21" t="s">
        <v>11</v>
      </c>
    </row>
    <row r="52" spans="1:22" ht="48.75" customHeight="1" x14ac:dyDescent="0.2">
      <c r="A52" s="20"/>
      <c r="B52" s="19"/>
      <c r="C52" s="18" t="s">
        <v>10</v>
      </c>
      <c r="D52" s="17" t="s">
        <v>9</v>
      </c>
      <c r="E52" s="18" t="s">
        <v>10</v>
      </c>
      <c r="F52" s="17" t="s">
        <v>9</v>
      </c>
      <c r="G52" s="18" t="s">
        <v>10</v>
      </c>
      <c r="H52" s="17" t="s">
        <v>9</v>
      </c>
      <c r="I52" s="18" t="s">
        <v>10</v>
      </c>
      <c r="J52" s="17" t="s">
        <v>9</v>
      </c>
      <c r="K52" s="18" t="s">
        <v>10</v>
      </c>
      <c r="L52" s="17" t="s">
        <v>9</v>
      </c>
      <c r="M52" s="18" t="s">
        <v>10</v>
      </c>
      <c r="N52" s="17" t="s">
        <v>9</v>
      </c>
      <c r="O52" s="18" t="s">
        <v>10</v>
      </c>
      <c r="P52" s="17" t="s">
        <v>9</v>
      </c>
      <c r="Q52" s="18" t="s">
        <v>10</v>
      </c>
      <c r="R52" s="17" t="s">
        <v>9</v>
      </c>
      <c r="S52" s="16"/>
      <c r="T52" s="16"/>
      <c r="U52" s="15"/>
      <c r="V52" s="15"/>
    </row>
    <row r="53" spans="1:22" ht="48.75" customHeight="1" x14ac:dyDescent="0.2">
      <c r="A53" s="14">
        <v>1</v>
      </c>
      <c r="B53" s="6" t="s">
        <v>214</v>
      </c>
      <c r="C53" s="34"/>
      <c r="D53" s="10"/>
      <c r="E53" s="13"/>
      <c r="F53" s="10"/>
      <c r="G53" s="11"/>
      <c r="H53" s="10"/>
      <c r="I53" s="34">
        <f>IF(ISERROR(VLOOKUP(B53,'[8]60 METRE'!$M$8:$S$981,3,0)),"",(VLOOKUP(B53,'[8]60 METRE'!$M$8:$S$981,3,0)))</f>
        <v>829</v>
      </c>
      <c r="J53" s="10">
        <f>IF(ISERROR(VLOOKUP(B53,'[8]60 METRE'!$M$8:$Q$979,5,0)),"",(VLOOKUP(B53,'[8]60 METRE'!$M$8:$Q$979,5,0)))</f>
        <v>80</v>
      </c>
      <c r="K53" s="12"/>
      <c r="L53" s="10"/>
      <c r="M53" s="12">
        <f>IF(ISERROR(VLOOKUP(B53,[8]Disk!$E$8:$N$975,10,0)),"",(VLOOKUP(B53,[8]Disk!$E$8:$N$975,10,0)))</f>
        <v>2806</v>
      </c>
      <c r="N53" s="10">
        <f>IF(ISERROR(VLOOKUP(B53,[8]Disk!$E$8:$O$975,11,0)),"",(VLOOKUP(B53,[8]Disk!$E$8:$O$975,11,0)))</f>
        <v>84</v>
      </c>
      <c r="O53" s="12"/>
      <c r="P53" s="10"/>
      <c r="Q53" s="34"/>
      <c r="R53" s="10"/>
      <c r="S53" s="9">
        <f>IF(ISERROR(VLOOKUP(B53,'2008 (14YAŞ) ERKEK'!$B$8:$S$46,18,0)),"",(VLOOKUP(B53,'2008 (14YAŞ) ERKEK'!$B$8:$S$46,18,0)))</f>
        <v>61</v>
      </c>
      <c r="T53" s="8">
        <f t="shared" ref="T53:T67" si="2">SUM(D53,F53,H53,J53,L53,N53,P53,R53)</f>
        <v>164</v>
      </c>
      <c r="U53" s="7">
        <f t="shared" ref="U53:U67" si="3">S53+T53</f>
        <v>225</v>
      </c>
      <c r="V53" s="6" t="s">
        <v>1</v>
      </c>
    </row>
    <row r="54" spans="1:22" ht="48.75" customHeight="1" x14ac:dyDescent="0.2">
      <c r="A54" s="14">
        <v>2</v>
      </c>
      <c r="B54" s="6" t="s">
        <v>213</v>
      </c>
      <c r="C54" s="34"/>
      <c r="D54" s="10"/>
      <c r="E54" s="13"/>
      <c r="F54" s="10"/>
      <c r="G54" s="11"/>
      <c r="H54" s="10"/>
      <c r="I54" s="34">
        <f>IF(ISERROR(VLOOKUP(B54,'[8]60 METRE'!$M$8:$S$981,3,0)),"",(VLOOKUP(B54,'[8]60 METRE'!$M$8:$S$981,3,0)))</f>
        <v>823</v>
      </c>
      <c r="J54" s="10">
        <f>IF(ISERROR(VLOOKUP(B54,'[8]60 METRE'!$M$8:$Q$979,5,0)),"",(VLOOKUP(B54,'[8]60 METRE'!$M$8:$Q$979,5,0)))</f>
        <v>81</v>
      </c>
      <c r="K54" s="12"/>
      <c r="L54" s="10"/>
      <c r="M54" s="12">
        <f>IF(ISERROR(VLOOKUP(B54,[8]Disk!$E$8:$N$975,10,0)),"",(VLOOKUP(B54,[8]Disk!$E$8:$N$975,10,0)))</f>
        <v>2622</v>
      </c>
      <c r="N54" s="10">
        <f>IF(ISERROR(VLOOKUP(B54,[8]Disk!$E$8:$O$975,11,0)),"",(VLOOKUP(B54,[8]Disk!$E$8:$O$975,11,0)))</f>
        <v>81</v>
      </c>
      <c r="O54" s="12"/>
      <c r="P54" s="10"/>
      <c r="Q54" s="34"/>
      <c r="R54" s="10"/>
      <c r="S54" s="9">
        <f>IF(ISERROR(VLOOKUP(B54,'2008 (14YAŞ) ERKEK'!$B$8:$S$46,18,0)),"",(VLOOKUP(B54,'2008 (14YAŞ) ERKEK'!$B$8:$S$46,18,0)))</f>
        <v>62</v>
      </c>
      <c r="T54" s="8">
        <f t="shared" si="2"/>
        <v>162</v>
      </c>
      <c r="U54" s="7">
        <f t="shared" si="3"/>
        <v>224</v>
      </c>
      <c r="V54" s="6" t="s">
        <v>1</v>
      </c>
    </row>
    <row r="55" spans="1:22" ht="48.75" customHeight="1" x14ac:dyDescent="0.2">
      <c r="A55" s="14">
        <v>3</v>
      </c>
      <c r="B55" s="6" t="s">
        <v>211</v>
      </c>
      <c r="C55" s="34"/>
      <c r="D55" s="10"/>
      <c r="E55" s="13"/>
      <c r="F55" s="10"/>
      <c r="G55" s="11"/>
      <c r="H55" s="10"/>
      <c r="I55" s="34">
        <f>IF(ISERROR(VLOOKUP(B55,'[8]60 METRE'!$M$8:$S$981,3,0)),"",(VLOOKUP(B55,'[8]60 METRE'!$M$8:$S$981,3,0)))</f>
        <v>799</v>
      </c>
      <c r="J55" s="10">
        <f>IF(ISERROR(VLOOKUP(B55,'[8]60 METRE'!$M$8:$Q$979,5,0)),"",(VLOOKUP(B55,'[8]60 METRE'!$M$8:$Q$979,5,0)))</f>
        <v>86</v>
      </c>
      <c r="K55" s="12"/>
      <c r="L55" s="10"/>
      <c r="M55" s="12">
        <f>IF(ISERROR(VLOOKUP(B55,[8]Disk!$E$8:$N$975,10,0)),"",(VLOOKUP(B55,[8]Disk!$E$8:$N$975,10,0)))</f>
        <v>2271</v>
      </c>
      <c r="N55" s="10">
        <f>IF(ISERROR(VLOOKUP(B55,[8]Disk!$E$8:$O$975,11,0)),"",(VLOOKUP(B55,[8]Disk!$E$8:$O$975,11,0)))</f>
        <v>74</v>
      </c>
      <c r="O55" s="12"/>
      <c r="P55" s="10"/>
      <c r="Q55" s="34"/>
      <c r="R55" s="10"/>
      <c r="S55" s="9">
        <f>IF(ISERROR(VLOOKUP(B55,'2008 (14YAŞ) ERKEK'!$B$8:$S$46,18,0)),"",(VLOOKUP(B55,'2008 (14YAŞ) ERKEK'!$B$8:$S$46,18,0)))</f>
        <v>61</v>
      </c>
      <c r="T55" s="8">
        <f t="shared" si="2"/>
        <v>160</v>
      </c>
      <c r="U55" s="7">
        <f t="shared" si="3"/>
        <v>221</v>
      </c>
      <c r="V55" s="6" t="s">
        <v>1</v>
      </c>
    </row>
    <row r="56" spans="1:22" ht="48.75" customHeight="1" x14ac:dyDescent="0.2">
      <c r="A56" s="14">
        <v>4</v>
      </c>
      <c r="B56" s="6" t="s">
        <v>212</v>
      </c>
      <c r="C56" s="34" t="str">
        <f>IF(ISERROR(VLOOKUP(B56,'[8]800m.'!$N$8:$O$973,2,0)),"",(VLOOKUP(B56,'[8]800m.'!$N$8:$O$973,2,0)))</f>
        <v/>
      </c>
      <c r="D56" s="10" t="str">
        <f>IF(ISERROR(VLOOKUP(B56,'[8]800m.'!$N$8:$Q$973,4,0)),"",(VLOOKUP(B56,'[8]800m.'!$N$8:$Q$973,4,0)))</f>
        <v/>
      </c>
      <c r="E56" s="13" t="str">
        <f>IF(ISERROR(VLOOKUP(B56,'[8]200m.'!$O$8:$S$983,2,0)),"",(VLOOKUP(B56,'[8]200m.'!$O$8:$S$983,2,0)))</f>
        <v/>
      </c>
      <c r="F56" s="10" t="str">
        <f>IF(ISERROR(VLOOKUP(B56,'[8]200m.'!$O$8:$S$1000,5,0)),"",(VLOOKUP(B56,'[8]200m.'!$O$8:$S$1000,5,0)))</f>
        <v/>
      </c>
      <c r="G56" s="11" t="str">
        <f>IF(ISERROR(VLOOKUP(B56,'[8]300m.Eng'!$O$8:$S$973,2,0)),"",(VLOOKUP(B56,'[8]300m.Eng'!$O$8:$S$973,2,0)))</f>
        <v/>
      </c>
      <c r="H56" s="10" t="str">
        <f>IF(ISERROR(VLOOKUP(B56,'[8]300m.Eng'!$O$8:$S$990,5,0)),"",(VLOOKUP(B56,'[8]300m.Eng'!$O$8:$S$990,5,0)))</f>
        <v/>
      </c>
      <c r="I56" s="34">
        <f>IF(ISERROR(VLOOKUP(B56,'[8]60 METRE'!$M$8:$S$981,3,0)),"",(VLOOKUP(B56,'[8]60 METRE'!$M$8:$S$981,3,0)))</f>
        <v>806</v>
      </c>
      <c r="J56" s="10">
        <f>IF(ISERROR(VLOOKUP(B56,'[8]60 METRE'!$M$8:$Q$979,5,0)),"",(VLOOKUP(B56,'[8]60 METRE'!$M$8:$Q$979,5,0)))</f>
        <v>84</v>
      </c>
      <c r="K56" s="12" t="str">
        <f>IF(ISERROR(VLOOKUP(B56,'[8]FIRLATMA TOPU'!$F$8:$N$975,9,0)),"",(VLOOKUP(B56,'[8]FIRLATMA TOPU'!$F$8:$N$975,9,0)))</f>
        <v/>
      </c>
      <c r="L56" s="10" t="str">
        <f>IF(ISERROR(VLOOKUP(B56,'[8]FIRLATMA TOPU'!$F$8:$O$975,10,0)),"",(VLOOKUP(B56,'[8]FIRLATMA TOPU'!$F$8:$O$975,10,0)))</f>
        <v/>
      </c>
      <c r="M56" s="12" t="str">
        <f>IF(ISERROR(VLOOKUP(B56,[8]Disk!$E$8:$N$975,10,0)),"",(VLOOKUP(B56,[8]Disk!$E$8:$N$975,10,0)))</f>
        <v/>
      </c>
      <c r="N56" s="10" t="str">
        <f>IF(ISERROR(VLOOKUP(B56,[8]Disk!$E$8:$O$975,11,0)),"",(VLOOKUP(B56,[8]Disk!$E$8:$O$975,11,0)))</f>
        <v/>
      </c>
      <c r="O56" s="12" t="str">
        <f>IF(ISERROR(VLOOKUP(B56,[8]Sırık!$F$8:$BO$990,62,0)),"",(VLOOKUP(B56,[8]Sırık!$F$8:$BO$990,62,0)))</f>
        <v/>
      </c>
      <c r="P56" s="10" t="str">
        <f>IF(ISERROR(VLOOKUP(B56,[8]Sırık!$F$8:$BP$990,63,0)),"",(VLOOKUP(B56,[8]Sırık!$F$8:$BP$990,63,0)))</f>
        <v/>
      </c>
      <c r="Q56" s="34" t="str">
        <f>IF(ISERROR(VLOOKUP(B56,[8]İsveç!$N$8:$O$973,2,0)),"",(VLOOKUP(B56,[8]İsveç!$N$8:$O$973,2,0)))</f>
        <v/>
      </c>
      <c r="R56" s="10" t="str">
        <f>IF(ISERROR(VLOOKUP(B56,[8]İsveç!$N$8:$Q$973,4,0)),"",(VLOOKUP(B56,[8]İsveç!$N$8:$Q$973,4,0)))</f>
        <v/>
      </c>
      <c r="S56" s="9">
        <f>IF(ISERROR(VLOOKUP(B56,'2008 (14YAŞ) ERKEK'!$B$8:$S$46,18,0)),"",(VLOOKUP(B56,'2008 (14YAŞ) ERKEK'!$B$8:$S$46,18,0)))</f>
        <v>130</v>
      </c>
      <c r="T56" s="8">
        <f t="shared" si="2"/>
        <v>84</v>
      </c>
      <c r="U56" s="7">
        <f t="shared" si="3"/>
        <v>214</v>
      </c>
      <c r="V56" s="6" t="s">
        <v>1</v>
      </c>
    </row>
    <row r="57" spans="1:22" ht="48.75" customHeight="1" x14ac:dyDescent="0.2">
      <c r="A57" s="14">
        <v>5</v>
      </c>
      <c r="B57" s="6" t="s">
        <v>220</v>
      </c>
      <c r="C57" s="34"/>
      <c r="D57" s="10"/>
      <c r="E57" s="13"/>
      <c r="F57" s="10"/>
      <c r="G57" s="11"/>
      <c r="H57" s="10"/>
      <c r="I57" s="34" t="str">
        <f>IF(ISERROR(VLOOKUP(B57,'[8]60 METRE'!$M$8:$S$981,3,0)),"",(VLOOKUP(B57,'[8]60 METRE'!$M$8:$S$981,3,0)))</f>
        <v/>
      </c>
      <c r="J57" s="10" t="str">
        <f>IF(ISERROR(VLOOKUP(B57,'[8]60 METRE'!$M$8:$Q$979,5,0)),"",(VLOOKUP(B57,'[8]60 METRE'!$M$8:$Q$979,5,0)))</f>
        <v/>
      </c>
      <c r="K57" s="12"/>
      <c r="L57" s="10"/>
      <c r="M57" s="12">
        <f>IF(ISERROR(VLOOKUP(B57,[8]Disk!$E$8:$N$975,10,0)),"",(VLOOKUP(B57,[8]Disk!$E$8:$N$975,10,0)))</f>
        <v>1897</v>
      </c>
      <c r="N57" s="10">
        <f>IF(ISERROR(VLOOKUP(B57,[8]Disk!$E$8:$O$975,11,0)),"",(VLOOKUP(B57,[8]Disk!$E$8:$O$975,11,0)))</f>
        <v>60</v>
      </c>
      <c r="O57" s="12"/>
      <c r="P57" s="10"/>
      <c r="Q57" s="34"/>
      <c r="R57" s="10"/>
      <c r="S57" s="9">
        <f>IF(ISERROR(VLOOKUP(B57,'2008 (14YAŞ) ERKEK'!$B$8:$S$46,18,0)),"",(VLOOKUP(B57,'2008 (14YAŞ) ERKEK'!$B$8:$S$46,18,0)))</f>
        <v>147</v>
      </c>
      <c r="T57" s="8">
        <f t="shared" si="2"/>
        <v>60</v>
      </c>
      <c r="U57" s="7">
        <f t="shared" si="3"/>
        <v>207</v>
      </c>
      <c r="V57" s="6" t="s">
        <v>1</v>
      </c>
    </row>
    <row r="58" spans="1:22" ht="48.75" customHeight="1" x14ac:dyDescent="0.2">
      <c r="A58" s="14">
        <v>6</v>
      </c>
      <c r="B58" s="6" t="s">
        <v>208</v>
      </c>
      <c r="C58" s="34"/>
      <c r="D58" s="10"/>
      <c r="E58" s="13"/>
      <c r="F58" s="10"/>
      <c r="G58" s="11"/>
      <c r="H58" s="10"/>
      <c r="I58" s="34">
        <f>IF(ISERROR(VLOOKUP(B58,'[8]60 METRE'!$M$8:$S$981,3,0)),"",(VLOOKUP(B58,'[8]60 METRE'!$M$8:$S$981,3,0)))</f>
        <v>842</v>
      </c>
      <c r="J58" s="10">
        <f>IF(ISERROR(VLOOKUP(B58,'[8]60 METRE'!$M$8:$Q$979,5,0)),"",(VLOOKUP(B58,'[8]60 METRE'!$M$8:$Q$979,5,0)))</f>
        <v>77</v>
      </c>
      <c r="K58" s="12"/>
      <c r="L58" s="10"/>
      <c r="M58" s="12" t="str">
        <f>IF(ISERROR(VLOOKUP(B58,[8]Disk!$E$8:$N$975,10,0)),"",(VLOOKUP(B58,[8]Disk!$E$8:$N$975,10,0)))</f>
        <v/>
      </c>
      <c r="N58" s="10" t="str">
        <f>IF(ISERROR(VLOOKUP(B58,[8]Disk!$E$8:$O$975,11,0)),"",(VLOOKUP(B58,[8]Disk!$E$8:$O$975,11,0)))</f>
        <v/>
      </c>
      <c r="O58" s="12"/>
      <c r="P58" s="10"/>
      <c r="Q58" s="34"/>
      <c r="R58" s="10"/>
      <c r="S58" s="9">
        <f>IF(ISERROR(VLOOKUP(B58,'2008 (14YAŞ) ERKEK'!$B$8:$S$46,18,0)),"",(VLOOKUP(B58,'2008 (14YAŞ) ERKEK'!$B$8:$S$46,18,0)))</f>
        <v>128</v>
      </c>
      <c r="T58" s="8">
        <f t="shared" si="2"/>
        <v>77</v>
      </c>
      <c r="U58" s="7">
        <f t="shared" si="3"/>
        <v>205</v>
      </c>
      <c r="V58" s="6" t="s">
        <v>1</v>
      </c>
    </row>
    <row r="59" spans="1:22" ht="48.75" customHeight="1" x14ac:dyDescent="0.2">
      <c r="A59" s="14">
        <v>7</v>
      </c>
      <c r="B59" s="6" t="s">
        <v>217</v>
      </c>
      <c r="C59" s="34"/>
      <c r="D59" s="10"/>
      <c r="E59" s="13"/>
      <c r="F59" s="10"/>
      <c r="G59" s="11"/>
      <c r="H59" s="10"/>
      <c r="I59" s="34">
        <f>IF(ISERROR(VLOOKUP(B59,'[8]60 METRE'!$M$8:$S$981,3,0)),"",(VLOOKUP(B59,'[8]60 METRE'!$M$8:$S$981,3,0)))</f>
        <v>936</v>
      </c>
      <c r="J59" s="10">
        <f>IF(ISERROR(VLOOKUP(B59,'[8]60 METRE'!$M$8:$Q$979,5,0)),"",(VLOOKUP(B59,'[8]60 METRE'!$M$8:$Q$979,5,0)))</f>
        <v>58</v>
      </c>
      <c r="K59" s="12"/>
      <c r="L59" s="10"/>
      <c r="M59" s="12">
        <f>IF(ISERROR(VLOOKUP(B59,[8]Disk!$E$8:$N$975,10,0)),"",(VLOOKUP(B59,[8]Disk!$E$8:$N$975,10,0)))</f>
        <v>4444</v>
      </c>
      <c r="N59" s="10">
        <f>IF(ISERROR(VLOOKUP(B59,[8]Disk!$E$8:$O$975,11,0)),"",(VLOOKUP(B59,[8]Disk!$E$8:$O$975,11,0)))</f>
        <v>100</v>
      </c>
      <c r="O59" s="12"/>
      <c r="P59" s="10"/>
      <c r="Q59" s="34"/>
      <c r="R59" s="10"/>
      <c r="S59" s="9">
        <f>IF(ISERROR(VLOOKUP(B59,'2008 (14YAŞ) ERKEK'!$B$8:$S$46,18,0)),"",(VLOOKUP(B59,'2008 (14YAŞ) ERKEK'!$B$8:$S$46,18,0)))</f>
        <v>47</v>
      </c>
      <c r="T59" s="8">
        <f t="shared" si="2"/>
        <v>158</v>
      </c>
      <c r="U59" s="7">
        <f t="shared" si="3"/>
        <v>205</v>
      </c>
      <c r="V59" s="6" t="s">
        <v>1</v>
      </c>
    </row>
    <row r="60" spans="1:22" ht="48.75" customHeight="1" x14ac:dyDescent="0.2">
      <c r="A60" s="14">
        <v>8</v>
      </c>
      <c r="B60" s="6" t="s">
        <v>215</v>
      </c>
      <c r="C60" s="34"/>
      <c r="D60" s="10"/>
      <c r="E60" s="13"/>
      <c r="F60" s="10"/>
      <c r="G60" s="11"/>
      <c r="H60" s="10"/>
      <c r="I60" s="34">
        <f>IF(ISERROR(VLOOKUP(B60,'[8]60 METRE'!$M$8:$S$981,3,0)),"",(VLOOKUP(B60,'[8]60 METRE'!$M$8:$S$981,3,0)))</f>
        <v>833</v>
      </c>
      <c r="J60" s="10">
        <f>IF(ISERROR(VLOOKUP(B60,'[8]60 METRE'!$M$8:$Q$979,5,0)),"",(VLOOKUP(B60,'[8]60 METRE'!$M$8:$Q$979,5,0)))</f>
        <v>79</v>
      </c>
      <c r="K60" s="12"/>
      <c r="L60" s="10"/>
      <c r="M60" s="12" t="str">
        <f>IF(ISERROR(VLOOKUP(B60,[8]Disk!$E$8:$N$975,10,0)),"",(VLOOKUP(B60,[8]Disk!$E$8:$N$975,10,0)))</f>
        <v/>
      </c>
      <c r="N60" s="10" t="str">
        <f>IF(ISERROR(VLOOKUP(B60,[8]Disk!$E$8:$O$975,11,0)),"",(VLOOKUP(B60,[8]Disk!$E$8:$O$975,11,0)))</f>
        <v/>
      </c>
      <c r="O60" s="12"/>
      <c r="P60" s="10"/>
      <c r="Q60" s="34"/>
      <c r="R60" s="10"/>
      <c r="S60" s="9">
        <f>IF(ISERROR(VLOOKUP(B60,'2008 (14YAŞ) ERKEK'!$B$8:$S$46,18,0)),"",(VLOOKUP(B60,'2008 (14YAŞ) ERKEK'!$B$8:$S$46,18,0)))</f>
        <v>106</v>
      </c>
      <c r="T60" s="8">
        <f t="shared" si="2"/>
        <v>79</v>
      </c>
      <c r="U60" s="7">
        <f t="shared" si="3"/>
        <v>185</v>
      </c>
      <c r="V60" s="6" t="s">
        <v>1</v>
      </c>
    </row>
    <row r="61" spans="1:22" ht="48.75" customHeight="1" x14ac:dyDescent="0.2">
      <c r="A61" s="14">
        <v>9</v>
      </c>
      <c r="B61" s="6" t="s">
        <v>216</v>
      </c>
      <c r="C61" s="34"/>
      <c r="D61" s="10"/>
      <c r="E61" s="13"/>
      <c r="F61" s="10"/>
      <c r="G61" s="11"/>
      <c r="H61" s="10"/>
      <c r="I61" s="34">
        <f>IF(ISERROR(VLOOKUP(B61,'[8]60 METRE'!$M$8:$S$981,3,0)),"",(VLOOKUP(B61,'[8]60 METRE'!$M$8:$S$981,3,0)))</f>
        <v>882</v>
      </c>
      <c r="J61" s="10">
        <f>IF(ISERROR(VLOOKUP(B61,'[8]60 METRE'!$M$8:$Q$979,5,0)),"",(VLOOKUP(B61,'[8]60 METRE'!$M$8:$Q$979,5,0)))</f>
        <v>69</v>
      </c>
      <c r="K61" s="12"/>
      <c r="L61" s="10"/>
      <c r="M61" s="12">
        <f>IF(ISERROR(VLOOKUP(B61,[8]Disk!$E$8:$N$975,10,0)),"",(VLOOKUP(B61,[8]Disk!$E$8:$N$975,10,0)))</f>
        <v>1986</v>
      </c>
      <c r="N61" s="10">
        <f>IF(ISERROR(VLOOKUP(B61,[8]Disk!$E$8:$O$975,11,0)),"",(VLOOKUP(B61,[8]Disk!$E$8:$O$975,11,0)))</f>
        <v>64</v>
      </c>
      <c r="O61" s="12"/>
      <c r="P61" s="10"/>
      <c r="Q61" s="34"/>
      <c r="R61" s="10"/>
      <c r="S61" s="9">
        <f>IF(ISERROR(VLOOKUP(B61,'2008 (14YAŞ) ERKEK'!$B$8:$S$46,18,0)),"",(VLOOKUP(B61,'2008 (14YAŞ) ERKEK'!$B$8:$S$46,18,0)))</f>
        <v>51</v>
      </c>
      <c r="T61" s="8">
        <f t="shared" si="2"/>
        <v>133</v>
      </c>
      <c r="U61" s="7">
        <f t="shared" si="3"/>
        <v>184</v>
      </c>
      <c r="V61" s="6" t="s">
        <v>1</v>
      </c>
    </row>
    <row r="62" spans="1:22" ht="48.75" customHeight="1" x14ac:dyDescent="0.2">
      <c r="A62" s="14">
        <v>10</v>
      </c>
      <c r="B62" s="6" t="s">
        <v>210</v>
      </c>
      <c r="C62" s="34" t="str">
        <f>IF(ISERROR(VLOOKUP(B62,'[8]800m.'!$N$8:$O$973,2,0)),"",(VLOOKUP(B62,'[8]800m.'!$N$8:$O$973,2,0)))</f>
        <v/>
      </c>
      <c r="D62" s="10" t="str">
        <f>IF(ISERROR(VLOOKUP(B62,'[8]800m.'!$N$8:$Q$973,4,0)),"",(VLOOKUP(B62,'[8]800m.'!$N$8:$Q$973,4,0)))</f>
        <v/>
      </c>
      <c r="E62" s="13" t="str">
        <f>IF(ISERROR(VLOOKUP(B62,'[8]200m.'!$O$8:$S$983,2,0)),"",(VLOOKUP(B62,'[8]200m.'!$O$8:$S$983,2,0)))</f>
        <v/>
      </c>
      <c r="F62" s="10" t="str">
        <f>IF(ISERROR(VLOOKUP(B62,'[8]200m.'!$O$8:$S$1000,5,0)),"",(VLOOKUP(B62,'[8]200m.'!$O$8:$S$1000,5,0)))</f>
        <v/>
      </c>
      <c r="G62" s="11" t="str">
        <f>IF(ISERROR(VLOOKUP(B62,'[8]300m.Eng'!$O$8:$S$973,2,0)),"",(VLOOKUP(B62,'[8]300m.Eng'!$O$8:$S$973,2,0)))</f>
        <v/>
      </c>
      <c r="H62" s="10" t="str">
        <f>IF(ISERROR(VLOOKUP(B62,'[8]300m.Eng'!$O$8:$S$990,5,0)),"",(VLOOKUP(B62,'[8]300m.Eng'!$O$8:$S$990,5,0)))</f>
        <v/>
      </c>
      <c r="I62" s="34">
        <f>IF(ISERROR(VLOOKUP(B62,'[8]60 METRE'!$M$8:$S$981,3,0)),"",(VLOOKUP(B62,'[8]60 METRE'!$M$8:$S$981,3,0)))</f>
        <v>831</v>
      </c>
      <c r="J62" s="10">
        <f>IF(ISERROR(VLOOKUP(B62,'[8]60 METRE'!$M$8:$Q$979,5,0)),"",(VLOOKUP(B62,'[8]60 METRE'!$M$8:$Q$979,5,0)))</f>
        <v>79</v>
      </c>
      <c r="K62" s="12" t="str">
        <f>IF(ISERROR(VLOOKUP(B62,'[8]FIRLATMA TOPU'!$F$8:$N$975,9,0)),"",(VLOOKUP(B62,'[8]FIRLATMA TOPU'!$F$8:$N$975,9,0)))</f>
        <v/>
      </c>
      <c r="L62" s="10" t="str">
        <f>IF(ISERROR(VLOOKUP(B62,'[8]FIRLATMA TOPU'!$F$8:$O$975,10,0)),"",(VLOOKUP(B62,'[8]FIRLATMA TOPU'!$F$8:$O$975,10,0)))</f>
        <v/>
      </c>
      <c r="M62" s="12" t="str">
        <f>IF(ISERROR(VLOOKUP(B62,[8]Disk!$E$8:$N$975,10,0)),"",(VLOOKUP(B62,[8]Disk!$E$8:$N$975,10,0)))</f>
        <v/>
      </c>
      <c r="N62" s="10" t="str">
        <f>IF(ISERROR(VLOOKUP(B62,[8]Disk!$E$8:$O$975,11,0)),"",(VLOOKUP(B62,[8]Disk!$E$8:$O$975,11,0)))</f>
        <v/>
      </c>
      <c r="O62" s="12" t="str">
        <f>IF(ISERROR(VLOOKUP(B62,[8]Sırık!$F$8:$BO$990,62,0)),"",(VLOOKUP(B62,[8]Sırık!$F$8:$BO$990,62,0)))</f>
        <v/>
      </c>
      <c r="P62" s="10" t="str">
        <f>IF(ISERROR(VLOOKUP(B62,[8]Sırık!$F$8:$BP$990,63,0)),"",(VLOOKUP(B62,[8]Sırık!$F$8:$BP$990,63,0)))</f>
        <v/>
      </c>
      <c r="Q62" s="34" t="str">
        <f>IF(ISERROR(VLOOKUP(B62,[8]İsveç!$N$8:$O$973,2,0)),"",(VLOOKUP(B62,[8]İsveç!$N$8:$O$973,2,0)))</f>
        <v/>
      </c>
      <c r="R62" s="10" t="str">
        <f>IF(ISERROR(VLOOKUP(B62,[8]İsveç!$N$8:$Q$973,4,0)),"",(VLOOKUP(B62,[8]İsveç!$N$8:$Q$973,4,0)))</f>
        <v/>
      </c>
      <c r="S62" s="9">
        <f>IF(ISERROR(VLOOKUP(B62,'2008 (14YAŞ) ERKEK'!$B$8:$S$46,18,0)),"",(VLOOKUP(B62,'2008 (14YAŞ) ERKEK'!$B$8:$S$46,18,0)))</f>
        <v>89</v>
      </c>
      <c r="T62" s="8">
        <f t="shared" si="2"/>
        <v>79</v>
      </c>
      <c r="U62" s="7">
        <f t="shared" si="3"/>
        <v>168</v>
      </c>
      <c r="V62" s="6" t="s">
        <v>1</v>
      </c>
    </row>
    <row r="63" spans="1:22" ht="48.75" customHeight="1" x14ac:dyDescent="0.2">
      <c r="A63" s="14">
        <v>11</v>
      </c>
      <c r="B63" s="6" t="s">
        <v>221</v>
      </c>
      <c r="C63" s="34"/>
      <c r="D63" s="10"/>
      <c r="E63" s="13"/>
      <c r="F63" s="10"/>
      <c r="G63" s="11"/>
      <c r="H63" s="10"/>
      <c r="I63" s="34"/>
      <c r="J63" s="10"/>
      <c r="K63" s="12"/>
      <c r="L63" s="10"/>
      <c r="M63" s="12">
        <f>IF(ISERROR(VLOOKUP(B63,[8]Disk!$E$8:$N$975,10,0)),"",(VLOOKUP(B63,[8]Disk!$E$8:$N$975,10,0)))</f>
        <v>1794</v>
      </c>
      <c r="N63" s="10">
        <f>IF(ISERROR(VLOOKUP(B63,[8]Disk!$E$8:$O$975,11,0)),"",(VLOOKUP(B63,[8]Disk!$E$8:$O$975,11,0)))</f>
        <v>56</v>
      </c>
      <c r="O63" s="12"/>
      <c r="P63" s="10"/>
      <c r="Q63" s="34"/>
      <c r="R63" s="10"/>
      <c r="S63" s="9">
        <f>IF(ISERROR(VLOOKUP(B63,'2008 (14YAŞ) ERKEK'!$B$8:$S$46,18,0)),"",(VLOOKUP(B63,'2008 (14YAŞ) ERKEK'!$B$8:$S$46,18,0)))</f>
        <v>112</v>
      </c>
      <c r="T63" s="8">
        <f t="shared" si="2"/>
        <v>56</v>
      </c>
      <c r="U63" s="7">
        <f t="shared" si="3"/>
        <v>168</v>
      </c>
      <c r="V63" s="6" t="s">
        <v>1</v>
      </c>
    </row>
    <row r="64" spans="1:22" ht="48.75" customHeight="1" x14ac:dyDescent="0.2">
      <c r="A64" s="14">
        <v>12</v>
      </c>
      <c r="B64" s="6" t="s">
        <v>218</v>
      </c>
      <c r="C64" s="34"/>
      <c r="D64" s="10"/>
      <c r="E64" s="13"/>
      <c r="F64" s="10"/>
      <c r="G64" s="11"/>
      <c r="H64" s="10"/>
      <c r="I64" s="34">
        <f>IF(ISERROR(VLOOKUP(B64,'[8]60 METRE'!$M$8:$S$981,3,0)),"",(VLOOKUP(B64,'[8]60 METRE'!$M$8:$S$981,3,0)))</f>
        <v>957</v>
      </c>
      <c r="J64" s="10">
        <f>IF(ISERROR(VLOOKUP(B64,'[8]60 METRE'!$M$8:$Q$979,5,0)),"",(VLOOKUP(B64,'[8]60 METRE'!$M$8:$Q$979,5,0)))</f>
        <v>54</v>
      </c>
      <c r="K64" s="12"/>
      <c r="L64" s="10"/>
      <c r="M64" s="12">
        <f>IF(ISERROR(VLOOKUP(B64,[8]Disk!$E$8:$N$975,10,0)),"",(VLOOKUP(B64,[8]Disk!$E$8:$N$975,10,0)))</f>
        <v>1386</v>
      </c>
      <c r="N64" s="10">
        <f>IF(ISERROR(VLOOKUP(B64,[8]Disk!$E$8:$O$975,11,0)),"",(VLOOKUP(B64,[8]Disk!$E$8:$O$975,11,0)))</f>
        <v>40</v>
      </c>
      <c r="O64" s="12"/>
      <c r="P64" s="10"/>
      <c r="Q64" s="34"/>
      <c r="R64" s="10"/>
      <c r="S64" s="9">
        <f>IF(ISERROR(VLOOKUP(B64,'2008 (14YAŞ) ERKEK'!$B$8:$S$46,18,0)),"",(VLOOKUP(B64,'2008 (14YAŞ) ERKEK'!$B$8:$S$46,18,0)))</f>
        <v>32</v>
      </c>
      <c r="T64" s="8">
        <f t="shared" si="2"/>
        <v>94</v>
      </c>
      <c r="U64" s="7">
        <f t="shared" si="3"/>
        <v>126</v>
      </c>
      <c r="V64" s="6" t="s">
        <v>1</v>
      </c>
    </row>
    <row r="65" spans="1:22" ht="48.75" customHeight="1" x14ac:dyDescent="0.2">
      <c r="A65" s="14">
        <v>13</v>
      </c>
      <c r="B65" s="6" t="s">
        <v>207</v>
      </c>
      <c r="C65" s="34"/>
      <c r="D65" s="10"/>
      <c r="E65" s="13"/>
      <c r="F65" s="10"/>
      <c r="G65" s="11"/>
      <c r="H65" s="10"/>
      <c r="I65" s="34">
        <f>IF(ISERROR(VLOOKUP(B65,'[8]60 METRE'!$M$8:$S$981,3,0)),"",(VLOOKUP(B65,'[8]60 METRE'!$M$8:$S$981,3,0)))</f>
        <v>789</v>
      </c>
      <c r="J65" s="10">
        <f>IF(ISERROR(VLOOKUP(B65,'[8]60 METRE'!$M$8:$Q$979,5,0)),"",(VLOOKUP(B65,'[8]60 METRE'!$M$8:$Q$979,5,0)))</f>
        <v>88</v>
      </c>
      <c r="K65" s="12"/>
      <c r="L65" s="10"/>
      <c r="M65" s="12" t="str">
        <f>IF(ISERROR(VLOOKUP(B65,[8]Disk!$E$8:$N$975,10,0)),"",(VLOOKUP(B65,[8]Disk!$E$8:$N$975,10,0)))</f>
        <v/>
      </c>
      <c r="N65" s="10" t="str">
        <f>IF(ISERROR(VLOOKUP(B65,[8]Disk!$E$8:$O$975,11,0)),"",(VLOOKUP(B65,[8]Disk!$E$8:$O$975,11,0)))</f>
        <v/>
      </c>
      <c r="O65" s="12"/>
      <c r="P65" s="10"/>
      <c r="Q65" s="34"/>
      <c r="R65" s="10"/>
      <c r="S65" s="9">
        <f>IF(ISERROR(VLOOKUP(B65,'2008 (14YAŞ) ERKEK'!$B$8:$S$46,18,0)),"",(VLOOKUP(B65,'2008 (14YAŞ) ERKEK'!$B$8:$S$46,18,0)))</f>
        <v>0</v>
      </c>
      <c r="T65" s="8">
        <f t="shared" si="2"/>
        <v>88</v>
      </c>
      <c r="U65" s="7">
        <f t="shared" si="3"/>
        <v>88</v>
      </c>
      <c r="V65" s="6" t="s">
        <v>1</v>
      </c>
    </row>
    <row r="66" spans="1:22" ht="48.75" customHeight="1" x14ac:dyDescent="0.2">
      <c r="A66" s="14">
        <v>14</v>
      </c>
      <c r="B66" s="6" t="s">
        <v>209</v>
      </c>
      <c r="C66" s="34" t="str">
        <f>IF(ISERROR(VLOOKUP(B66,'[8]800m.'!$N$8:$O$973,2,0)),"",(VLOOKUP(B66,'[8]800m.'!$N$8:$O$973,2,0)))</f>
        <v/>
      </c>
      <c r="D66" s="10" t="str">
        <f>IF(ISERROR(VLOOKUP(B66,'[8]800m.'!$N$8:$Q$973,4,0)),"",(VLOOKUP(B66,'[8]800m.'!$N$8:$Q$973,4,0)))</f>
        <v/>
      </c>
      <c r="E66" s="13" t="str">
        <f>IF(ISERROR(VLOOKUP(B66,'[8]200m.'!$O$8:$S$983,2,0)),"",(VLOOKUP(B66,'[8]200m.'!$O$8:$S$983,2,0)))</f>
        <v/>
      </c>
      <c r="F66" s="10" t="str">
        <f>IF(ISERROR(VLOOKUP(B66,'[8]200m.'!$O$8:$S$1000,5,0)),"",(VLOOKUP(B66,'[8]200m.'!$O$8:$S$1000,5,0)))</f>
        <v/>
      </c>
      <c r="G66" s="11" t="str">
        <f>IF(ISERROR(VLOOKUP(B66,'[8]300m.Eng'!$O$8:$S$973,2,0)),"",(VLOOKUP(B66,'[8]300m.Eng'!$O$8:$S$973,2,0)))</f>
        <v/>
      </c>
      <c r="H66" s="10" t="str">
        <f>IF(ISERROR(VLOOKUP(B66,'[8]300m.Eng'!$O$8:$S$990,5,0)),"",(VLOOKUP(B66,'[8]300m.Eng'!$O$8:$S$990,5,0)))</f>
        <v/>
      </c>
      <c r="I66" s="34" t="str">
        <f>IF(ISERROR(VLOOKUP(B66,'[8]60 METRE'!$M$8:$S$981,3,0)),"",(VLOOKUP(B66,'[8]60 METRE'!$M$8:$S$981,3,0)))</f>
        <v>DNS</v>
      </c>
      <c r="J66" s="10">
        <f>IF(ISERROR(VLOOKUP(B66,'[8]60 METRE'!$M$8:$Q$979,5,0)),"",(VLOOKUP(B66,'[8]60 METRE'!$M$8:$Q$979,5,0)))</f>
        <v>0</v>
      </c>
      <c r="K66" s="12" t="str">
        <f>IF(ISERROR(VLOOKUP(B66,'[8]FIRLATMA TOPU'!$F$8:$N$975,9,0)),"",(VLOOKUP(B66,'[8]FIRLATMA TOPU'!$F$8:$N$975,9,0)))</f>
        <v/>
      </c>
      <c r="L66" s="10" t="str">
        <f>IF(ISERROR(VLOOKUP(B66,'[8]FIRLATMA TOPU'!$F$8:$O$975,10,0)),"",(VLOOKUP(B66,'[8]FIRLATMA TOPU'!$F$8:$O$975,10,0)))</f>
        <v/>
      </c>
      <c r="M66" s="12" t="str">
        <f>IF(ISERROR(VLOOKUP(B66,[8]Disk!$E$8:$N$975,10,0)),"",(VLOOKUP(B66,[8]Disk!$E$8:$N$975,10,0)))</f>
        <v/>
      </c>
      <c r="N66" s="10" t="str">
        <f>IF(ISERROR(VLOOKUP(B66,[8]Disk!$E$8:$O$975,11,0)),"",(VLOOKUP(B66,[8]Disk!$E$8:$O$975,11,0)))</f>
        <v/>
      </c>
      <c r="O66" s="12" t="str">
        <f>IF(ISERROR(VLOOKUP(B66,[8]Sırık!$F$8:$BO$990,62,0)),"",(VLOOKUP(B66,[8]Sırık!$F$8:$BO$990,62,0)))</f>
        <v/>
      </c>
      <c r="P66" s="10" t="str">
        <f>IF(ISERROR(VLOOKUP(B66,[8]Sırık!$F$8:$BP$990,63,0)),"",(VLOOKUP(B66,[8]Sırık!$F$8:$BP$990,63,0)))</f>
        <v/>
      </c>
      <c r="Q66" s="34" t="str">
        <f>IF(ISERROR(VLOOKUP(B66,[8]İsveç!$N$8:$O$973,2,0)),"",(VLOOKUP(B66,[8]İsveç!$N$8:$O$973,2,0)))</f>
        <v/>
      </c>
      <c r="R66" s="10" t="str">
        <f>IF(ISERROR(VLOOKUP(B66,[8]İsveç!$N$8:$Q$973,4,0)),"",(VLOOKUP(B66,[8]İsveç!$N$8:$Q$973,4,0)))</f>
        <v/>
      </c>
      <c r="S66" s="9">
        <f>IF(ISERROR(VLOOKUP(B66,'2008 (14YAŞ) ERKEK'!$B$8:$S$46,18,0)),"",(VLOOKUP(B66,'2008 (14YAŞ) ERKEK'!$B$8:$S$46,18,0)))</f>
        <v>0</v>
      </c>
      <c r="T66" s="8">
        <f t="shared" si="2"/>
        <v>0</v>
      </c>
      <c r="U66" s="7">
        <f t="shared" si="3"/>
        <v>0</v>
      </c>
      <c r="V66" s="6" t="s">
        <v>1</v>
      </c>
    </row>
    <row r="67" spans="1:22" ht="48.75" customHeight="1" x14ac:dyDescent="0.2">
      <c r="A67" s="14">
        <v>15</v>
      </c>
      <c r="B67" s="6" t="s">
        <v>219</v>
      </c>
      <c r="C67" s="34"/>
      <c r="D67" s="10"/>
      <c r="E67" s="13"/>
      <c r="F67" s="10"/>
      <c r="G67" s="11"/>
      <c r="H67" s="10"/>
      <c r="I67" s="34" t="str">
        <f>IF(ISERROR(VLOOKUP(B67,'[8]60 METRE'!$M$8:$S$981,3,0)),"",(VLOOKUP(B67,'[8]60 METRE'!$M$8:$S$981,3,0)))</f>
        <v>DNS</v>
      </c>
      <c r="J67" s="10">
        <f>IF(ISERROR(VLOOKUP(B67,'[8]60 METRE'!$M$8:$Q$979,5,0)),"",(VLOOKUP(B67,'[8]60 METRE'!$M$8:$Q$979,5,0)))</f>
        <v>0</v>
      </c>
      <c r="K67" s="12"/>
      <c r="L67" s="10"/>
      <c r="M67" s="12" t="str">
        <f>IF(ISERROR(VLOOKUP(B67,[8]Disk!$E$8:$N$975,10,0)),"",(VLOOKUP(B67,[8]Disk!$E$8:$N$975,10,0)))</f>
        <v>DNS</v>
      </c>
      <c r="N67" s="10" t="str">
        <f>IF(ISERROR(VLOOKUP(B67,[8]Disk!$E$8:$O$975,11,0)),"",(VLOOKUP(B67,[8]Disk!$E$8:$O$975,11,0)))</f>
        <v xml:space="preserve"> </v>
      </c>
      <c r="O67" s="12"/>
      <c r="P67" s="10"/>
      <c r="Q67" s="34"/>
      <c r="R67" s="10"/>
      <c r="S67" s="9">
        <f>IF(ISERROR(VLOOKUP(B67,'2008 (14YAŞ) ERKEK'!$B$8:$S$46,18,0)),"",(VLOOKUP(B67,'2008 (14YAŞ) ERKEK'!$B$8:$S$46,18,0)))</f>
        <v>0</v>
      </c>
      <c r="T67" s="8">
        <f t="shared" si="2"/>
        <v>0</v>
      </c>
      <c r="U67" s="7">
        <f t="shared" si="3"/>
        <v>0</v>
      </c>
      <c r="V67" s="6" t="s">
        <v>1</v>
      </c>
    </row>
    <row r="68" spans="1:22" ht="25.5" x14ac:dyDescent="0.2">
      <c r="B68" s="1" t="s">
        <v>212</v>
      </c>
      <c r="V68" s="6"/>
    </row>
    <row r="69" spans="1:22" ht="25.5" x14ac:dyDescent="0.2">
      <c r="V69" s="6"/>
    </row>
    <row r="72" spans="1:22" ht="38.25" customHeight="1" x14ac:dyDescent="0.45">
      <c r="C72" s="5">
        <v>1</v>
      </c>
      <c r="D72" s="5">
        <v>2</v>
      </c>
      <c r="E72" s="5">
        <v>3</v>
      </c>
      <c r="F72" s="5">
        <v>4</v>
      </c>
      <c r="G72" s="5">
        <v>5</v>
      </c>
      <c r="H72" s="5">
        <v>6</v>
      </c>
      <c r="I72" s="5">
        <v>7</v>
      </c>
      <c r="J72" s="5">
        <v>8</v>
      </c>
      <c r="K72" s="5">
        <v>9</v>
      </c>
      <c r="L72" s="5">
        <v>10</v>
      </c>
      <c r="M72" s="5">
        <v>11</v>
      </c>
      <c r="N72" s="5">
        <v>12</v>
      </c>
      <c r="O72" s="5">
        <v>13</v>
      </c>
      <c r="P72" s="5">
        <v>14</v>
      </c>
      <c r="Q72" s="5">
        <v>15</v>
      </c>
      <c r="R72" s="5">
        <v>16</v>
      </c>
      <c r="S72" s="5"/>
    </row>
    <row r="73" spans="1:22" ht="38.25" customHeight="1" x14ac:dyDescent="0.45">
      <c r="A73" s="4">
        <v>1</v>
      </c>
      <c r="B73" s="5"/>
      <c r="C73" s="2" t="str">
        <f>IF(ISERROR(VLOOKUP(B73,'[8]80 METRE'!$O$8:$S$1000,5,0)),"",(VLOOKUP(B73,'[8]80 METRE'!$O$8:$S$1000,5,0)))</f>
        <v/>
      </c>
      <c r="D73" s="2" t="str">
        <f>IF(ISERROR(VLOOKUP(B73,'[8]600 METRE'!$O$8:$S$990,5,0)),"",(VLOOKUP(B73,'[8]600 METRE'!$O$8:$S$990,5,0)))</f>
        <v/>
      </c>
      <c r="E73" s="2" t="str">
        <f>IF(ISERROR(VLOOKUP(B73,'[8]2000METRE'!$N$8:$Q$990,4,0)),"",(VLOOKUP(B73,'[8]2000METRE'!$N$8:$Q$990,4,0)))</f>
        <v/>
      </c>
      <c r="F73" s="2" t="str">
        <f>IF(ISERROR(VLOOKUP(B73,[8]Yüksek!$F$8:$BP$990,63,0)),"",(VLOOKUP(B73,[8]Yüksek!$F$8:$BP$990,63,0)))</f>
        <v/>
      </c>
      <c r="G73" s="2" t="str">
        <f>IF(ISERROR(VLOOKUP(B73,[8]Cirit!$F$8:$O$975,10,0)),"",(VLOOKUP(B73,[8]Cirit!$F$8:$O$975,10,0)))</f>
        <v/>
      </c>
      <c r="H73" s="2" t="str">
        <f>IF(ISERROR(VLOOKUP(B73,'[8]100m.Eng'!$O$8:$S$989,5,0)),"",(VLOOKUP(B73,'[8]100m.Eng'!$O$8:$S$989,5,0)))</f>
        <v/>
      </c>
      <c r="I73" s="2" t="str">
        <f>IF(ISERROR(VLOOKUP(B73,[8]Uzun!$F$8:$O$990,10,0)),"",(VLOOKUP(B73,[8]Uzun!$F$8:$O$990,10,0)))</f>
        <v/>
      </c>
      <c r="J73" s="2" t="str">
        <f>IF(ISERROR(VLOOKUP(B73,[8]Gülle!$F$8:$O$977,10,0)),"",(VLOOKUP(B73,[8]Gülle!$F$8:$O$977,10,0)))</f>
        <v/>
      </c>
      <c r="K73" s="2" t="str">
        <f>IF(ISERROR(VLOOKUP(B73,'[8]800m.'!$N$8:$Q$973,4,0)),"",(VLOOKUP(B73,'[8]800m.'!$N$8:$Q$973,4,0)))</f>
        <v/>
      </c>
      <c r="L73" s="2" t="str">
        <f>IF(ISERROR(VLOOKUP(B73,'[8]200m.'!$O$8:$S$1000,5,0)),"",(VLOOKUP(B73,'[8]200m.'!$O$8:$S$1000,5,0)))</f>
        <v/>
      </c>
      <c r="M73" s="2" t="str">
        <f>IF(ISERROR(VLOOKUP(B73,'[8]300m.Eng'!$O$8:$S$990,5,0)),"",(VLOOKUP(B73,'[8]300m.Eng'!$O$8:$S$990,5,0)))</f>
        <v/>
      </c>
      <c r="N73" s="2" t="str">
        <f>IF(ISERROR(VLOOKUP(B73,'[8]FIRLATMA TOPU'!$F$8:$O$975,10,0)),"",(VLOOKUP(B73,'[8]FIRLATMA TOPU'!$F$8:$O$975,10,0)))</f>
        <v xml:space="preserve">    </v>
      </c>
      <c r="O73" s="2" t="str">
        <f>IF(ISERROR(VLOOKUP(B73,[8]Disk!$F$8:$O$975,10,0)),"",(VLOOKUP(B73,[8]Disk!$F$8:$O$975,10,0)))</f>
        <v/>
      </c>
      <c r="P73" s="2" t="str">
        <f>IF(ISERROR(VLOOKUP(B73,[8]Sırık!$F$8:$BP$990,63,0)),"",(VLOOKUP(B73,[8]Sırık!$F$8:$BP$990,63,0)))</f>
        <v/>
      </c>
      <c r="Q73" s="2" t="str">
        <f>IF(ISERROR(VLOOKUP(B73,[8]İsveç!$N$8:$Q$973,4,0)),"",(VLOOKUP(B73,[8]İsveç!$N$8:$Q$973,4,0)))</f>
        <v/>
      </c>
      <c r="R73" s="2" t="str">
        <f>IF(ISERROR(VLOOKUP(B73,'[8]60 METRE'!$N$8:$Q$979,4,0)),"",(VLOOKUP(B73,'[8]60 METRE'!$N$8:$Q$979,4,0)))</f>
        <v/>
      </c>
      <c r="S73" s="2">
        <f>S74</f>
        <v>0</v>
      </c>
    </row>
    <row r="74" spans="1:22" ht="38.25" customHeight="1" x14ac:dyDescent="0.45">
      <c r="A74" s="4">
        <v>2</v>
      </c>
      <c r="B74" s="5"/>
      <c r="C74" s="2" t="str">
        <f>IF(ISERROR(LARGE(C73:R73,1)),"-",LARGE(C73:R73,1))</f>
        <v>-</v>
      </c>
      <c r="D74" s="2" t="str">
        <f>IF(ISERROR(LARGE(C73:R73,2)),"-",LARGE(C73:R73,2))</f>
        <v>-</v>
      </c>
      <c r="E74" s="2" t="str">
        <f>IF(ISERROR(LARGE(C73:R73,3)),"-",LARGE(C73:R73,3))</f>
        <v>-</v>
      </c>
      <c r="F74" s="2" t="str">
        <f>IF(ISERROR(LARGE(C73:R73,4)),"-",LARGE(C73:R73,4))</f>
        <v>-</v>
      </c>
      <c r="G74" s="2" t="str">
        <f>IF(ISERROR(LARGE(C73:R73,5)),"-",LARGE(C73:R73,5))</f>
        <v>-</v>
      </c>
      <c r="H74" s="2" t="str">
        <f>IF(ISERROR(LARGE(C73:R73,6)),"-",LARGE(C73:R73,6))</f>
        <v>-</v>
      </c>
      <c r="I74" s="2" t="str">
        <f>IF(ISERROR(LARGE(C73:R73,7)),"-",LARGE(C73:R73,7))</f>
        <v>-</v>
      </c>
      <c r="J74" s="2" t="str">
        <f>IF(ISERROR(LARGE(C73:R73,8)),"-",LARGE(C73:R73,8))</f>
        <v>-</v>
      </c>
      <c r="K74" s="2" t="str">
        <f>IF(ISERROR(LARGE(C73:R73,9)),"-",LARGE(C73:R73,9))</f>
        <v>-</v>
      </c>
      <c r="L74" s="2" t="str">
        <f>IF(ISERROR(LARGE(C73:R73,10)),"-",LARGE(C73:R73,10))</f>
        <v>-</v>
      </c>
      <c r="M74" s="2" t="str">
        <f>IF(ISERROR(LARGE(C73:R73,11)),"-",LARGE(C73:R73,11))</f>
        <v>-</v>
      </c>
      <c r="N74" s="2" t="str">
        <f>IF(ISERROR(LARGE(C73:R73,12)),"-",LARGE(C73:R73,12))</f>
        <v>-</v>
      </c>
      <c r="O74" s="2" t="str">
        <f>IF(ISERROR(LARGE(C73:R73,13)),"-",LARGE(C73:R73,13))</f>
        <v>-</v>
      </c>
      <c r="P74" s="2" t="str">
        <f>IF(ISERROR(LARGE(C73:R73,14)),"-",LARGE(C73:R73,14))</f>
        <v>-</v>
      </c>
      <c r="Q74" s="2" t="str">
        <f>IF(ISERROR(LARGE(C73:R73,15)),"-",LARGE(C73:R73,15))</f>
        <v>-</v>
      </c>
      <c r="R74" s="2" t="str">
        <f>IF(ISERROR(LARGE(C73:R73,16)),"-",LARGE(C73:R73,16))</f>
        <v>-</v>
      </c>
      <c r="S74" s="2">
        <f>SUM(C74:P74)</f>
        <v>0</v>
      </c>
    </row>
    <row r="75" spans="1:22" ht="38.25" customHeight="1" x14ac:dyDescent="0.45">
      <c r="A75" s="4">
        <v>3</v>
      </c>
      <c r="B75" s="5"/>
      <c r="C75" s="2" t="str">
        <f>IF(ISERROR(VLOOKUP(B75,'[8]80 METRE'!$O$8:$S$1000,5,0)),"",(VLOOKUP(B75,'[8]80 METRE'!$O$8:$S$1000,5,0)))</f>
        <v/>
      </c>
      <c r="D75" s="2" t="str">
        <f>IF(ISERROR(VLOOKUP(B75,'[8]600 METRE'!$O$8:$S$990,5,0)),"",(VLOOKUP(B75,'[8]600 METRE'!$O$8:$S$990,5,0)))</f>
        <v/>
      </c>
      <c r="E75" s="2" t="str">
        <f>IF(ISERROR(VLOOKUP(B75,'[8]2000METRE'!$N$8:$Q$990,4,0)),"",(VLOOKUP(B75,'[8]2000METRE'!$N$8:$Q$990,4,0)))</f>
        <v/>
      </c>
      <c r="F75" s="2" t="str">
        <f>IF(ISERROR(VLOOKUP(B75,[8]Yüksek!$F$8:$BP$990,63,0)),"",(VLOOKUP(B75,[8]Yüksek!$F$8:$BP$990,63,0)))</f>
        <v/>
      </c>
      <c r="G75" s="2" t="str">
        <f>IF(ISERROR(VLOOKUP(B75,[8]Cirit!$F$8:$O$975,10,0)),"",(VLOOKUP(B75,[8]Cirit!$F$8:$O$975,10,0)))</f>
        <v/>
      </c>
      <c r="H75" s="2" t="str">
        <f>IF(ISERROR(VLOOKUP(B75,'[8]100m.Eng'!$O$8:$S$989,5,0)),"",(VLOOKUP(B75,'[8]100m.Eng'!$O$8:$S$989,5,0)))</f>
        <v/>
      </c>
      <c r="I75" s="2" t="str">
        <f>IF(ISERROR(VLOOKUP(B75,[8]Uzun!$F$8:$O$990,10,0)),"",(VLOOKUP(B75,[8]Uzun!$F$8:$O$990,10,0)))</f>
        <v/>
      </c>
      <c r="J75" s="2" t="str">
        <f>IF(ISERROR(VLOOKUP(B75,[8]Gülle!$F$8:$O$977,10,0)),"",(VLOOKUP(B75,[8]Gülle!$F$8:$O$977,10,0)))</f>
        <v/>
      </c>
      <c r="K75" s="2" t="str">
        <f>IF(ISERROR(VLOOKUP(B75,'[8]800m.'!$N$8:$Q$973,4,0)),"",(VLOOKUP(B75,'[8]800m.'!$N$8:$Q$973,4,0)))</f>
        <v/>
      </c>
      <c r="L75" s="2" t="str">
        <f>IF(ISERROR(VLOOKUP(B75,'[8]200m.'!$O$8:$S$1000,5,0)),"",(VLOOKUP(B75,'[8]200m.'!$O$8:$S$1000,5,0)))</f>
        <v/>
      </c>
      <c r="M75" s="2" t="str">
        <f>IF(ISERROR(VLOOKUP(B75,'[8]300m.Eng'!$O$8:$S$990,5,0)),"",(VLOOKUP(B75,'[8]300m.Eng'!$O$8:$S$990,5,0)))</f>
        <v/>
      </c>
      <c r="N75" s="2" t="str">
        <f>IF(ISERROR(VLOOKUP(B75,'[8]FIRLATMA TOPU'!$F$8:$O$975,10,0)),"",(VLOOKUP(B75,'[8]FIRLATMA TOPU'!$F$8:$O$975,10,0)))</f>
        <v xml:space="preserve">    </v>
      </c>
      <c r="O75" s="2" t="str">
        <f>IF(ISERROR(VLOOKUP(B75,[8]Disk!$F$8:$O$975,10,0)),"",(VLOOKUP(B75,[8]Disk!$F$8:$O$975,10,0)))</f>
        <v/>
      </c>
      <c r="P75" s="2" t="str">
        <f>IF(ISERROR(VLOOKUP(B75,[8]Sırık!$F$8:$BP$990,63,0)),"",(VLOOKUP(B75,[8]Sırık!$F$8:$BP$990,63,0)))</f>
        <v/>
      </c>
      <c r="Q75" s="2" t="str">
        <f>IF(ISERROR(VLOOKUP(B75,[8]İsveç!$N$8:$Q$973,4,0)),"",(VLOOKUP(B75,[8]İsveç!$N$8:$Q$973,4,0)))</f>
        <v/>
      </c>
      <c r="R75" s="2" t="str">
        <f>IF(ISERROR(VLOOKUP(B75,'[8]60 METRE'!$N$8:$Q$979,4,0)),"",(VLOOKUP(B75,'[8]60 METRE'!$N$8:$Q$979,4,0)))</f>
        <v/>
      </c>
      <c r="S75" s="2">
        <f>S76</f>
        <v>0</v>
      </c>
    </row>
    <row r="76" spans="1:22" ht="38.25" customHeight="1" x14ac:dyDescent="0.45">
      <c r="A76" s="4">
        <v>4</v>
      </c>
      <c r="B76" s="5"/>
      <c r="C76" s="2" t="str">
        <f>IF(ISERROR(LARGE(C75:R75,1)),"-",LARGE(C75:R75,1))</f>
        <v>-</v>
      </c>
      <c r="D76" s="2" t="str">
        <f>IF(ISERROR(LARGE(C75:R75,2)),"-",LARGE(C75:R75,2))</f>
        <v>-</v>
      </c>
      <c r="E76" s="2" t="str">
        <f>IF(ISERROR(LARGE(C75:R75,3)),"-",LARGE(C75:R75,3))</f>
        <v>-</v>
      </c>
      <c r="F76" s="2" t="str">
        <f>IF(ISERROR(LARGE(C75:R75,4)),"-",LARGE(C75:R75,4))</f>
        <v>-</v>
      </c>
      <c r="G76" s="2" t="str">
        <f>IF(ISERROR(LARGE(C75:R75,5)),"-",LARGE(C75:R75,5))</f>
        <v>-</v>
      </c>
      <c r="H76" s="2" t="str">
        <f>IF(ISERROR(LARGE(C75:R75,6)),"-",LARGE(C75:R75,6))</f>
        <v>-</v>
      </c>
      <c r="I76" s="2" t="str">
        <f>IF(ISERROR(LARGE(C75:R75,7)),"-",LARGE(C75:R75,7))</f>
        <v>-</v>
      </c>
      <c r="J76" s="2" t="str">
        <f>IF(ISERROR(LARGE(C75:R75,8)),"-",LARGE(C75:R75,8))</f>
        <v>-</v>
      </c>
      <c r="K76" s="2" t="str">
        <f>IF(ISERROR(LARGE(C75:R75,9)),"-",LARGE(C75:R75,9))</f>
        <v>-</v>
      </c>
      <c r="L76" s="2" t="str">
        <f>IF(ISERROR(LARGE(C75:R75,10)),"-",LARGE(C75:R75,10))</f>
        <v>-</v>
      </c>
      <c r="M76" s="2" t="str">
        <f>IF(ISERROR(LARGE(C75:R75,11)),"-",LARGE(C75:R75,11))</f>
        <v>-</v>
      </c>
      <c r="N76" s="2" t="str">
        <f>IF(ISERROR(LARGE(C75:R75,12)),"-",LARGE(C75:R75,12))</f>
        <v>-</v>
      </c>
      <c r="O76" s="2" t="str">
        <f>IF(ISERROR(LARGE(C75:R75,13)),"-",LARGE(C75:R75,13))</f>
        <v>-</v>
      </c>
      <c r="P76" s="2" t="str">
        <f>IF(ISERROR(LARGE(C75:R75,14)),"-",LARGE(C75:R75,14))</f>
        <v>-</v>
      </c>
      <c r="Q76" s="2" t="str">
        <f>IF(ISERROR(LARGE(C75:R75,15)),"-",LARGE(C75:R75,15))</f>
        <v>-</v>
      </c>
      <c r="R76" s="2" t="str">
        <f>IF(ISERROR(LARGE(C75:R75,16)),"-",LARGE(C75:R75,16))</f>
        <v>-</v>
      </c>
      <c r="S76" s="2">
        <f>SUM(C76:P76)</f>
        <v>0</v>
      </c>
    </row>
    <row r="77" spans="1:22" ht="38.25" customHeight="1" x14ac:dyDescent="0.45">
      <c r="A77" s="4">
        <v>5</v>
      </c>
      <c r="B77" s="5"/>
      <c r="C77" s="2" t="str">
        <f>IF(ISERROR(VLOOKUP(B77,'[8]80 METRE'!$O$8:$S$1000,5,0)),"",(VLOOKUP(B77,'[8]80 METRE'!$O$8:$S$1000,5,0)))</f>
        <v/>
      </c>
      <c r="D77" s="2" t="str">
        <f>IF(ISERROR(VLOOKUP(B77,'[8]600 METRE'!$O$8:$S$990,5,0)),"",(VLOOKUP(B77,'[8]600 METRE'!$O$8:$S$990,5,0)))</f>
        <v/>
      </c>
      <c r="E77" s="2" t="str">
        <f>IF(ISERROR(VLOOKUP(B77,'[8]2000METRE'!$N$8:$Q$990,4,0)),"",(VLOOKUP(B77,'[8]2000METRE'!$N$8:$Q$990,4,0)))</f>
        <v/>
      </c>
      <c r="F77" s="2" t="str">
        <f>IF(ISERROR(VLOOKUP(B77,[8]Yüksek!$F$8:$BP$990,63,0)),"",(VLOOKUP(B77,[8]Yüksek!$F$8:$BP$990,63,0)))</f>
        <v/>
      </c>
      <c r="G77" s="2" t="str">
        <f>IF(ISERROR(VLOOKUP(B77,[8]Cirit!$F$8:$O$975,10,0)),"",(VLOOKUP(B77,[8]Cirit!$F$8:$O$975,10,0)))</f>
        <v/>
      </c>
      <c r="H77" s="2" t="str">
        <f>IF(ISERROR(VLOOKUP(B77,'[8]100m.Eng'!$O$8:$S$989,5,0)),"",(VLOOKUP(B77,'[8]100m.Eng'!$O$8:$S$989,5,0)))</f>
        <v/>
      </c>
      <c r="I77" s="2" t="str">
        <f>IF(ISERROR(VLOOKUP(B77,[8]Uzun!$F$8:$O$990,10,0)),"",(VLOOKUP(B77,[8]Uzun!$F$8:$O$990,10,0)))</f>
        <v/>
      </c>
      <c r="J77" s="2" t="str">
        <f>IF(ISERROR(VLOOKUP(B77,[8]Gülle!$F$8:$O$977,10,0)),"",(VLOOKUP(B77,[8]Gülle!$F$8:$O$977,10,0)))</f>
        <v/>
      </c>
      <c r="K77" s="2" t="str">
        <f>IF(ISERROR(VLOOKUP(B77,'[8]800m.'!$N$8:$Q$973,4,0)),"",(VLOOKUP(B77,'[8]800m.'!$N$8:$Q$973,4,0)))</f>
        <v/>
      </c>
      <c r="L77" s="2" t="str">
        <f>IF(ISERROR(VLOOKUP(B77,'[8]200m.'!$O$8:$S$1000,5,0)),"",(VLOOKUP(B77,'[8]200m.'!$O$8:$S$1000,5,0)))</f>
        <v/>
      </c>
      <c r="M77" s="2" t="str">
        <f>IF(ISERROR(VLOOKUP(B77,'[8]300m.Eng'!$O$8:$S$990,5,0)),"",(VLOOKUP(B77,'[8]300m.Eng'!$O$8:$S$990,5,0)))</f>
        <v/>
      </c>
      <c r="N77" s="2" t="str">
        <f>IF(ISERROR(VLOOKUP(B77,'[8]FIRLATMA TOPU'!$F$8:$O$975,10,0)),"",(VLOOKUP(B77,'[8]FIRLATMA TOPU'!$F$8:$O$975,10,0)))</f>
        <v xml:space="preserve">    </v>
      </c>
      <c r="O77" s="2" t="str">
        <f>IF(ISERROR(VLOOKUP(B77,[8]Disk!$F$8:$O$975,10,0)),"",(VLOOKUP(B77,[8]Disk!$F$8:$O$975,10,0)))</f>
        <v/>
      </c>
      <c r="P77" s="2" t="str">
        <f>IF(ISERROR(VLOOKUP(B77,[8]Sırık!$F$8:$BP$990,63,0)),"",(VLOOKUP(B77,[8]Sırık!$F$8:$BP$990,63,0)))</f>
        <v/>
      </c>
      <c r="Q77" s="2" t="str">
        <f>IF(ISERROR(VLOOKUP(B77,[8]İsveç!$N$8:$Q$973,4,0)),"",(VLOOKUP(B77,[8]İsveç!$N$8:$Q$973,4,0)))</f>
        <v/>
      </c>
      <c r="R77" s="2" t="str">
        <f>IF(ISERROR(VLOOKUP(B77,'[8]60 METRE'!$N$8:$Q$979,4,0)),"",(VLOOKUP(B77,'[8]60 METRE'!$N$8:$Q$979,4,0)))</f>
        <v/>
      </c>
      <c r="S77" s="2">
        <f>S78</f>
        <v>0</v>
      </c>
    </row>
    <row r="78" spans="1:22" ht="38.25" customHeight="1" x14ac:dyDescent="0.45">
      <c r="A78" s="4">
        <v>6</v>
      </c>
      <c r="B78" s="5"/>
      <c r="C78" s="2" t="str">
        <f>IF(ISERROR(LARGE(C77:R77,1)),"-",LARGE(C77:R77,1))</f>
        <v>-</v>
      </c>
      <c r="D78" s="2" t="str">
        <f>IF(ISERROR(LARGE(C77:R77,2)),"-",LARGE(C77:R77,2))</f>
        <v>-</v>
      </c>
      <c r="E78" s="2" t="str">
        <f>IF(ISERROR(LARGE(C77:R77,3)),"-",LARGE(C77:R77,3))</f>
        <v>-</v>
      </c>
      <c r="F78" s="2" t="str">
        <f>IF(ISERROR(LARGE(C77:R77,4)),"-",LARGE(C77:R77,4))</f>
        <v>-</v>
      </c>
      <c r="G78" s="2" t="str">
        <f>IF(ISERROR(LARGE(C77:R77,5)),"-",LARGE(C77:R77,5))</f>
        <v>-</v>
      </c>
      <c r="H78" s="2" t="str">
        <f>IF(ISERROR(LARGE(C77:R77,6)),"-",LARGE(C77:R77,6))</f>
        <v>-</v>
      </c>
      <c r="I78" s="2" t="str">
        <f>IF(ISERROR(LARGE(C77:R77,7)),"-",LARGE(C77:R77,7))</f>
        <v>-</v>
      </c>
      <c r="J78" s="2" t="str">
        <f>IF(ISERROR(LARGE(C77:R77,8)),"-",LARGE(C77:R77,8))</f>
        <v>-</v>
      </c>
      <c r="K78" s="2" t="str">
        <f>IF(ISERROR(LARGE(C77:R77,9)),"-",LARGE(C77:R77,9))</f>
        <v>-</v>
      </c>
      <c r="L78" s="2" t="str">
        <f>IF(ISERROR(LARGE(C77:R77,10)),"-",LARGE(C77:R77,10))</f>
        <v>-</v>
      </c>
      <c r="M78" s="2" t="str">
        <f>IF(ISERROR(LARGE(C77:R77,11)),"-",LARGE(C77:R77,11))</f>
        <v>-</v>
      </c>
      <c r="N78" s="2" t="str">
        <f>IF(ISERROR(LARGE(C77:R77,12)),"-",LARGE(C77:R77,12))</f>
        <v>-</v>
      </c>
      <c r="O78" s="2" t="str">
        <f>IF(ISERROR(LARGE(C77:R77,13)),"-",LARGE(C77:R77,13))</f>
        <v>-</v>
      </c>
      <c r="P78" s="2" t="str">
        <f>IF(ISERROR(LARGE(C77:R77,14)),"-",LARGE(C77:R77,14))</f>
        <v>-</v>
      </c>
      <c r="Q78" s="2" t="str">
        <f>IF(ISERROR(LARGE(C77:R77,15)),"-",LARGE(C77:R77,15))</f>
        <v>-</v>
      </c>
      <c r="R78" s="2" t="str">
        <f>IF(ISERROR(LARGE(C77:R77,16)),"-",LARGE(C77:R77,16))</f>
        <v>-</v>
      </c>
      <c r="S78" s="2">
        <f>SUM(C78:P78)</f>
        <v>0</v>
      </c>
    </row>
    <row r="79" spans="1:22" ht="38.25" customHeight="1" x14ac:dyDescent="0.45">
      <c r="A79" s="4">
        <v>7</v>
      </c>
      <c r="B79" s="5"/>
      <c r="C79" s="2" t="str">
        <f>IF(ISERROR(VLOOKUP(B79,'[8]80 METRE'!$O$8:$S$1000,5,0)),"",(VLOOKUP(B79,'[8]80 METRE'!$O$8:$S$1000,5,0)))</f>
        <v/>
      </c>
      <c r="D79" s="2" t="str">
        <f>IF(ISERROR(VLOOKUP(B79,'[8]600 METRE'!$O$8:$S$990,5,0)),"",(VLOOKUP(B79,'[8]600 METRE'!$O$8:$S$990,5,0)))</f>
        <v/>
      </c>
      <c r="E79" s="2" t="str">
        <f>IF(ISERROR(VLOOKUP(B79,'[8]2000METRE'!$N$8:$Q$990,4,0)),"",(VLOOKUP(B79,'[8]2000METRE'!$N$8:$Q$990,4,0)))</f>
        <v/>
      </c>
      <c r="F79" s="2" t="str">
        <f>IF(ISERROR(VLOOKUP(B79,[8]Yüksek!$F$8:$BP$990,63,0)),"",(VLOOKUP(B79,[8]Yüksek!$F$8:$BP$990,63,0)))</f>
        <v/>
      </c>
      <c r="G79" s="2" t="str">
        <f>IF(ISERROR(VLOOKUP(B79,[8]Cirit!$F$8:$O$975,10,0)),"",(VLOOKUP(B79,[8]Cirit!$F$8:$O$975,10,0)))</f>
        <v/>
      </c>
      <c r="H79" s="2" t="str">
        <f>IF(ISERROR(VLOOKUP(B79,'[8]100m.Eng'!$O$8:$S$989,5,0)),"",(VLOOKUP(B79,'[8]100m.Eng'!$O$8:$S$989,5,0)))</f>
        <v/>
      </c>
      <c r="I79" s="2" t="str">
        <f>IF(ISERROR(VLOOKUP(B79,[8]Uzun!$F$8:$O$990,10,0)),"",(VLOOKUP(B79,[8]Uzun!$F$8:$O$990,10,0)))</f>
        <v/>
      </c>
      <c r="J79" s="2" t="str">
        <f>IF(ISERROR(VLOOKUP(B79,[8]Gülle!$F$8:$O$977,10,0)),"",(VLOOKUP(B79,[8]Gülle!$F$8:$O$977,10,0)))</f>
        <v/>
      </c>
      <c r="K79" s="2" t="str">
        <f>IF(ISERROR(VLOOKUP(B79,'[8]800m.'!$N$8:$Q$973,4,0)),"",(VLOOKUP(B79,'[8]800m.'!$N$8:$Q$973,4,0)))</f>
        <v/>
      </c>
      <c r="L79" s="2" t="str">
        <f>IF(ISERROR(VLOOKUP(B79,'[8]200m.'!$O$8:$S$1000,5,0)),"",(VLOOKUP(B79,'[8]200m.'!$O$8:$S$1000,5,0)))</f>
        <v/>
      </c>
      <c r="M79" s="2" t="str">
        <f>IF(ISERROR(VLOOKUP(B79,'[8]300m.Eng'!$O$8:$S$990,5,0)),"",(VLOOKUP(B79,'[8]300m.Eng'!$O$8:$S$990,5,0)))</f>
        <v/>
      </c>
      <c r="N79" s="2" t="str">
        <f>IF(ISERROR(VLOOKUP(B79,'[8]FIRLATMA TOPU'!$F$8:$O$975,10,0)),"",(VLOOKUP(B79,'[8]FIRLATMA TOPU'!$F$8:$O$975,10,0)))</f>
        <v xml:space="preserve">    </v>
      </c>
      <c r="O79" s="2" t="str">
        <f>IF(ISERROR(VLOOKUP(B79,[8]Disk!$F$8:$O$975,10,0)),"",(VLOOKUP(B79,[8]Disk!$F$8:$O$975,10,0)))</f>
        <v/>
      </c>
      <c r="P79" s="2" t="str">
        <f>IF(ISERROR(VLOOKUP(B79,[8]Sırık!$F$8:$BP$990,63,0)),"",(VLOOKUP(B79,[8]Sırık!$F$8:$BP$990,63,0)))</f>
        <v/>
      </c>
      <c r="Q79" s="2" t="str">
        <f>IF(ISERROR(VLOOKUP(B79,[8]İsveç!$N$8:$Q$973,4,0)),"",(VLOOKUP(B79,[8]İsveç!$N$8:$Q$973,4,0)))</f>
        <v/>
      </c>
      <c r="R79" s="2" t="str">
        <f>IF(ISERROR(VLOOKUP(B79,'[8]60 METRE'!$N$8:$Q$979,4,0)),"",(VLOOKUP(B79,'[8]60 METRE'!$N$8:$Q$979,4,0)))</f>
        <v/>
      </c>
      <c r="S79" s="2">
        <f>S80</f>
        <v>0</v>
      </c>
    </row>
    <row r="80" spans="1:22" ht="38.25" customHeight="1" x14ac:dyDescent="0.45">
      <c r="A80" s="4">
        <v>8</v>
      </c>
      <c r="B80" s="5"/>
      <c r="C80" s="2" t="str">
        <f>IF(ISERROR(LARGE(C79:R79,1)),"-",LARGE(C79:R79,1))</f>
        <v>-</v>
      </c>
      <c r="D80" s="2" t="str">
        <f>IF(ISERROR(LARGE(C79:R79,2)),"-",LARGE(C79:R79,2))</f>
        <v>-</v>
      </c>
      <c r="E80" s="2" t="str">
        <f>IF(ISERROR(LARGE(C79:R79,3)),"-",LARGE(C79:R79,3))</f>
        <v>-</v>
      </c>
      <c r="F80" s="2" t="str">
        <f>IF(ISERROR(LARGE(C79:R79,4)),"-",LARGE(C79:R79,4))</f>
        <v>-</v>
      </c>
      <c r="G80" s="2" t="str">
        <f>IF(ISERROR(LARGE(C79:R79,5)),"-",LARGE(C79:R79,5))</f>
        <v>-</v>
      </c>
      <c r="H80" s="2" t="str">
        <f>IF(ISERROR(LARGE(C79:R79,6)),"-",LARGE(C79:R79,6))</f>
        <v>-</v>
      </c>
      <c r="I80" s="2" t="str">
        <f>IF(ISERROR(LARGE(C79:R79,7)),"-",LARGE(C79:R79,7))</f>
        <v>-</v>
      </c>
      <c r="J80" s="2" t="str">
        <f>IF(ISERROR(LARGE(C79:R79,8)),"-",LARGE(C79:R79,8))</f>
        <v>-</v>
      </c>
      <c r="K80" s="2" t="str">
        <f>IF(ISERROR(LARGE(C79:R79,9)),"-",LARGE(C79:R79,9))</f>
        <v>-</v>
      </c>
      <c r="L80" s="2" t="str">
        <f>IF(ISERROR(LARGE(C79:R79,10)),"-",LARGE(C79:R79,10))</f>
        <v>-</v>
      </c>
      <c r="M80" s="2" t="str">
        <f>IF(ISERROR(LARGE(C79:R79,11)),"-",LARGE(C79:R79,11))</f>
        <v>-</v>
      </c>
      <c r="N80" s="2" t="str">
        <f>IF(ISERROR(LARGE(C79:R79,12)),"-",LARGE(C79:R79,12))</f>
        <v>-</v>
      </c>
      <c r="O80" s="2" t="str">
        <f>IF(ISERROR(LARGE(C79:R79,13)),"-",LARGE(C79:R79,13))</f>
        <v>-</v>
      </c>
      <c r="P80" s="2" t="str">
        <f>IF(ISERROR(LARGE(C79:R79,14)),"-",LARGE(C79:R79,14))</f>
        <v>-</v>
      </c>
      <c r="Q80" s="2" t="str">
        <f>IF(ISERROR(LARGE(C79:R79,15)),"-",LARGE(C79:R79,15))</f>
        <v>-</v>
      </c>
      <c r="R80" s="2" t="str">
        <f>IF(ISERROR(LARGE(C79:R79,16)),"-",LARGE(C79:R79,16))</f>
        <v>-</v>
      </c>
      <c r="S80" s="2">
        <f>SUM(C80:P80)</f>
        <v>0</v>
      </c>
    </row>
    <row r="81" spans="1:19" ht="38.25" customHeight="1" x14ac:dyDescent="0.45">
      <c r="A81" s="4">
        <v>9</v>
      </c>
      <c r="B81" s="5"/>
      <c r="C81" s="2" t="str">
        <f>IF(ISERROR(VLOOKUP(B81,'[8]80 METRE'!$O$8:$S$1000,5,0)),"",(VLOOKUP(B81,'[8]80 METRE'!$O$8:$S$1000,5,0)))</f>
        <v/>
      </c>
      <c r="D81" s="2" t="str">
        <f>IF(ISERROR(VLOOKUP(B81,'[8]600 METRE'!$O$8:$S$990,5,0)),"",(VLOOKUP(B81,'[8]600 METRE'!$O$8:$S$990,5,0)))</f>
        <v/>
      </c>
      <c r="E81" s="2" t="str">
        <f>IF(ISERROR(VLOOKUP(B81,'[8]2000METRE'!$N$8:$Q$990,4,0)),"",(VLOOKUP(B81,'[8]2000METRE'!$N$8:$Q$990,4,0)))</f>
        <v/>
      </c>
      <c r="F81" s="2" t="str">
        <f>IF(ISERROR(VLOOKUP(B81,[8]Yüksek!$F$8:$BP$990,63,0)),"",(VLOOKUP(B81,[8]Yüksek!$F$8:$BP$990,63,0)))</f>
        <v/>
      </c>
      <c r="G81" s="2" t="str">
        <f>IF(ISERROR(VLOOKUP(B81,[8]Cirit!$F$8:$O$975,10,0)),"",(VLOOKUP(B81,[8]Cirit!$F$8:$O$975,10,0)))</f>
        <v/>
      </c>
      <c r="H81" s="2" t="str">
        <f>IF(ISERROR(VLOOKUP(B81,'[8]100m.Eng'!$O$8:$S$989,5,0)),"",(VLOOKUP(B81,'[8]100m.Eng'!$O$8:$S$989,5,0)))</f>
        <v/>
      </c>
      <c r="I81" s="2" t="str">
        <f>IF(ISERROR(VLOOKUP(B81,[8]Uzun!$F$8:$O$990,10,0)),"",(VLOOKUP(B81,[8]Uzun!$F$8:$O$990,10,0)))</f>
        <v/>
      </c>
      <c r="J81" s="2" t="str">
        <f>IF(ISERROR(VLOOKUP(B81,[8]Gülle!$F$8:$O$977,10,0)),"",(VLOOKUP(B81,[8]Gülle!$F$8:$O$977,10,0)))</f>
        <v/>
      </c>
      <c r="K81" s="2" t="str">
        <f>IF(ISERROR(VLOOKUP(B81,'[8]800m.'!$N$8:$Q$973,4,0)),"",(VLOOKUP(B81,'[8]800m.'!$N$8:$Q$973,4,0)))</f>
        <v/>
      </c>
      <c r="L81" s="2" t="str">
        <f>IF(ISERROR(VLOOKUP(B81,'[8]200m.'!$O$8:$S$1000,5,0)),"",(VLOOKUP(B81,'[8]200m.'!$O$8:$S$1000,5,0)))</f>
        <v/>
      </c>
      <c r="M81" s="2" t="str">
        <f>IF(ISERROR(VLOOKUP(B81,'[8]300m.Eng'!$O$8:$S$990,5,0)),"",(VLOOKUP(B81,'[8]300m.Eng'!$O$8:$S$990,5,0)))</f>
        <v/>
      </c>
      <c r="N81" s="2" t="str">
        <f>IF(ISERROR(VLOOKUP(B81,'[8]FIRLATMA TOPU'!$F$8:$O$975,10,0)),"",(VLOOKUP(B81,'[8]FIRLATMA TOPU'!$F$8:$O$975,10,0)))</f>
        <v xml:space="preserve">    </v>
      </c>
      <c r="O81" s="2" t="str">
        <f>IF(ISERROR(VLOOKUP(B81,[8]Disk!$F$8:$O$975,10,0)),"",(VLOOKUP(B81,[8]Disk!$F$8:$O$975,10,0)))</f>
        <v/>
      </c>
      <c r="P81" s="2" t="str">
        <f>IF(ISERROR(VLOOKUP(B81,[8]Sırık!$F$8:$BP$990,63,0)),"",(VLOOKUP(B81,[8]Sırık!$F$8:$BP$990,63,0)))</f>
        <v/>
      </c>
      <c r="Q81" s="2" t="str">
        <f>IF(ISERROR(VLOOKUP(B81,[8]İsveç!$N$8:$Q$973,4,0)),"",(VLOOKUP(B81,[8]İsveç!$N$8:$Q$973,4,0)))</f>
        <v/>
      </c>
      <c r="R81" s="2" t="str">
        <f>IF(ISERROR(VLOOKUP(B81,'[8]60 METRE'!$N$8:$Q$979,4,0)),"",(VLOOKUP(B81,'[8]60 METRE'!$N$8:$Q$979,4,0)))</f>
        <v/>
      </c>
      <c r="S81" s="2">
        <f>S82</f>
        <v>0</v>
      </c>
    </row>
    <row r="82" spans="1:19" ht="38.25" customHeight="1" x14ac:dyDescent="0.45">
      <c r="A82" s="4">
        <v>10</v>
      </c>
      <c r="B82" s="5"/>
      <c r="C82" s="2" t="str">
        <f>IF(ISERROR(LARGE(C81:R81,1)),"-",LARGE(C81:R81,1))</f>
        <v>-</v>
      </c>
      <c r="D82" s="2" t="str">
        <f>IF(ISERROR(LARGE(C81:R81,2)),"-",LARGE(C81:R81,2))</f>
        <v>-</v>
      </c>
      <c r="E82" s="2" t="str">
        <f>IF(ISERROR(LARGE(C81:R81,3)),"-",LARGE(C81:R81,3))</f>
        <v>-</v>
      </c>
      <c r="F82" s="2" t="str">
        <f>IF(ISERROR(LARGE(C81:R81,4)),"-",LARGE(C81:R81,4))</f>
        <v>-</v>
      </c>
      <c r="G82" s="2" t="str">
        <f>IF(ISERROR(LARGE(C81:R81,5)),"-",LARGE(C81:R81,5))</f>
        <v>-</v>
      </c>
      <c r="H82" s="2" t="str">
        <f>IF(ISERROR(LARGE(C81:R81,6)),"-",LARGE(C81:R81,6))</f>
        <v>-</v>
      </c>
      <c r="I82" s="2" t="str">
        <f>IF(ISERROR(LARGE(C81:R81,7)),"-",LARGE(C81:R81,7))</f>
        <v>-</v>
      </c>
      <c r="J82" s="2" t="str">
        <f>IF(ISERROR(LARGE(C81:R81,8)),"-",LARGE(C81:R81,8))</f>
        <v>-</v>
      </c>
      <c r="K82" s="2" t="str">
        <f>IF(ISERROR(LARGE(C81:R81,9)),"-",LARGE(C81:R81,9))</f>
        <v>-</v>
      </c>
      <c r="L82" s="2" t="str">
        <f>IF(ISERROR(LARGE(C81:R81,10)),"-",LARGE(C81:R81,10))</f>
        <v>-</v>
      </c>
      <c r="M82" s="2" t="str">
        <f>IF(ISERROR(LARGE(C81:R81,11)),"-",LARGE(C81:R81,11))</f>
        <v>-</v>
      </c>
      <c r="N82" s="2" t="str">
        <f>IF(ISERROR(LARGE(C81:R81,12)),"-",LARGE(C81:R81,12))</f>
        <v>-</v>
      </c>
      <c r="O82" s="2" t="str">
        <f>IF(ISERROR(LARGE(C81:R81,13)),"-",LARGE(C81:R81,13))</f>
        <v>-</v>
      </c>
      <c r="P82" s="2" t="str">
        <f>IF(ISERROR(LARGE(C81:R81,14)),"-",LARGE(C81:R81,14))</f>
        <v>-</v>
      </c>
      <c r="Q82" s="2" t="str">
        <f>IF(ISERROR(LARGE(C81:R81,15)),"-",LARGE(C81:R81,15))</f>
        <v>-</v>
      </c>
      <c r="R82" s="2" t="str">
        <f>IF(ISERROR(LARGE(C81:R81,16)),"-",LARGE(C81:R81,16))</f>
        <v>-</v>
      </c>
      <c r="S82" s="2">
        <f>SUM(C82:P82)</f>
        <v>0</v>
      </c>
    </row>
    <row r="83" spans="1:19" ht="38.25" customHeight="1" x14ac:dyDescent="0.45">
      <c r="A83" s="4">
        <v>11</v>
      </c>
      <c r="B83" s="5"/>
      <c r="C83" s="2" t="str">
        <f>IF(ISERROR(VLOOKUP(B83,'[8]80 METRE'!$O$8:$S$1000,5,0)),"",(VLOOKUP(B83,'[8]80 METRE'!$O$8:$S$1000,5,0)))</f>
        <v/>
      </c>
      <c r="D83" s="2" t="str">
        <f>IF(ISERROR(VLOOKUP(B83,'[8]600 METRE'!$O$8:$S$990,5,0)),"",(VLOOKUP(B83,'[8]600 METRE'!$O$8:$S$990,5,0)))</f>
        <v/>
      </c>
      <c r="E83" s="2" t="str">
        <f>IF(ISERROR(VLOOKUP(B83,'[8]2000METRE'!$N$8:$Q$990,4,0)),"",(VLOOKUP(B83,'[8]2000METRE'!$N$8:$Q$990,4,0)))</f>
        <v/>
      </c>
      <c r="F83" s="2" t="str">
        <f>IF(ISERROR(VLOOKUP(B83,[8]Yüksek!$F$8:$BP$990,63,0)),"",(VLOOKUP(B83,[8]Yüksek!$F$8:$BP$990,63,0)))</f>
        <v/>
      </c>
      <c r="G83" s="2" t="str">
        <f>IF(ISERROR(VLOOKUP(B83,[8]Cirit!$F$8:$O$975,10,0)),"",(VLOOKUP(B83,[8]Cirit!$F$8:$O$975,10,0)))</f>
        <v/>
      </c>
      <c r="H83" s="2" t="str">
        <f>IF(ISERROR(VLOOKUP(B83,'[8]100m.Eng'!$O$8:$S$989,5,0)),"",(VLOOKUP(B83,'[8]100m.Eng'!$O$8:$S$989,5,0)))</f>
        <v/>
      </c>
      <c r="I83" s="2" t="str">
        <f>IF(ISERROR(VLOOKUP(B83,[8]Uzun!$F$8:$O$990,10,0)),"",(VLOOKUP(B83,[8]Uzun!$F$8:$O$990,10,0)))</f>
        <v/>
      </c>
      <c r="J83" s="2" t="str">
        <f>IF(ISERROR(VLOOKUP(B83,[8]Gülle!$F$8:$O$977,10,0)),"",(VLOOKUP(B83,[8]Gülle!$F$8:$O$977,10,0)))</f>
        <v/>
      </c>
      <c r="K83" s="2" t="str">
        <f>IF(ISERROR(VLOOKUP(B83,'[8]800m.'!$N$8:$Q$973,4,0)),"",(VLOOKUP(B83,'[8]800m.'!$N$8:$Q$973,4,0)))</f>
        <v/>
      </c>
      <c r="L83" s="2" t="str">
        <f>IF(ISERROR(VLOOKUP(B83,'[8]200m.'!$O$8:$S$1000,5,0)),"",(VLOOKUP(B83,'[8]200m.'!$O$8:$S$1000,5,0)))</f>
        <v/>
      </c>
      <c r="M83" s="2" t="str">
        <f>IF(ISERROR(VLOOKUP(B83,'[8]300m.Eng'!$O$8:$S$990,5,0)),"",(VLOOKUP(B83,'[8]300m.Eng'!$O$8:$S$990,5,0)))</f>
        <v/>
      </c>
      <c r="N83" s="2" t="str">
        <f>IF(ISERROR(VLOOKUP(B83,'[8]FIRLATMA TOPU'!$F$8:$O$975,10,0)),"",(VLOOKUP(B83,'[8]FIRLATMA TOPU'!$F$8:$O$975,10,0)))</f>
        <v xml:space="preserve">    </v>
      </c>
      <c r="O83" s="2" t="str">
        <f>IF(ISERROR(VLOOKUP(B83,[8]Disk!$F$8:$O$975,10,0)),"",(VLOOKUP(B83,[8]Disk!$F$8:$O$975,10,0)))</f>
        <v/>
      </c>
      <c r="P83" s="2" t="str">
        <f>IF(ISERROR(VLOOKUP(B83,[8]Sırık!$F$8:$BP$990,63,0)),"",(VLOOKUP(B83,[8]Sırık!$F$8:$BP$990,63,0)))</f>
        <v/>
      </c>
      <c r="Q83" s="2" t="str">
        <f>IF(ISERROR(VLOOKUP(B83,[8]İsveç!$N$8:$Q$973,4,0)),"",(VLOOKUP(B83,[8]İsveç!$N$8:$Q$973,4,0)))</f>
        <v/>
      </c>
      <c r="R83" s="2" t="str">
        <f>IF(ISERROR(VLOOKUP(B83,'[8]60 METRE'!$N$8:$Q$979,4,0)),"",(VLOOKUP(B83,'[8]60 METRE'!$N$8:$Q$979,4,0)))</f>
        <v/>
      </c>
      <c r="S83" s="2">
        <f>S84</f>
        <v>0</v>
      </c>
    </row>
    <row r="84" spans="1:19" ht="38.25" customHeight="1" x14ac:dyDescent="0.45">
      <c r="A84" s="4">
        <v>12</v>
      </c>
      <c r="B84" s="5"/>
      <c r="C84" s="2" t="str">
        <f>IF(ISERROR(LARGE(C83:R83,1)),"-",LARGE(C83:R83,1))</f>
        <v>-</v>
      </c>
      <c r="D84" s="2" t="str">
        <f>IF(ISERROR(LARGE(C83:R83,2)),"-",LARGE(C83:R83,2))</f>
        <v>-</v>
      </c>
      <c r="E84" s="2" t="str">
        <f>IF(ISERROR(LARGE(C83:R83,3)),"-",LARGE(C83:R83,3))</f>
        <v>-</v>
      </c>
      <c r="F84" s="2" t="str">
        <f>IF(ISERROR(LARGE(C83:R83,4)),"-",LARGE(C83:R83,4))</f>
        <v>-</v>
      </c>
      <c r="G84" s="2" t="str">
        <f>IF(ISERROR(LARGE(C83:R83,5)),"-",LARGE(C83:R83,5))</f>
        <v>-</v>
      </c>
      <c r="H84" s="2" t="str">
        <f>IF(ISERROR(LARGE(C83:R83,6)),"-",LARGE(C83:R83,6))</f>
        <v>-</v>
      </c>
      <c r="I84" s="2" t="str">
        <f>IF(ISERROR(LARGE(C83:R83,7)),"-",LARGE(C83:R83,7))</f>
        <v>-</v>
      </c>
      <c r="J84" s="2" t="str">
        <f>IF(ISERROR(LARGE(C83:R83,8)),"-",LARGE(C83:R83,8))</f>
        <v>-</v>
      </c>
      <c r="K84" s="2" t="str">
        <f>IF(ISERROR(LARGE(C83:R83,9)),"-",LARGE(C83:R83,9))</f>
        <v>-</v>
      </c>
      <c r="L84" s="2" t="str">
        <f>IF(ISERROR(LARGE(C83:R83,10)),"-",LARGE(C83:R83,10))</f>
        <v>-</v>
      </c>
      <c r="M84" s="2" t="str">
        <f>IF(ISERROR(LARGE(C83:R83,11)),"-",LARGE(C83:R83,11))</f>
        <v>-</v>
      </c>
      <c r="N84" s="2" t="str">
        <f>IF(ISERROR(LARGE(C83:R83,12)),"-",LARGE(C83:R83,12))</f>
        <v>-</v>
      </c>
      <c r="O84" s="2" t="str">
        <f>IF(ISERROR(LARGE(C83:R83,13)),"-",LARGE(C83:R83,13))</f>
        <v>-</v>
      </c>
      <c r="P84" s="2" t="str">
        <f>IF(ISERROR(LARGE(C83:R83,14)),"-",LARGE(C83:R83,14))</f>
        <v>-</v>
      </c>
      <c r="Q84" s="2" t="str">
        <f>IF(ISERROR(LARGE(C83:R83,15)),"-",LARGE(C83:R83,15))</f>
        <v>-</v>
      </c>
      <c r="R84" s="2" t="str">
        <f>IF(ISERROR(LARGE(C83:R83,16)),"-",LARGE(C83:R83,16))</f>
        <v>-</v>
      </c>
      <c r="S84" s="2">
        <f>SUM(C84:P84)</f>
        <v>0</v>
      </c>
    </row>
    <row r="85" spans="1:19" ht="38.25" customHeight="1" x14ac:dyDescent="0.45">
      <c r="A85" s="4">
        <v>13</v>
      </c>
      <c r="B85" s="5"/>
      <c r="C85" s="2" t="str">
        <f>IF(ISERROR(VLOOKUP(B85,'[8]80 METRE'!$O$8:$S$1000,5,0)),"",(VLOOKUP(B85,'[8]80 METRE'!$O$8:$S$1000,5,0)))</f>
        <v/>
      </c>
      <c r="D85" s="2" t="str">
        <f>IF(ISERROR(VLOOKUP(B85,'[8]600 METRE'!$O$8:$S$990,5,0)),"",(VLOOKUP(B85,'[8]600 METRE'!$O$8:$S$990,5,0)))</f>
        <v/>
      </c>
      <c r="E85" s="2" t="str">
        <f>IF(ISERROR(VLOOKUP(B85,'[8]2000METRE'!$N$8:$Q$990,4,0)),"",(VLOOKUP(B85,'[8]2000METRE'!$N$8:$Q$990,4,0)))</f>
        <v/>
      </c>
      <c r="F85" s="2" t="str">
        <f>IF(ISERROR(VLOOKUP(B85,[8]Yüksek!$F$8:$BP$990,63,0)),"",(VLOOKUP(B85,[8]Yüksek!$F$8:$BP$990,63,0)))</f>
        <v/>
      </c>
      <c r="G85" s="2" t="str">
        <f>IF(ISERROR(VLOOKUP(B85,[8]Cirit!$F$8:$O$975,10,0)),"",(VLOOKUP(B85,[8]Cirit!$F$8:$O$975,10,0)))</f>
        <v/>
      </c>
      <c r="H85" s="2" t="str">
        <f>IF(ISERROR(VLOOKUP(B85,'[8]100m.Eng'!$O$8:$S$989,5,0)),"",(VLOOKUP(B85,'[8]100m.Eng'!$O$8:$S$989,5,0)))</f>
        <v/>
      </c>
      <c r="I85" s="2" t="str">
        <f>IF(ISERROR(VLOOKUP(B85,[8]Uzun!$F$8:$O$990,10,0)),"",(VLOOKUP(B85,[8]Uzun!$F$8:$O$990,10,0)))</f>
        <v/>
      </c>
      <c r="J85" s="2" t="str">
        <f>IF(ISERROR(VLOOKUP(B85,[8]Gülle!$F$8:$O$977,10,0)),"",(VLOOKUP(B85,[8]Gülle!$F$8:$O$977,10,0)))</f>
        <v/>
      </c>
      <c r="K85" s="2" t="str">
        <f>IF(ISERROR(VLOOKUP(B85,'[8]800m.'!$N$8:$Q$973,4,0)),"",(VLOOKUP(B85,'[8]800m.'!$N$8:$Q$973,4,0)))</f>
        <v/>
      </c>
      <c r="L85" s="2" t="str">
        <f>IF(ISERROR(VLOOKUP(B85,'[8]200m.'!$O$8:$S$1000,5,0)),"",(VLOOKUP(B85,'[8]200m.'!$O$8:$S$1000,5,0)))</f>
        <v/>
      </c>
      <c r="M85" s="2" t="str">
        <f>IF(ISERROR(VLOOKUP(B85,'[8]300m.Eng'!$O$8:$S$990,5,0)),"",(VLOOKUP(B85,'[8]300m.Eng'!$O$8:$S$990,5,0)))</f>
        <v/>
      </c>
      <c r="N85" s="2" t="str">
        <f>IF(ISERROR(VLOOKUP(B85,'[8]FIRLATMA TOPU'!$F$8:$O$975,10,0)),"",(VLOOKUP(B85,'[8]FIRLATMA TOPU'!$F$8:$O$975,10,0)))</f>
        <v xml:space="preserve">    </v>
      </c>
      <c r="O85" s="2" t="str">
        <f>IF(ISERROR(VLOOKUP(B85,[8]Disk!$F$8:$O$975,10,0)),"",(VLOOKUP(B85,[8]Disk!$F$8:$O$975,10,0)))</f>
        <v/>
      </c>
      <c r="P85" s="2" t="str">
        <f>IF(ISERROR(VLOOKUP(B85,[8]Sırık!$F$8:$BP$990,63,0)),"",(VLOOKUP(B85,[8]Sırık!$F$8:$BP$990,63,0)))</f>
        <v/>
      </c>
      <c r="Q85" s="2" t="str">
        <f>IF(ISERROR(VLOOKUP(B85,[8]İsveç!$N$8:$Q$973,4,0)),"",(VLOOKUP(B85,[8]İsveç!$N$8:$Q$973,4,0)))</f>
        <v/>
      </c>
      <c r="R85" s="2" t="str">
        <f>IF(ISERROR(VLOOKUP(B85,'[8]60 METRE'!$N$8:$Q$979,4,0)),"",(VLOOKUP(B85,'[8]60 METRE'!$N$8:$Q$979,4,0)))</f>
        <v/>
      </c>
      <c r="S85" s="2">
        <f>S86</f>
        <v>0</v>
      </c>
    </row>
    <row r="86" spans="1:19" ht="38.25" customHeight="1" x14ac:dyDescent="0.45">
      <c r="A86" s="4">
        <v>14</v>
      </c>
      <c r="B86" s="5"/>
      <c r="C86" s="2" t="str">
        <f>IF(ISERROR(LARGE(C85:R85,1)),"-",LARGE(C85:R85,1))</f>
        <v>-</v>
      </c>
      <c r="D86" s="2" t="str">
        <f>IF(ISERROR(LARGE(C85:R85,2)),"-",LARGE(C85:R85,2))</f>
        <v>-</v>
      </c>
      <c r="E86" s="2" t="str">
        <f>IF(ISERROR(LARGE(C85:R85,3)),"-",LARGE(C85:R85,3))</f>
        <v>-</v>
      </c>
      <c r="F86" s="2" t="str">
        <f>IF(ISERROR(LARGE(C85:R85,4)),"-",LARGE(C85:R85,4))</f>
        <v>-</v>
      </c>
      <c r="G86" s="2" t="str">
        <f>IF(ISERROR(LARGE(C85:R85,5)),"-",LARGE(C85:R85,5))</f>
        <v>-</v>
      </c>
      <c r="H86" s="2" t="str">
        <f>IF(ISERROR(LARGE(C85:R85,6)),"-",LARGE(C85:R85,6))</f>
        <v>-</v>
      </c>
      <c r="I86" s="2" t="str">
        <f>IF(ISERROR(LARGE(C85:R85,7)),"-",LARGE(C85:R85,7))</f>
        <v>-</v>
      </c>
      <c r="J86" s="2" t="str">
        <f>IF(ISERROR(LARGE(C85:R85,8)),"-",LARGE(C85:R85,8))</f>
        <v>-</v>
      </c>
      <c r="K86" s="2" t="str">
        <f>IF(ISERROR(LARGE(C85:R85,9)),"-",LARGE(C85:R85,9))</f>
        <v>-</v>
      </c>
      <c r="L86" s="2" t="str">
        <f>IF(ISERROR(LARGE(C85:R85,10)),"-",LARGE(C85:R85,10))</f>
        <v>-</v>
      </c>
      <c r="M86" s="2" t="str">
        <f>IF(ISERROR(LARGE(C85:R85,11)),"-",LARGE(C85:R85,11))</f>
        <v>-</v>
      </c>
      <c r="N86" s="2" t="str">
        <f>IF(ISERROR(LARGE(C85:R85,12)),"-",LARGE(C85:R85,12))</f>
        <v>-</v>
      </c>
      <c r="O86" s="2" t="str">
        <f>IF(ISERROR(LARGE(C85:R85,13)),"-",LARGE(C85:R85,13))</f>
        <v>-</v>
      </c>
      <c r="P86" s="2" t="str">
        <f>IF(ISERROR(LARGE(C85:R85,14)),"-",LARGE(C85:R85,14))</f>
        <v>-</v>
      </c>
      <c r="Q86" s="2" t="str">
        <f>IF(ISERROR(LARGE(C85:R85,15)),"-",LARGE(C85:R85,15))</f>
        <v>-</v>
      </c>
      <c r="R86" s="2" t="str">
        <f>IF(ISERROR(LARGE(C85:R85,16)),"-",LARGE(C85:R85,16))</f>
        <v>-</v>
      </c>
      <c r="S86" s="2">
        <f>SUM(C86:P86)</f>
        <v>0</v>
      </c>
    </row>
    <row r="87" spans="1:19" ht="38.25" customHeight="1" x14ac:dyDescent="0.45">
      <c r="A87" s="4">
        <v>15</v>
      </c>
      <c r="B87" s="5"/>
      <c r="C87" s="2" t="str">
        <f>IF(ISERROR(VLOOKUP(B87,'[8]80 METRE'!$O$8:$S$1000,5,0)),"",(VLOOKUP(B87,'[8]80 METRE'!$O$8:$S$1000,5,0)))</f>
        <v/>
      </c>
      <c r="D87" s="2" t="str">
        <f>IF(ISERROR(VLOOKUP(B87,'[8]600 METRE'!$O$8:$S$990,5,0)),"",(VLOOKUP(B87,'[8]600 METRE'!$O$8:$S$990,5,0)))</f>
        <v/>
      </c>
      <c r="E87" s="2" t="str">
        <f>IF(ISERROR(VLOOKUP(B87,'[8]2000METRE'!$N$8:$Q$990,4,0)),"",(VLOOKUP(B87,'[8]2000METRE'!$N$8:$Q$990,4,0)))</f>
        <v/>
      </c>
      <c r="F87" s="2" t="str">
        <f>IF(ISERROR(VLOOKUP(B87,[8]Yüksek!$F$8:$BP$990,63,0)),"",(VLOOKUP(B87,[8]Yüksek!$F$8:$BP$990,63,0)))</f>
        <v/>
      </c>
      <c r="G87" s="2" t="str">
        <f>IF(ISERROR(VLOOKUP(B87,[8]Cirit!$F$8:$O$975,10,0)),"",(VLOOKUP(B87,[8]Cirit!$F$8:$O$975,10,0)))</f>
        <v/>
      </c>
      <c r="H87" s="2" t="str">
        <f>IF(ISERROR(VLOOKUP(B87,'[8]100m.Eng'!$O$8:$S$989,5,0)),"",(VLOOKUP(B87,'[8]100m.Eng'!$O$8:$S$989,5,0)))</f>
        <v/>
      </c>
      <c r="I87" s="2" t="str">
        <f>IF(ISERROR(VLOOKUP(B87,[8]Uzun!$F$8:$O$990,10,0)),"",(VLOOKUP(B87,[8]Uzun!$F$8:$O$990,10,0)))</f>
        <v/>
      </c>
      <c r="J87" s="2" t="str">
        <f>IF(ISERROR(VLOOKUP(B87,[8]Gülle!$F$8:$O$977,10,0)),"",(VLOOKUP(B87,[8]Gülle!$F$8:$O$977,10,0)))</f>
        <v/>
      </c>
      <c r="K87" s="2" t="str">
        <f>IF(ISERROR(VLOOKUP(B87,'[8]800m.'!$N$8:$Q$973,4,0)),"",(VLOOKUP(B87,'[8]800m.'!$N$8:$Q$973,4,0)))</f>
        <v/>
      </c>
      <c r="L87" s="2" t="str">
        <f>IF(ISERROR(VLOOKUP(B87,'[8]200m.'!$O$8:$S$1000,5,0)),"",(VLOOKUP(B87,'[8]200m.'!$O$8:$S$1000,5,0)))</f>
        <v/>
      </c>
      <c r="M87" s="2" t="str">
        <f>IF(ISERROR(VLOOKUP(B87,'[8]300m.Eng'!$O$8:$S$990,5,0)),"",(VLOOKUP(B87,'[8]300m.Eng'!$O$8:$S$990,5,0)))</f>
        <v/>
      </c>
      <c r="N87" s="2" t="str">
        <f>IF(ISERROR(VLOOKUP(B87,'[8]FIRLATMA TOPU'!$F$8:$O$975,10,0)),"",(VLOOKUP(B87,'[8]FIRLATMA TOPU'!$F$8:$O$975,10,0)))</f>
        <v xml:space="preserve">    </v>
      </c>
      <c r="O87" s="2" t="str">
        <f>IF(ISERROR(VLOOKUP(B87,[8]Disk!$F$8:$O$975,10,0)),"",(VLOOKUP(B87,[8]Disk!$F$8:$O$975,10,0)))</f>
        <v/>
      </c>
      <c r="P87" s="2" t="str">
        <f>IF(ISERROR(VLOOKUP(B87,[8]Sırık!$F$8:$BP$990,63,0)),"",(VLOOKUP(B87,[8]Sırık!$F$8:$BP$990,63,0)))</f>
        <v/>
      </c>
      <c r="Q87" s="2" t="str">
        <f>IF(ISERROR(VLOOKUP(B87,[8]İsveç!$N$8:$Q$973,4,0)),"",(VLOOKUP(B87,[8]İsveç!$N$8:$Q$973,4,0)))</f>
        <v/>
      </c>
      <c r="R87" s="2" t="str">
        <f>IF(ISERROR(VLOOKUP(B87,'[8]60 METRE'!$N$8:$Q$979,4,0)),"",(VLOOKUP(B87,'[8]60 METRE'!$N$8:$Q$979,4,0)))</f>
        <v/>
      </c>
      <c r="S87" s="2">
        <f>S88</f>
        <v>0</v>
      </c>
    </row>
    <row r="88" spans="1:19" ht="38.25" customHeight="1" x14ac:dyDescent="0.45">
      <c r="A88" s="4">
        <v>16</v>
      </c>
      <c r="B88" s="5"/>
      <c r="C88" s="2" t="str">
        <f>IF(ISERROR(LARGE(C87:R87,1)),"-",LARGE(C87:R87,1))</f>
        <v>-</v>
      </c>
      <c r="D88" s="2" t="str">
        <f>IF(ISERROR(LARGE(C87:R87,2)),"-",LARGE(C87:R87,2))</f>
        <v>-</v>
      </c>
      <c r="E88" s="2" t="str">
        <f>IF(ISERROR(LARGE(C87:R87,3)),"-",LARGE(C87:R87,3))</f>
        <v>-</v>
      </c>
      <c r="F88" s="2" t="str">
        <f>IF(ISERROR(LARGE(C87:R87,4)),"-",LARGE(C87:R87,4))</f>
        <v>-</v>
      </c>
      <c r="G88" s="2" t="str">
        <f>IF(ISERROR(LARGE(C87:R87,5)),"-",LARGE(C87:R87,5))</f>
        <v>-</v>
      </c>
      <c r="H88" s="2" t="str">
        <f>IF(ISERROR(LARGE(C87:R87,6)),"-",LARGE(C87:R87,6))</f>
        <v>-</v>
      </c>
      <c r="I88" s="2" t="str">
        <f>IF(ISERROR(LARGE(C87:R87,7)),"-",LARGE(C87:R87,7))</f>
        <v>-</v>
      </c>
      <c r="J88" s="2" t="str">
        <f>IF(ISERROR(LARGE(C87:R87,8)),"-",LARGE(C87:R87,8))</f>
        <v>-</v>
      </c>
      <c r="K88" s="2" t="str">
        <f>IF(ISERROR(LARGE(C87:R87,9)),"-",LARGE(C87:R87,9))</f>
        <v>-</v>
      </c>
      <c r="L88" s="2" t="str">
        <f>IF(ISERROR(LARGE(C87:R87,10)),"-",LARGE(C87:R87,10))</f>
        <v>-</v>
      </c>
      <c r="M88" s="2" t="str">
        <f>IF(ISERROR(LARGE(C87:R87,11)),"-",LARGE(C87:R87,11))</f>
        <v>-</v>
      </c>
      <c r="N88" s="2" t="str">
        <f>IF(ISERROR(LARGE(C87:R87,12)),"-",LARGE(C87:R87,12))</f>
        <v>-</v>
      </c>
      <c r="O88" s="2" t="str">
        <f>IF(ISERROR(LARGE(C87:R87,13)),"-",LARGE(C87:R87,13))</f>
        <v>-</v>
      </c>
      <c r="P88" s="2" t="str">
        <f>IF(ISERROR(LARGE(C87:R87,14)),"-",LARGE(C87:R87,14))</f>
        <v>-</v>
      </c>
      <c r="Q88" s="2" t="str">
        <f>IF(ISERROR(LARGE(C87:R87,15)),"-",LARGE(C87:R87,15))</f>
        <v>-</v>
      </c>
      <c r="R88" s="2" t="str">
        <f>IF(ISERROR(LARGE(C87:R87,16)),"-",LARGE(C87:R87,16))</f>
        <v>-</v>
      </c>
      <c r="S88" s="2">
        <f>SUM(C88:P88)</f>
        <v>0</v>
      </c>
    </row>
    <row r="89" spans="1:19" ht="38.25" customHeight="1" x14ac:dyDescent="0.45">
      <c r="A89" s="4">
        <v>17</v>
      </c>
      <c r="B89" s="5"/>
      <c r="C89" s="2" t="str">
        <f>IF(ISERROR(VLOOKUP(B89,'[8]80 METRE'!$O$8:$S$1000,5,0)),"",(VLOOKUP(B89,'[8]80 METRE'!$O$8:$S$1000,5,0)))</f>
        <v/>
      </c>
      <c r="D89" s="2" t="str">
        <f>IF(ISERROR(VLOOKUP(B89,'[8]600 METRE'!$O$8:$S$990,5,0)),"",(VLOOKUP(B89,'[8]600 METRE'!$O$8:$S$990,5,0)))</f>
        <v/>
      </c>
      <c r="E89" s="2" t="str">
        <f>IF(ISERROR(VLOOKUP(B89,'[8]2000METRE'!$N$8:$Q$990,4,0)),"",(VLOOKUP(B89,'[8]2000METRE'!$N$8:$Q$990,4,0)))</f>
        <v/>
      </c>
      <c r="F89" s="2" t="str">
        <f>IF(ISERROR(VLOOKUP(B89,[8]Yüksek!$F$8:$BP$990,63,0)),"",(VLOOKUP(B89,[8]Yüksek!$F$8:$BP$990,63,0)))</f>
        <v/>
      </c>
      <c r="G89" s="2" t="str">
        <f>IF(ISERROR(VLOOKUP(B89,[8]Cirit!$F$8:$O$975,10,0)),"",(VLOOKUP(B89,[8]Cirit!$F$8:$O$975,10,0)))</f>
        <v/>
      </c>
      <c r="H89" s="2" t="str">
        <f>IF(ISERROR(VLOOKUP(B89,'[8]100m.Eng'!$O$8:$S$989,5,0)),"",(VLOOKUP(B89,'[8]100m.Eng'!$O$8:$S$989,5,0)))</f>
        <v/>
      </c>
      <c r="I89" s="2" t="str">
        <f>IF(ISERROR(VLOOKUP(B89,[8]Uzun!$F$8:$O$990,10,0)),"",(VLOOKUP(B89,[8]Uzun!$F$8:$O$990,10,0)))</f>
        <v/>
      </c>
      <c r="J89" s="2" t="str">
        <f>IF(ISERROR(VLOOKUP(B89,[8]Gülle!$F$8:$O$977,10,0)),"",(VLOOKUP(B89,[8]Gülle!$F$8:$O$977,10,0)))</f>
        <v/>
      </c>
      <c r="K89" s="2" t="str">
        <f>IF(ISERROR(VLOOKUP(B89,'[8]800m.'!$N$8:$Q$973,4,0)),"",(VLOOKUP(B89,'[8]800m.'!$N$8:$Q$973,4,0)))</f>
        <v/>
      </c>
      <c r="L89" s="2" t="str">
        <f>IF(ISERROR(VLOOKUP(B89,'[8]200m.'!$O$8:$S$1000,5,0)),"",(VLOOKUP(B89,'[8]200m.'!$O$8:$S$1000,5,0)))</f>
        <v/>
      </c>
      <c r="M89" s="2" t="str">
        <f>IF(ISERROR(VLOOKUP(B89,'[8]300m.Eng'!$O$8:$S$990,5,0)),"",(VLOOKUP(B89,'[8]300m.Eng'!$O$8:$S$990,5,0)))</f>
        <v/>
      </c>
      <c r="N89" s="2" t="str">
        <f>IF(ISERROR(VLOOKUP(B89,'[8]FIRLATMA TOPU'!$F$8:$O$975,10,0)),"",(VLOOKUP(B89,'[8]FIRLATMA TOPU'!$F$8:$O$975,10,0)))</f>
        <v xml:space="preserve">    </v>
      </c>
      <c r="O89" s="2" t="str">
        <f>IF(ISERROR(VLOOKUP(B89,[8]Disk!$F$8:$O$975,10,0)),"",(VLOOKUP(B89,[8]Disk!$F$8:$O$975,10,0)))</f>
        <v/>
      </c>
      <c r="P89" s="2" t="str">
        <f>IF(ISERROR(VLOOKUP(B89,[8]Sırık!$F$8:$BP$990,63,0)),"",(VLOOKUP(B89,[8]Sırık!$F$8:$BP$990,63,0)))</f>
        <v/>
      </c>
      <c r="Q89" s="2" t="str">
        <f>IF(ISERROR(VLOOKUP(B89,[8]İsveç!$N$8:$Q$973,4,0)),"",(VLOOKUP(B89,[8]İsveç!$N$8:$Q$973,4,0)))</f>
        <v/>
      </c>
      <c r="R89" s="2" t="str">
        <f>IF(ISERROR(VLOOKUP(B89,'[8]60 METRE'!$N$8:$Q$979,4,0)),"",(VLOOKUP(B89,'[8]60 METRE'!$N$8:$Q$979,4,0)))</f>
        <v/>
      </c>
      <c r="S89" s="2">
        <f>S90</f>
        <v>0</v>
      </c>
    </row>
    <row r="90" spans="1:19" ht="38.25" customHeight="1" x14ac:dyDescent="0.45">
      <c r="A90" s="4">
        <v>18</v>
      </c>
      <c r="B90" s="5"/>
      <c r="C90" s="2" t="str">
        <f>IF(ISERROR(LARGE(C89:R89,1)),"-",LARGE(C89:R89,1))</f>
        <v>-</v>
      </c>
      <c r="D90" s="2" t="str">
        <f>IF(ISERROR(LARGE(C89:R89,2)),"-",LARGE(C89:R89,2))</f>
        <v>-</v>
      </c>
      <c r="E90" s="2" t="str">
        <f>IF(ISERROR(LARGE(C89:R89,3)),"-",LARGE(C89:R89,3))</f>
        <v>-</v>
      </c>
      <c r="F90" s="2" t="str">
        <f>IF(ISERROR(LARGE(C89:R89,4)),"-",LARGE(C89:R89,4))</f>
        <v>-</v>
      </c>
      <c r="G90" s="2" t="str">
        <f>IF(ISERROR(LARGE(C89:R89,5)),"-",LARGE(C89:R89,5))</f>
        <v>-</v>
      </c>
      <c r="H90" s="2" t="str">
        <f>IF(ISERROR(LARGE(C89:R89,6)),"-",LARGE(C89:R89,6))</f>
        <v>-</v>
      </c>
      <c r="I90" s="2" t="str">
        <f>IF(ISERROR(LARGE(C89:R89,7)),"-",LARGE(C89:R89,7))</f>
        <v>-</v>
      </c>
      <c r="J90" s="2" t="str">
        <f>IF(ISERROR(LARGE(C89:R89,8)),"-",LARGE(C89:R89,8))</f>
        <v>-</v>
      </c>
      <c r="K90" s="2" t="str">
        <f>IF(ISERROR(LARGE(C89:R89,9)),"-",LARGE(C89:R89,9))</f>
        <v>-</v>
      </c>
      <c r="L90" s="2" t="str">
        <f>IF(ISERROR(LARGE(C89:R89,10)),"-",LARGE(C89:R89,10))</f>
        <v>-</v>
      </c>
      <c r="M90" s="2" t="str">
        <f>IF(ISERROR(LARGE(C89:R89,11)),"-",LARGE(C89:R89,11))</f>
        <v>-</v>
      </c>
      <c r="N90" s="2" t="str">
        <f>IF(ISERROR(LARGE(C89:R89,12)),"-",LARGE(C89:R89,12))</f>
        <v>-</v>
      </c>
      <c r="O90" s="2" t="str">
        <f>IF(ISERROR(LARGE(C89:R89,13)),"-",LARGE(C89:R89,13))</f>
        <v>-</v>
      </c>
      <c r="P90" s="2" t="str">
        <f>IF(ISERROR(LARGE(C89:R89,14)),"-",LARGE(C89:R89,14))</f>
        <v>-</v>
      </c>
      <c r="Q90" s="2" t="str">
        <f>IF(ISERROR(LARGE(C89:R89,15)),"-",LARGE(C89:R89,15))</f>
        <v>-</v>
      </c>
      <c r="R90" s="2" t="str">
        <f>IF(ISERROR(LARGE(C89:R89,16)),"-",LARGE(C89:R89,16))</f>
        <v>-</v>
      </c>
      <c r="S90" s="2">
        <f>SUM(C90:P90)</f>
        <v>0</v>
      </c>
    </row>
    <row r="91" spans="1:19" ht="38.25" customHeight="1" x14ac:dyDescent="0.45">
      <c r="A91" s="4">
        <v>19</v>
      </c>
      <c r="B91" s="5" t="str">
        <f>B39</f>
        <v>KORAY UYGUN</v>
      </c>
      <c r="C91" s="2" t="str">
        <f>IF(ISERROR(VLOOKUP(B91,'[8]80 METRE'!$O$8:$S$1000,5,0)),"",(VLOOKUP(B91,'[8]80 METRE'!$O$8:$S$1000,5,0)))</f>
        <v/>
      </c>
      <c r="D91" s="2" t="str">
        <f>IF(ISERROR(VLOOKUP(B91,'[8]600 METRE'!$O$8:$S$990,5,0)),"",(VLOOKUP(B91,'[8]600 METRE'!$O$8:$S$990,5,0)))</f>
        <v/>
      </c>
      <c r="E91" s="2" t="str">
        <f>IF(ISERROR(VLOOKUP(B91,'[8]2000METRE'!$N$8:$Q$990,4,0)),"",(VLOOKUP(B91,'[8]2000METRE'!$N$8:$Q$990,4,0)))</f>
        <v/>
      </c>
      <c r="F91" s="2" t="str">
        <f>IF(ISERROR(VLOOKUP(B91,[8]Yüksek!$F$8:$BP$990,63,0)),"",(VLOOKUP(B91,[8]Yüksek!$F$8:$BP$990,63,0)))</f>
        <v/>
      </c>
      <c r="G91" s="2" t="str">
        <f>IF(ISERROR(VLOOKUP(B91,[8]Cirit!$F$8:$O$975,10,0)),"",(VLOOKUP(B91,[8]Cirit!$F$8:$O$975,10,0)))</f>
        <v/>
      </c>
      <c r="H91" s="2" t="str">
        <f>IF(ISERROR(VLOOKUP(B91,'[8]100m.Eng'!$O$8:$S$989,5,0)),"",(VLOOKUP(B91,'[8]100m.Eng'!$O$8:$S$989,5,0)))</f>
        <v/>
      </c>
      <c r="I91" s="2" t="str">
        <f>IF(ISERROR(VLOOKUP(B91,[8]Uzun!$F$8:$O$990,10,0)),"",(VLOOKUP(B91,[8]Uzun!$F$8:$O$990,10,0)))</f>
        <v/>
      </c>
      <c r="J91" s="2" t="str">
        <f>IF(ISERROR(VLOOKUP(B91,[8]Gülle!$F$8:$O$977,10,0)),"",(VLOOKUP(B91,[8]Gülle!$F$8:$O$977,10,0)))</f>
        <v/>
      </c>
      <c r="K91" s="2" t="str">
        <f>IF(ISERROR(VLOOKUP(B91,'[8]800m.'!$N$8:$Q$973,4,0)),"",(VLOOKUP(B91,'[8]800m.'!$N$8:$Q$973,4,0)))</f>
        <v/>
      </c>
      <c r="L91" s="2" t="str">
        <f>IF(ISERROR(VLOOKUP(B91,'[8]200m.'!$O$8:$S$1000,5,0)),"",(VLOOKUP(B91,'[8]200m.'!$O$8:$S$1000,5,0)))</f>
        <v/>
      </c>
      <c r="M91" s="2" t="str">
        <f>IF(ISERROR(VLOOKUP(B91,'[8]300m.Eng'!$O$8:$S$990,5,0)),"",(VLOOKUP(B91,'[8]300m.Eng'!$O$8:$S$990,5,0)))</f>
        <v/>
      </c>
      <c r="N91" s="2" t="str">
        <f>IF(ISERROR(VLOOKUP(B91,'[8]FIRLATMA TOPU'!$F$8:$O$975,10,0)),"",(VLOOKUP(B91,'[8]FIRLATMA TOPU'!$F$8:$O$975,10,0)))</f>
        <v/>
      </c>
      <c r="O91" s="2" t="str">
        <f>IF(ISERROR(VLOOKUP(B91,[8]Disk!$F$8:$O$975,10,0)),"",(VLOOKUP(B91,[8]Disk!$F$8:$O$975,10,0)))</f>
        <v/>
      </c>
      <c r="P91" s="2" t="str">
        <f>IF(ISERROR(VLOOKUP(B91,[8]Sırık!$F$8:$BP$990,63,0)),"",(VLOOKUP(B91,[8]Sırık!$F$8:$BP$990,63,0)))</f>
        <v/>
      </c>
      <c r="Q91" s="2" t="str">
        <f>IF(ISERROR(VLOOKUP(B91,[8]İsveç!$N$8:$Q$973,4,0)),"",(VLOOKUP(B91,[8]İsveç!$N$8:$Q$973,4,0)))</f>
        <v/>
      </c>
      <c r="R91" s="2" t="str">
        <f>IF(ISERROR(VLOOKUP(B91,'[8]60 METRE'!$N$8:$Q$979,4,0)),"",(VLOOKUP(B91,'[8]60 METRE'!$N$8:$Q$979,4,0)))</f>
        <v/>
      </c>
      <c r="S91" s="2">
        <f>S92</f>
        <v>0</v>
      </c>
    </row>
    <row r="92" spans="1:19" ht="38.25" customHeight="1" x14ac:dyDescent="0.45">
      <c r="A92" s="4">
        <v>20</v>
      </c>
      <c r="B92" s="5" t="str">
        <f>B39</f>
        <v>KORAY UYGUN</v>
      </c>
      <c r="C92" s="2" t="str">
        <f>IF(ISERROR(LARGE(C91:R91,1)),"-",LARGE(C91:R91,1))</f>
        <v>-</v>
      </c>
      <c r="D92" s="2" t="str">
        <f>IF(ISERROR(LARGE(C91:R91,2)),"-",LARGE(C91:R91,2))</f>
        <v>-</v>
      </c>
      <c r="E92" s="2" t="str">
        <f>IF(ISERROR(LARGE(C91:R91,3)),"-",LARGE(C91:R91,3))</f>
        <v>-</v>
      </c>
      <c r="F92" s="2" t="str">
        <f>IF(ISERROR(LARGE(C91:R91,4)),"-",LARGE(C91:R91,4))</f>
        <v>-</v>
      </c>
      <c r="G92" s="2" t="str">
        <f>IF(ISERROR(LARGE(C91:R91,5)),"-",LARGE(C91:R91,5))</f>
        <v>-</v>
      </c>
      <c r="H92" s="2" t="str">
        <f>IF(ISERROR(LARGE(C91:R91,6)),"-",LARGE(C91:R91,6))</f>
        <v>-</v>
      </c>
      <c r="I92" s="2" t="str">
        <f>IF(ISERROR(LARGE(C91:R91,7)),"-",LARGE(C91:R91,7))</f>
        <v>-</v>
      </c>
      <c r="J92" s="2" t="str">
        <f>IF(ISERROR(LARGE(C91:R91,8)),"-",LARGE(C91:R91,8))</f>
        <v>-</v>
      </c>
      <c r="K92" s="2" t="str">
        <f>IF(ISERROR(LARGE(C91:R91,9)),"-",LARGE(C91:R91,9))</f>
        <v>-</v>
      </c>
      <c r="L92" s="2" t="str">
        <f>IF(ISERROR(LARGE(C91:R91,10)),"-",LARGE(C91:R91,10))</f>
        <v>-</v>
      </c>
      <c r="M92" s="2" t="str">
        <f>IF(ISERROR(LARGE(C91:R91,11)),"-",LARGE(C91:R91,11))</f>
        <v>-</v>
      </c>
      <c r="N92" s="2" t="str">
        <f>IF(ISERROR(LARGE(C91:R91,12)),"-",LARGE(C91:R91,12))</f>
        <v>-</v>
      </c>
      <c r="O92" s="2" t="str">
        <f>IF(ISERROR(LARGE(C91:R91,13)),"-",LARGE(C91:R91,13))</f>
        <v>-</v>
      </c>
      <c r="P92" s="2" t="str">
        <f>IF(ISERROR(LARGE(C91:R91,14)),"-",LARGE(C91:R91,14))</f>
        <v>-</v>
      </c>
      <c r="Q92" s="2" t="str">
        <f>IF(ISERROR(LARGE(C91:R91,15)),"-",LARGE(C91:R91,15))</f>
        <v>-</v>
      </c>
      <c r="R92" s="2" t="str">
        <f>IF(ISERROR(LARGE(C91:R91,16)),"-",LARGE(C91:R91,16))</f>
        <v>-</v>
      </c>
      <c r="S92" s="2">
        <f>SUM(C92:P92)</f>
        <v>0</v>
      </c>
    </row>
    <row r="93" spans="1:19" ht="38.25" customHeight="1" x14ac:dyDescent="0.45">
      <c r="A93" s="4">
        <v>21</v>
      </c>
      <c r="B93" s="5">
        <f>B40</f>
        <v>0</v>
      </c>
      <c r="C93" s="2" t="str">
        <f>IF(ISERROR(VLOOKUP(B93,'[8]80 METRE'!$O$8:$S$1000,5,0)),"",(VLOOKUP(B93,'[8]80 METRE'!$O$8:$S$1000,5,0)))</f>
        <v/>
      </c>
      <c r="D93" s="2" t="str">
        <f>IF(ISERROR(VLOOKUP(B93,'[8]600 METRE'!$O$8:$S$990,5,0)),"",(VLOOKUP(B93,'[8]600 METRE'!$O$8:$S$990,5,0)))</f>
        <v/>
      </c>
      <c r="E93" s="2" t="str">
        <f>IF(ISERROR(VLOOKUP(B93,'[8]2000METRE'!$N$8:$Q$990,4,0)),"",(VLOOKUP(B93,'[8]2000METRE'!$N$8:$Q$990,4,0)))</f>
        <v/>
      </c>
      <c r="F93" s="2" t="str">
        <f>IF(ISERROR(VLOOKUP(B93,[8]Yüksek!$F$8:$BP$990,63,0)),"",(VLOOKUP(B93,[8]Yüksek!$F$8:$BP$990,63,0)))</f>
        <v/>
      </c>
      <c r="G93" s="2" t="str">
        <f>IF(ISERROR(VLOOKUP(B93,[8]Cirit!$F$8:$O$975,10,0)),"",(VLOOKUP(B93,[8]Cirit!$F$8:$O$975,10,0)))</f>
        <v/>
      </c>
      <c r="H93" s="2" t="str">
        <f>IF(ISERROR(VLOOKUP(B93,'[8]100m.Eng'!$O$8:$S$989,5,0)),"",(VLOOKUP(B93,'[8]100m.Eng'!$O$8:$S$989,5,0)))</f>
        <v/>
      </c>
      <c r="I93" s="2" t="str">
        <f>IF(ISERROR(VLOOKUP(B93,[8]Uzun!$F$8:$O$990,10,0)),"",(VLOOKUP(B93,[8]Uzun!$F$8:$O$990,10,0)))</f>
        <v/>
      </c>
      <c r="J93" s="2" t="str">
        <f>IF(ISERROR(VLOOKUP(B93,[8]Gülle!$F$8:$O$977,10,0)),"",(VLOOKUP(B93,[8]Gülle!$F$8:$O$977,10,0)))</f>
        <v/>
      </c>
      <c r="K93" s="2" t="str">
        <f>IF(ISERROR(VLOOKUP(B93,'[8]800m.'!$N$8:$Q$973,4,0)),"",(VLOOKUP(B93,'[8]800m.'!$N$8:$Q$973,4,0)))</f>
        <v/>
      </c>
      <c r="L93" s="2" t="str">
        <f>IF(ISERROR(VLOOKUP(B93,'[8]200m.'!$O$8:$S$1000,5,0)),"",(VLOOKUP(B93,'[8]200m.'!$O$8:$S$1000,5,0)))</f>
        <v/>
      </c>
      <c r="M93" s="2" t="str">
        <f>IF(ISERROR(VLOOKUP(B93,'[8]300m.Eng'!$O$8:$S$990,5,0)),"",(VLOOKUP(B93,'[8]300m.Eng'!$O$8:$S$990,5,0)))</f>
        <v/>
      </c>
      <c r="N93" s="2" t="str">
        <f>IF(ISERROR(VLOOKUP(B93,'[8]FIRLATMA TOPU'!$F$8:$O$975,10,0)),"",(VLOOKUP(B93,'[8]FIRLATMA TOPU'!$F$8:$O$975,10,0)))</f>
        <v xml:space="preserve">    </v>
      </c>
      <c r="O93" s="2" t="str">
        <f>IF(ISERROR(VLOOKUP(B93,[8]Disk!$F$8:$O$975,10,0)),"",(VLOOKUP(B93,[8]Disk!$F$8:$O$975,10,0)))</f>
        <v/>
      </c>
      <c r="P93" s="2" t="str">
        <f>IF(ISERROR(VLOOKUP(B93,[8]Sırık!$F$8:$BP$990,63,0)),"",(VLOOKUP(B93,[8]Sırık!$F$8:$BP$990,63,0)))</f>
        <v/>
      </c>
      <c r="Q93" s="2" t="str">
        <f>IF(ISERROR(VLOOKUP(B93,[8]İsveç!$N$8:$Q$973,4,0)),"",(VLOOKUP(B93,[8]İsveç!$N$8:$Q$973,4,0)))</f>
        <v/>
      </c>
      <c r="R93" s="2" t="str">
        <f>IF(ISERROR(VLOOKUP(B93,'[8]60 METRE'!$N$8:$Q$979,4,0)),"",(VLOOKUP(B93,'[8]60 METRE'!$N$8:$Q$979,4,0)))</f>
        <v/>
      </c>
      <c r="S93" s="2">
        <f>S94</f>
        <v>0</v>
      </c>
    </row>
    <row r="94" spans="1:19" ht="38.25" customHeight="1" x14ac:dyDescent="0.45">
      <c r="A94" s="4">
        <v>22</v>
      </c>
      <c r="B94" s="5">
        <f>B40</f>
        <v>0</v>
      </c>
      <c r="C94" s="2" t="str">
        <f>IF(ISERROR(LARGE(C93:R93,1)),"-",LARGE(C93:R93,1))</f>
        <v>-</v>
      </c>
      <c r="D94" s="2" t="str">
        <f>IF(ISERROR(LARGE(C93:R93,2)),"-",LARGE(C93:R93,2))</f>
        <v>-</v>
      </c>
      <c r="E94" s="2" t="str">
        <f>IF(ISERROR(LARGE(C93:R93,3)),"-",LARGE(C93:R93,3))</f>
        <v>-</v>
      </c>
      <c r="F94" s="2" t="str">
        <f>IF(ISERROR(LARGE(C93:R93,4)),"-",LARGE(C93:R93,4))</f>
        <v>-</v>
      </c>
      <c r="G94" s="2" t="str">
        <f>IF(ISERROR(LARGE(C93:R93,5)),"-",LARGE(C93:R93,5))</f>
        <v>-</v>
      </c>
      <c r="H94" s="2" t="str">
        <f>IF(ISERROR(LARGE(C93:R93,6)),"-",LARGE(C93:R93,6))</f>
        <v>-</v>
      </c>
      <c r="I94" s="2" t="str">
        <f>IF(ISERROR(LARGE(C93:R93,7)),"-",LARGE(C93:R93,7))</f>
        <v>-</v>
      </c>
      <c r="J94" s="2" t="str">
        <f>IF(ISERROR(LARGE(C93:R93,8)),"-",LARGE(C93:R93,8))</f>
        <v>-</v>
      </c>
      <c r="K94" s="2" t="str">
        <f>IF(ISERROR(LARGE(C93:R93,9)),"-",LARGE(C93:R93,9))</f>
        <v>-</v>
      </c>
      <c r="L94" s="2" t="str">
        <f>IF(ISERROR(LARGE(C93:R93,10)),"-",LARGE(C93:R93,10))</f>
        <v>-</v>
      </c>
      <c r="M94" s="2" t="str">
        <f>IF(ISERROR(LARGE(C93:R93,11)),"-",LARGE(C93:R93,11))</f>
        <v>-</v>
      </c>
      <c r="N94" s="2" t="str">
        <f>IF(ISERROR(LARGE(C93:R93,12)),"-",LARGE(C93:R93,12))</f>
        <v>-</v>
      </c>
      <c r="O94" s="2" t="str">
        <f>IF(ISERROR(LARGE(C93:R93,13)),"-",LARGE(C93:R93,13))</f>
        <v>-</v>
      </c>
      <c r="P94" s="2" t="str">
        <f>IF(ISERROR(LARGE(C93:R93,14)),"-",LARGE(C93:R93,14))</f>
        <v>-</v>
      </c>
      <c r="Q94" s="2" t="str">
        <f>IF(ISERROR(LARGE(C93:R93,15)),"-",LARGE(C93:R93,15))</f>
        <v>-</v>
      </c>
      <c r="R94" s="2" t="str">
        <f>IF(ISERROR(LARGE(C93:R93,16)),"-",LARGE(C93:R93,16))</f>
        <v>-</v>
      </c>
      <c r="S94" s="2">
        <f>SUM(C94:P94)</f>
        <v>0</v>
      </c>
    </row>
    <row r="95" spans="1:19" ht="38.25" customHeight="1" x14ac:dyDescent="0.45">
      <c r="A95" s="4">
        <v>23</v>
      </c>
      <c r="B95" s="5">
        <f>B41</f>
        <v>0</v>
      </c>
      <c r="C95" s="2" t="str">
        <f>IF(ISERROR(VLOOKUP(B95,'[8]80 METRE'!$O$8:$S$1000,5,0)),"",(VLOOKUP(B95,'[8]80 METRE'!$O$8:$S$1000,5,0)))</f>
        <v/>
      </c>
      <c r="D95" s="2" t="str">
        <f>IF(ISERROR(VLOOKUP(B95,'[8]600 METRE'!$O$8:$S$990,5,0)),"",(VLOOKUP(B95,'[8]600 METRE'!$O$8:$S$990,5,0)))</f>
        <v/>
      </c>
      <c r="E95" s="2" t="str">
        <f>IF(ISERROR(VLOOKUP(B95,'[8]2000METRE'!$N$8:$Q$990,4,0)),"",(VLOOKUP(B95,'[8]2000METRE'!$N$8:$Q$990,4,0)))</f>
        <v/>
      </c>
      <c r="F95" s="2" t="str">
        <f>IF(ISERROR(VLOOKUP(B95,[8]Yüksek!$F$8:$BP$990,63,0)),"",(VLOOKUP(B95,[8]Yüksek!$F$8:$BP$990,63,0)))</f>
        <v/>
      </c>
      <c r="G95" s="2" t="str">
        <f>IF(ISERROR(VLOOKUP(B95,[8]Cirit!$F$8:$O$975,10,0)),"",(VLOOKUP(B95,[8]Cirit!$F$8:$O$975,10,0)))</f>
        <v/>
      </c>
      <c r="H95" s="2" t="str">
        <f>IF(ISERROR(VLOOKUP(B95,'[8]100m.Eng'!$O$8:$S$989,5,0)),"",(VLOOKUP(B95,'[8]100m.Eng'!$O$8:$S$989,5,0)))</f>
        <v/>
      </c>
      <c r="I95" s="2" t="str">
        <f>IF(ISERROR(VLOOKUP(B95,[8]Uzun!$F$8:$O$990,10,0)),"",(VLOOKUP(B95,[8]Uzun!$F$8:$O$990,10,0)))</f>
        <v/>
      </c>
      <c r="J95" s="2" t="str">
        <f>IF(ISERROR(VLOOKUP(B95,[8]Gülle!$F$8:$O$977,10,0)),"",(VLOOKUP(B95,[8]Gülle!$F$8:$O$977,10,0)))</f>
        <v/>
      </c>
      <c r="K95" s="2" t="str">
        <f>IF(ISERROR(VLOOKUP(B95,'[8]800m.'!$N$8:$Q$973,4,0)),"",(VLOOKUP(B95,'[8]800m.'!$N$8:$Q$973,4,0)))</f>
        <v/>
      </c>
      <c r="L95" s="2" t="str">
        <f>IF(ISERROR(VLOOKUP(B95,'[8]200m.'!$O$8:$S$1000,5,0)),"",(VLOOKUP(B95,'[8]200m.'!$O$8:$S$1000,5,0)))</f>
        <v/>
      </c>
      <c r="M95" s="2" t="str">
        <f>IF(ISERROR(VLOOKUP(B95,'[8]300m.Eng'!$O$8:$S$990,5,0)),"",(VLOOKUP(B95,'[8]300m.Eng'!$O$8:$S$990,5,0)))</f>
        <v/>
      </c>
      <c r="N95" s="2" t="str">
        <f>IF(ISERROR(VLOOKUP(B95,'[8]FIRLATMA TOPU'!$F$8:$O$975,10,0)),"",(VLOOKUP(B95,'[8]FIRLATMA TOPU'!$F$8:$O$975,10,0)))</f>
        <v xml:space="preserve">    </v>
      </c>
      <c r="O95" s="2" t="str">
        <f>IF(ISERROR(VLOOKUP(B95,[8]Disk!$F$8:$O$975,10,0)),"",(VLOOKUP(B95,[8]Disk!$F$8:$O$975,10,0)))</f>
        <v/>
      </c>
      <c r="P95" s="2" t="str">
        <f>IF(ISERROR(VLOOKUP(B95,[8]Sırık!$F$8:$BP$990,63,0)),"",(VLOOKUP(B95,[8]Sırık!$F$8:$BP$990,63,0)))</f>
        <v/>
      </c>
      <c r="Q95" s="2" t="str">
        <f>IF(ISERROR(VLOOKUP(B95,[8]İsveç!$N$8:$Q$973,4,0)),"",(VLOOKUP(B95,[8]İsveç!$N$8:$Q$973,4,0)))</f>
        <v/>
      </c>
      <c r="R95" s="2" t="str">
        <f>IF(ISERROR(VLOOKUP(B95,'[8]60 METRE'!$N$8:$Q$979,4,0)),"",(VLOOKUP(B95,'[8]60 METRE'!$N$8:$Q$979,4,0)))</f>
        <v/>
      </c>
      <c r="S95" s="2">
        <f>S96</f>
        <v>0</v>
      </c>
    </row>
    <row r="96" spans="1:19" ht="38.25" customHeight="1" x14ac:dyDescent="0.45">
      <c r="A96" s="4">
        <v>24</v>
      </c>
      <c r="B96" s="5">
        <f>B41</f>
        <v>0</v>
      </c>
      <c r="C96" s="2" t="str">
        <f>IF(ISERROR(LARGE(C95:R95,1)),"-",LARGE(C95:R95,1))</f>
        <v>-</v>
      </c>
      <c r="D96" s="2" t="str">
        <f>IF(ISERROR(LARGE(C95:R95,2)),"-",LARGE(C95:R95,2))</f>
        <v>-</v>
      </c>
      <c r="E96" s="2" t="str">
        <f>IF(ISERROR(LARGE(C95:R95,3)),"-",LARGE(C95:R95,3))</f>
        <v>-</v>
      </c>
      <c r="F96" s="2" t="str">
        <f>IF(ISERROR(LARGE(C95:R95,4)),"-",LARGE(C95:R95,4))</f>
        <v>-</v>
      </c>
      <c r="G96" s="2" t="str">
        <f>IF(ISERROR(LARGE(C95:R95,5)),"-",LARGE(C95:R95,5))</f>
        <v>-</v>
      </c>
      <c r="H96" s="2" t="str">
        <f>IF(ISERROR(LARGE(C95:R95,6)),"-",LARGE(C95:R95,6))</f>
        <v>-</v>
      </c>
      <c r="I96" s="2" t="str">
        <f>IF(ISERROR(LARGE(C95:R95,7)),"-",LARGE(C95:R95,7))</f>
        <v>-</v>
      </c>
      <c r="J96" s="2" t="str">
        <f>IF(ISERROR(LARGE(C95:R95,8)),"-",LARGE(C95:R95,8))</f>
        <v>-</v>
      </c>
      <c r="K96" s="2" t="str">
        <f>IF(ISERROR(LARGE(C95:R95,9)),"-",LARGE(C95:R95,9))</f>
        <v>-</v>
      </c>
      <c r="L96" s="2" t="str">
        <f>IF(ISERROR(LARGE(C95:R95,10)),"-",LARGE(C95:R95,10))</f>
        <v>-</v>
      </c>
      <c r="M96" s="2" t="str">
        <f>IF(ISERROR(LARGE(C95:R95,11)),"-",LARGE(C95:R95,11))</f>
        <v>-</v>
      </c>
      <c r="N96" s="2" t="str">
        <f>IF(ISERROR(LARGE(C95:R95,12)),"-",LARGE(C95:R95,12))</f>
        <v>-</v>
      </c>
      <c r="O96" s="2" t="str">
        <f>IF(ISERROR(LARGE(C95:R95,13)),"-",LARGE(C95:R95,13))</f>
        <v>-</v>
      </c>
      <c r="P96" s="2" t="str">
        <f>IF(ISERROR(LARGE(C95:R95,14)),"-",LARGE(C95:R95,14))</f>
        <v>-</v>
      </c>
      <c r="Q96" s="2" t="str">
        <f>IF(ISERROR(LARGE(C95:R95,15)),"-",LARGE(C95:R95,15))</f>
        <v>-</v>
      </c>
      <c r="R96" s="2" t="str">
        <f>IF(ISERROR(LARGE(C95:R95,16)),"-",LARGE(C95:R95,16))</f>
        <v>-</v>
      </c>
      <c r="S96" s="2">
        <f>SUM(C96:P96)</f>
        <v>0</v>
      </c>
    </row>
    <row r="97" spans="1:19" ht="38.25" customHeight="1" x14ac:dyDescent="0.45">
      <c r="A97" s="4">
        <v>25</v>
      </c>
      <c r="B97" s="5">
        <f>B42</f>
        <v>0</v>
      </c>
      <c r="C97" s="2" t="str">
        <f>IF(ISERROR(VLOOKUP(B97,'[8]80 METRE'!$O$8:$S$1000,5,0)),"",(VLOOKUP(B97,'[8]80 METRE'!$O$8:$S$1000,5,0)))</f>
        <v/>
      </c>
      <c r="D97" s="2" t="str">
        <f>IF(ISERROR(VLOOKUP(B97,'[8]600 METRE'!$O$8:$S$990,5,0)),"",(VLOOKUP(B97,'[8]600 METRE'!$O$8:$S$990,5,0)))</f>
        <v/>
      </c>
      <c r="E97" s="2" t="str">
        <f>IF(ISERROR(VLOOKUP(B97,'[8]2000METRE'!$N$8:$Q$990,4,0)),"",(VLOOKUP(B97,'[8]2000METRE'!$N$8:$Q$990,4,0)))</f>
        <v/>
      </c>
      <c r="F97" s="2" t="str">
        <f>IF(ISERROR(VLOOKUP(B97,[8]Yüksek!$F$8:$BP$990,63,0)),"",(VLOOKUP(B97,[8]Yüksek!$F$8:$BP$990,63,0)))</f>
        <v/>
      </c>
      <c r="G97" s="2" t="str">
        <f>IF(ISERROR(VLOOKUP(B97,[8]Cirit!$F$8:$O$975,10,0)),"",(VLOOKUP(B97,[8]Cirit!$F$8:$O$975,10,0)))</f>
        <v/>
      </c>
      <c r="H97" s="2" t="str">
        <f>IF(ISERROR(VLOOKUP(B97,'[8]100m.Eng'!$O$8:$S$989,5,0)),"",(VLOOKUP(B97,'[8]100m.Eng'!$O$8:$S$989,5,0)))</f>
        <v/>
      </c>
      <c r="I97" s="2" t="str">
        <f>IF(ISERROR(VLOOKUP(B97,[8]Uzun!$F$8:$O$990,10,0)),"",(VLOOKUP(B97,[8]Uzun!$F$8:$O$990,10,0)))</f>
        <v/>
      </c>
      <c r="J97" s="2" t="str">
        <f>IF(ISERROR(VLOOKUP(B97,[8]Gülle!$F$8:$O$977,10,0)),"",(VLOOKUP(B97,[8]Gülle!$F$8:$O$977,10,0)))</f>
        <v/>
      </c>
      <c r="K97" s="2" t="str">
        <f>IF(ISERROR(VLOOKUP(B97,'[8]800m.'!$N$8:$Q$973,4,0)),"",(VLOOKUP(B97,'[8]800m.'!$N$8:$Q$973,4,0)))</f>
        <v/>
      </c>
      <c r="L97" s="2" t="str">
        <f>IF(ISERROR(VLOOKUP(B97,'[8]200m.'!$O$8:$S$1000,5,0)),"",(VLOOKUP(B97,'[8]200m.'!$O$8:$S$1000,5,0)))</f>
        <v/>
      </c>
      <c r="M97" s="2" t="str">
        <f>IF(ISERROR(VLOOKUP(B97,'[8]300m.Eng'!$O$8:$S$990,5,0)),"",(VLOOKUP(B97,'[8]300m.Eng'!$O$8:$S$990,5,0)))</f>
        <v/>
      </c>
      <c r="N97" s="2" t="str">
        <f>IF(ISERROR(VLOOKUP(B97,'[8]FIRLATMA TOPU'!$F$8:$O$975,10,0)),"",(VLOOKUP(B97,'[8]FIRLATMA TOPU'!$F$8:$O$975,10,0)))</f>
        <v xml:space="preserve">    </v>
      </c>
      <c r="O97" s="2" t="str">
        <f>IF(ISERROR(VLOOKUP(B97,[8]Disk!$F$8:$O$975,10,0)),"",(VLOOKUP(B97,[8]Disk!$F$8:$O$975,10,0)))</f>
        <v/>
      </c>
      <c r="P97" s="2" t="str">
        <f>IF(ISERROR(VLOOKUP(B97,[8]Sırık!$F$8:$BP$990,63,0)),"",(VLOOKUP(B97,[8]Sırık!$F$8:$BP$990,63,0)))</f>
        <v/>
      </c>
      <c r="Q97" s="2" t="str">
        <f>IF(ISERROR(VLOOKUP(B97,[8]İsveç!$N$8:$Q$973,4,0)),"",(VLOOKUP(B97,[8]İsveç!$N$8:$Q$973,4,0)))</f>
        <v/>
      </c>
      <c r="R97" s="2" t="str">
        <f>IF(ISERROR(VLOOKUP(B97,'[8]60 METRE'!$N$8:$Q$979,4,0)),"",(VLOOKUP(B97,'[8]60 METRE'!$N$8:$Q$979,4,0)))</f>
        <v/>
      </c>
      <c r="S97" s="2">
        <f>S98</f>
        <v>0</v>
      </c>
    </row>
    <row r="98" spans="1:19" ht="38.25" customHeight="1" x14ac:dyDescent="0.45">
      <c r="A98" s="4">
        <v>26</v>
      </c>
      <c r="B98" s="5">
        <f>B42</f>
        <v>0</v>
      </c>
      <c r="C98" s="2" t="str">
        <f>IF(ISERROR(LARGE(C97:R97,1)),"-",LARGE(C97:R97,1))</f>
        <v>-</v>
      </c>
      <c r="D98" s="2" t="str">
        <f>IF(ISERROR(LARGE(C97:R97,2)),"-",LARGE(C97:R97,2))</f>
        <v>-</v>
      </c>
      <c r="E98" s="2" t="str">
        <f>IF(ISERROR(LARGE(C97:R97,3)),"-",LARGE(C97:R97,3))</f>
        <v>-</v>
      </c>
      <c r="F98" s="2" t="str">
        <f>IF(ISERROR(LARGE(C97:R97,4)),"-",LARGE(C97:R97,4))</f>
        <v>-</v>
      </c>
      <c r="G98" s="2" t="str">
        <f>IF(ISERROR(LARGE(C97:R97,5)),"-",LARGE(C97:R97,5))</f>
        <v>-</v>
      </c>
      <c r="H98" s="2" t="str">
        <f>IF(ISERROR(LARGE(C97:R97,6)),"-",LARGE(C97:R97,6))</f>
        <v>-</v>
      </c>
      <c r="I98" s="2" t="str">
        <f>IF(ISERROR(LARGE(C97:R97,7)),"-",LARGE(C97:R97,7))</f>
        <v>-</v>
      </c>
      <c r="J98" s="2" t="str">
        <f>IF(ISERROR(LARGE(C97:R97,8)),"-",LARGE(C97:R97,8))</f>
        <v>-</v>
      </c>
      <c r="K98" s="2" t="str">
        <f>IF(ISERROR(LARGE(C97:R97,9)),"-",LARGE(C97:R97,9))</f>
        <v>-</v>
      </c>
      <c r="L98" s="2" t="str">
        <f>IF(ISERROR(LARGE(C97:R97,10)),"-",LARGE(C97:R97,10))</f>
        <v>-</v>
      </c>
      <c r="M98" s="2" t="str">
        <f>IF(ISERROR(LARGE(C97:R97,11)),"-",LARGE(C97:R97,11))</f>
        <v>-</v>
      </c>
      <c r="N98" s="2" t="str">
        <f>IF(ISERROR(LARGE(C97:R97,12)),"-",LARGE(C97:R97,12))</f>
        <v>-</v>
      </c>
      <c r="O98" s="2" t="str">
        <f>IF(ISERROR(LARGE(C97:R97,13)),"-",LARGE(C97:R97,13))</f>
        <v>-</v>
      </c>
      <c r="P98" s="2" t="str">
        <f>IF(ISERROR(LARGE(C97:R97,14)),"-",LARGE(C97:R97,14))</f>
        <v>-</v>
      </c>
      <c r="Q98" s="2" t="str">
        <f>IF(ISERROR(LARGE(C97:R97,15)),"-",LARGE(C97:R97,15))</f>
        <v>-</v>
      </c>
      <c r="R98" s="2" t="str">
        <f>IF(ISERROR(LARGE(C97:R97,16)),"-",LARGE(C97:R97,16))</f>
        <v>-</v>
      </c>
      <c r="S98" s="2">
        <f>SUM(C98:P98)</f>
        <v>0</v>
      </c>
    </row>
    <row r="99" spans="1:19" ht="38.25" customHeight="1" x14ac:dyDescent="0.45">
      <c r="A99" s="4">
        <v>27</v>
      </c>
      <c r="B99" s="5">
        <f>B43</f>
        <v>0</v>
      </c>
      <c r="C99" s="2" t="str">
        <f>IF(ISERROR(VLOOKUP(B99,'[8]80 METRE'!$O$8:$S$1000,5,0)),"",(VLOOKUP(B99,'[8]80 METRE'!$O$8:$S$1000,5,0)))</f>
        <v/>
      </c>
      <c r="D99" s="2" t="str">
        <f>IF(ISERROR(VLOOKUP(B99,'[8]600 METRE'!$O$8:$S$990,5,0)),"",(VLOOKUP(B99,'[8]600 METRE'!$O$8:$S$990,5,0)))</f>
        <v/>
      </c>
      <c r="E99" s="2" t="str">
        <f>IF(ISERROR(VLOOKUP(B99,'[8]2000METRE'!$N$8:$Q$990,4,0)),"",(VLOOKUP(B99,'[8]2000METRE'!$N$8:$Q$990,4,0)))</f>
        <v/>
      </c>
      <c r="F99" s="2" t="str">
        <f>IF(ISERROR(VLOOKUP(B99,[8]Yüksek!$F$8:$BP$990,63,0)),"",(VLOOKUP(B99,[8]Yüksek!$F$8:$BP$990,63,0)))</f>
        <v/>
      </c>
      <c r="G99" s="2" t="str">
        <f>IF(ISERROR(VLOOKUP(B99,[8]Cirit!$F$8:$O$975,10,0)),"",(VLOOKUP(B99,[8]Cirit!$F$8:$O$975,10,0)))</f>
        <v/>
      </c>
      <c r="H99" s="2" t="str">
        <f>IF(ISERROR(VLOOKUP(B99,'[8]100m.Eng'!$O$8:$S$989,5,0)),"",(VLOOKUP(B99,'[8]100m.Eng'!$O$8:$S$989,5,0)))</f>
        <v/>
      </c>
      <c r="I99" s="2" t="str">
        <f>IF(ISERROR(VLOOKUP(B99,[8]Uzun!$F$8:$O$990,10,0)),"",(VLOOKUP(B99,[8]Uzun!$F$8:$O$990,10,0)))</f>
        <v/>
      </c>
      <c r="J99" s="2" t="str">
        <f>IF(ISERROR(VLOOKUP(B99,[8]Gülle!$F$8:$O$977,10,0)),"",(VLOOKUP(B99,[8]Gülle!$F$8:$O$977,10,0)))</f>
        <v/>
      </c>
      <c r="K99" s="2" t="str">
        <f>IF(ISERROR(VLOOKUP(B99,'[8]800m.'!$N$8:$Q$973,4,0)),"",(VLOOKUP(B99,'[8]800m.'!$N$8:$Q$973,4,0)))</f>
        <v/>
      </c>
      <c r="L99" s="2" t="str">
        <f>IF(ISERROR(VLOOKUP(B99,'[8]200m.'!$O$8:$S$1000,5,0)),"",(VLOOKUP(B99,'[8]200m.'!$O$8:$S$1000,5,0)))</f>
        <v/>
      </c>
      <c r="M99" s="2" t="str">
        <f>IF(ISERROR(VLOOKUP(B99,'[8]300m.Eng'!$O$8:$S$990,5,0)),"",(VLOOKUP(B99,'[8]300m.Eng'!$O$8:$S$990,5,0)))</f>
        <v/>
      </c>
      <c r="N99" s="2" t="str">
        <f>IF(ISERROR(VLOOKUP(B99,'[8]FIRLATMA TOPU'!$F$8:$O$975,10,0)),"",(VLOOKUP(B99,'[8]FIRLATMA TOPU'!$F$8:$O$975,10,0)))</f>
        <v xml:space="preserve">    </v>
      </c>
      <c r="O99" s="2" t="str">
        <f>IF(ISERROR(VLOOKUP(B99,[8]Disk!$F$8:$O$975,10,0)),"",(VLOOKUP(B99,[8]Disk!$F$8:$O$975,10,0)))</f>
        <v/>
      </c>
      <c r="P99" s="2" t="str">
        <f>IF(ISERROR(VLOOKUP(B99,[8]Sırık!$F$8:$BP$990,63,0)),"",(VLOOKUP(B99,[8]Sırık!$F$8:$BP$990,63,0)))</f>
        <v/>
      </c>
      <c r="Q99" s="2" t="str">
        <f>IF(ISERROR(VLOOKUP(B99,[8]İsveç!$N$8:$Q$973,4,0)),"",(VLOOKUP(B99,[8]İsveç!$N$8:$Q$973,4,0)))</f>
        <v/>
      </c>
      <c r="R99" s="2" t="str">
        <f>IF(ISERROR(VLOOKUP(B99,'[8]60 METRE'!$N$8:$Q$979,4,0)),"",(VLOOKUP(B99,'[8]60 METRE'!$N$8:$Q$979,4,0)))</f>
        <v/>
      </c>
      <c r="S99" s="2">
        <f>S100</f>
        <v>0</v>
      </c>
    </row>
    <row r="100" spans="1:19" ht="38.25" customHeight="1" x14ac:dyDescent="0.45">
      <c r="A100" s="4">
        <v>28</v>
      </c>
      <c r="B100" s="5">
        <f>B43</f>
        <v>0</v>
      </c>
      <c r="C100" s="2" t="str">
        <f>IF(ISERROR(LARGE(C99:R99,1)),"-",LARGE(C99:R99,1))</f>
        <v>-</v>
      </c>
      <c r="D100" s="2" t="str">
        <f>IF(ISERROR(LARGE(C99:R99,2)),"-",LARGE(C99:R99,2))</f>
        <v>-</v>
      </c>
      <c r="E100" s="2" t="str">
        <f>IF(ISERROR(LARGE(C99:R99,3)),"-",LARGE(C99:R99,3))</f>
        <v>-</v>
      </c>
      <c r="F100" s="2" t="str">
        <f>IF(ISERROR(LARGE(C99:R99,4)),"-",LARGE(C99:R99,4))</f>
        <v>-</v>
      </c>
      <c r="G100" s="2" t="str">
        <f>IF(ISERROR(LARGE(C99:R99,5)),"-",LARGE(C99:R99,5))</f>
        <v>-</v>
      </c>
      <c r="H100" s="2" t="str">
        <f>IF(ISERROR(LARGE(C99:R99,6)),"-",LARGE(C99:R99,6))</f>
        <v>-</v>
      </c>
      <c r="I100" s="2" t="str">
        <f>IF(ISERROR(LARGE(C99:R99,7)),"-",LARGE(C99:R99,7))</f>
        <v>-</v>
      </c>
      <c r="J100" s="2" t="str">
        <f>IF(ISERROR(LARGE(C99:R99,8)),"-",LARGE(C99:R99,8))</f>
        <v>-</v>
      </c>
      <c r="K100" s="2" t="str">
        <f>IF(ISERROR(LARGE(C99:R99,9)),"-",LARGE(C99:R99,9))</f>
        <v>-</v>
      </c>
      <c r="L100" s="2" t="str">
        <f>IF(ISERROR(LARGE(C99:R99,10)),"-",LARGE(C99:R99,10))</f>
        <v>-</v>
      </c>
      <c r="M100" s="2" t="str">
        <f>IF(ISERROR(LARGE(C99:R99,11)),"-",LARGE(C99:R99,11))</f>
        <v>-</v>
      </c>
      <c r="N100" s="2" t="str">
        <f>IF(ISERROR(LARGE(C99:R99,12)),"-",LARGE(C99:R99,12))</f>
        <v>-</v>
      </c>
      <c r="O100" s="2" t="str">
        <f>IF(ISERROR(LARGE(C99:R99,13)),"-",LARGE(C99:R99,13))</f>
        <v>-</v>
      </c>
      <c r="P100" s="2" t="str">
        <f>IF(ISERROR(LARGE(C99:R99,14)),"-",LARGE(C99:R99,14))</f>
        <v>-</v>
      </c>
      <c r="Q100" s="2" t="str">
        <f>IF(ISERROR(LARGE(C99:R99,15)),"-",LARGE(C99:R99,15))</f>
        <v>-</v>
      </c>
      <c r="R100" s="2" t="str">
        <f>IF(ISERROR(LARGE(C99:R99,16)),"-",LARGE(C99:R99,16))</f>
        <v>-</v>
      </c>
      <c r="S100" s="2">
        <f>SUM(C100:P100)</f>
        <v>0</v>
      </c>
    </row>
    <row r="101" spans="1:19" ht="38.25" customHeight="1" x14ac:dyDescent="0.45">
      <c r="A101" s="4">
        <v>29</v>
      </c>
      <c r="B101" s="5">
        <f>B44</f>
        <v>0</v>
      </c>
      <c r="C101" s="2" t="str">
        <f>IF(ISERROR(VLOOKUP(B101,'[8]80 METRE'!$O$8:$S$1000,5,0)),"",(VLOOKUP(B101,'[8]80 METRE'!$O$8:$S$1000,5,0)))</f>
        <v/>
      </c>
      <c r="D101" s="2" t="str">
        <f>IF(ISERROR(VLOOKUP(B101,'[8]600 METRE'!$O$8:$S$990,5,0)),"",(VLOOKUP(B101,'[8]600 METRE'!$O$8:$S$990,5,0)))</f>
        <v/>
      </c>
      <c r="E101" s="2" t="str">
        <f>IF(ISERROR(VLOOKUP(B101,'[8]2000METRE'!$N$8:$Q$990,4,0)),"",(VLOOKUP(B101,'[8]2000METRE'!$N$8:$Q$990,4,0)))</f>
        <v/>
      </c>
      <c r="F101" s="2" t="str">
        <f>IF(ISERROR(VLOOKUP(B101,[8]Yüksek!$F$8:$BP$990,63,0)),"",(VLOOKUP(B101,[8]Yüksek!$F$8:$BP$990,63,0)))</f>
        <v/>
      </c>
      <c r="G101" s="2" t="str">
        <f>IF(ISERROR(VLOOKUP(B101,[8]Cirit!$F$8:$O$975,10,0)),"",(VLOOKUP(B101,[8]Cirit!$F$8:$O$975,10,0)))</f>
        <v/>
      </c>
      <c r="H101" s="2" t="str">
        <f>IF(ISERROR(VLOOKUP(B101,'[8]100m.Eng'!$O$8:$S$989,5,0)),"",(VLOOKUP(B101,'[8]100m.Eng'!$O$8:$S$989,5,0)))</f>
        <v/>
      </c>
      <c r="I101" s="2" t="str">
        <f>IF(ISERROR(VLOOKUP(B101,[8]Uzun!$F$8:$O$990,10,0)),"",(VLOOKUP(B101,[8]Uzun!$F$8:$O$990,10,0)))</f>
        <v/>
      </c>
      <c r="J101" s="2" t="str">
        <f>IF(ISERROR(VLOOKUP(B101,[8]Gülle!$F$8:$O$977,10,0)),"",(VLOOKUP(B101,[8]Gülle!$F$8:$O$977,10,0)))</f>
        <v/>
      </c>
      <c r="K101" s="2" t="str">
        <f>IF(ISERROR(VLOOKUP(B101,'[8]800m.'!$N$8:$Q$973,4,0)),"",(VLOOKUP(B101,'[8]800m.'!$N$8:$Q$973,4,0)))</f>
        <v/>
      </c>
      <c r="L101" s="2" t="str">
        <f>IF(ISERROR(VLOOKUP(B101,'[8]200m.'!$O$8:$S$1000,5,0)),"",(VLOOKUP(B101,'[8]200m.'!$O$8:$S$1000,5,0)))</f>
        <v/>
      </c>
      <c r="M101" s="2" t="str">
        <f>IF(ISERROR(VLOOKUP(B101,'[8]300m.Eng'!$O$8:$S$990,5,0)),"",(VLOOKUP(B101,'[8]300m.Eng'!$O$8:$S$990,5,0)))</f>
        <v/>
      </c>
      <c r="N101" s="2" t="str">
        <f>IF(ISERROR(VLOOKUP(B101,'[8]FIRLATMA TOPU'!$F$8:$O$975,10,0)),"",(VLOOKUP(B101,'[8]FIRLATMA TOPU'!$F$8:$O$975,10,0)))</f>
        <v xml:space="preserve">    </v>
      </c>
      <c r="O101" s="2" t="str">
        <f>IF(ISERROR(VLOOKUP(B101,[8]Disk!$F$8:$O$975,10,0)),"",(VLOOKUP(B101,[8]Disk!$F$8:$O$975,10,0)))</f>
        <v/>
      </c>
      <c r="P101" s="2" t="str">
        <f>IF(ISERROR(VLOOKUP(B101,[8]Sırık!$F$8:$BP$990,63,0)),"",(VLOOKUP(B101,[8]Sırık!$F$8:$BP$990,63,0)))</f>
        <v/>
      </c>
      <c r="Q101" s="2" t="str">
        <f>IF(ISERROR(VLOOKUP(B101,[8]İsveç!$N$8:$Q$973,4,0)),"",(VLOOKUP(B101,[8]İsveç!$N$8:$Q$973,4,0)))</f>
        <v/>
      </c>
      <c r="R101" s="2" t="str">
        <f>IF(ISERROR(VLOOKUP(B101,'[8]60 METRE'!$N$8:$Q$979,4,0)),"",(VLOOKUP(B101,'[8]60 METRE'!$N$8:$Q$979,4,0)))</f>
        <v/>
      </c>
      <c r="S101" s="2">
        <f>S102</f>
        <v>0</v>
      </c>
    </row>
    <row r="102" spans="1:19" ht="38.25" customHeight="1" x14ac:dyDescent="0.45">
      <c r="A102" s="4">
        <v>30</v>
      </c>
      <c r="B102" s="5">
        <f>B44</f>
        <v>0</v>
      </c>
      <c r="C102" s="2" t="str">
        <f>IF(ISERROR(LARGE(C101:R101,1)),"-",LARGE(C101:R101,1))</f>
        <v>-</v>
      </c>
      <c r="D102" s="2" t="str">
        <f>IF(ISERROR(LARGE(C101:R101,2)),"-",LARGE(C101:R101,2))</f>
        <v>-</v>
      </c>
      <c r="E102" s="2" t="str">
        <f>IF(ISERROR(LARGE(C101:R101,3)),"-",LARGE(C101:R101,3))</f>
        <v>-</v>
      </c>
      <c r="F102" s="2" t="str">
        <f>IF(ISERROR(LARGE(C101:R101,4)),"-",LARGE(C101:R101,4))</f>
        <v>-</v>
      </c>
      <c r="G102" s="2" t="str">
        <f>IF(ISERROR(LARGE(C101:R101,5)),"-",LARGE(C101:R101,5))</f>
        <v>-</v>
      </c>
      <c r="H102" s="2" t="str">
        <f>IF(ISERROR(LARGE(C101:R101,6)),"-",LARGE(C101:R101,6))</f>
        <v>-</v>
      </c>
      <c r="I102" s="2" t="str">
        <f>IF(ISERROR(LARGE(C101:R101,7)),"-",LARGE(C101:R101,7))</f>
        <v>-</v>
      </c>
      <c r="J102" s="2" t="str">
        <f>IF(ISERROR(LARGE(C101:R101,8)),"-",LARGE(C101:R101,8))</f>
        <v>-</v>
      </c>
      <c r="K102" s="2" t="str">
        <f>IF(ISERROR(LARGE(C101:R101,9)),"-",LARGE(C101:R101,9))</f>
        <v>-</v>
      </c>
      <c r="L102" s="2" t="str">
        <f>IF(ISERROR(LARGE(C101:R101,10)),"-",LARGE(C101:R101,10))</f>
        <v>-</v>
      </c>
      <c r="M102" s="2" t="str">
        <f>IF(ISERROR(LARGE(C101:R101,11)),"-",LARGE(C101:R101,11))</f>
        <v>-</v>
      </c>
      <c r="N102" s="2" t="str">
        <f>IF(ISERROR(LARGE(C101:R101,12)),"-",LARGE(C101:R101,12))</f>
        <v>-</v>
      </c>
      <c r="O102" s="2" t="str">
        <f>IF(ISERROR(LARGE(C101:R101,13)),"-",LARGE(C101:R101,13))</f>
        <v>-</v>
      </c>
      <c r="P102" s="2" t="str">
        <f>IF(ISERROR(LARGE(C101:R101,14)),"-",LARGE(C101:R101,14))</f>
        <v>-</v>
      </c>
      <c r="Q102" s="2" t="str">
        <f>IF(ISERROR(LARGE(C101:R101,15)),"-",LARGE(C101:R101,15))</f>
        <v>-</v>
      </c>
      <c r="R102" s="2" t="str">
        <f>IF(ISERROR(LARGE(C101:R101,16)),"-",LARGE(C101:R101,16))</f>
        <v>-</v>
      </c>
      <c r="S102" s="2">
        <f>SUM(C102:P102)</f>
        <v>0</v>
      </c>
    </row>
    <row r="103" spans="1:19" ht="38.25" customHeight="1" x14ac:dyDescent="0.45">
      <c r="A103" s="4">
        <v>31</v>
      </c>
      <c r="B103" s="5">
        <f>B45</f>
        <v>0</v>
      </c>
      <c r="C103" s="2" t="str">
        <f>IF(ISERROR(VLOOKUP(B103,'[8]80 METRE'!$O$8:$S$1000,5,0)),"",(VLOOKUP(B103,'[8]80 METRE'!$O$8:$S$1000,5,0)))</f>
        <v/>
      </c>
      <c r="D103" s="2" t="str">
        <f>IF(ISERROR(VLOOKUP(B103,'[8]600 METRE'!$O$8:$S$990,5,0)),"",(VLOOKUP(B103,'[8]600 METRE'!$O$8:$S$990,5,0)))</f>
        <v/>
      </c>
      <c r="E103" s="2" t="str">
        <f>IF(ISERROR(VLOOKUP(B103,'[8]2000METRE'!$N$8:$Q$990,4,0)),"",(VLOOKUP(B103,'[8]2000METRE'!$N$8:$Q$990,4,0)))</f>
        <v/>
      </c>
      <c r="F103" s="2" t="str">
        <f>IF(ISERROR(VLOOKUP(B103,[8]Yüksek!$F$8:$BP$990,63,0)),"",(VLOOKUP(B103,[8]Yüksek!$F$8:$BP$990,63,0)))</f>
        <v/>
      </c>
      <c r="G103" s="2" t="str">
        <f>IF(ISERROR(VLOOKUP(B103,[8]Cirit!$F$8:$O$975,10,0)),"",(VLOOKUP(B103,[8]Cirit!$F$8:$O$975,10,0)))</f>
        <v/>
      </c>
      <c r="H103" s="2" t="str">
        <f>IF(ISERROR(VLOOKUP(B103,'[8]100m.Eng'!$O$8:$S$989,5,0)),"",(VLOOKUP(B103,'[8]100m.Eng'!$O$8:$S$989,5,0)))</f>
        <v/>
      </c>
      <c r="I103" s="2" t="str">
        <f>IF(ISERROR(VLOOKUP(B103,[8]Uzun!$F$8:$O$990,10,0)),"",(VLOOKUP(B103,[8]Uzun!$F$8:$O$990,10,0)))</f>
        <v/>
      </c>
      <c r="J103" s="2" t="str">
        <f>IF(ISERROR(VLOOKUP(B103,[8]Gülle!$F$8:$O$977,10,0)),"",(VLOOKUP(B103,[8]Gülle!$F$8:$O$977,10,0)))</f>
        <v/>
      </c>
      <c r="K103" s="2" t="str">
        <f>IF(ISERROR(VLOOKUP(B103,'[8]800m.'!$N$8:$Q$973,4,0)),"",(VLOOKUP(B103,'[8]800m.'!$N$8:$Q$973,4,0)))</f>
        <v/>
      </c>
      <c r="L103" s="2" t="str">
        <f>IF(ISERROR(VLOOKUP(B103,'[8]200m.'!$O$8:$S$1000,5,0)),"",(VLOOKUP(B103,'[8]200m.'!$O$8:$S$1000,5,0)))</f>
        <v/>
      </c>
      <c r="M103" s="2" t="str">
        <f>IF(ISERROR(VLOOKUP(B103,'[8]300m.Eng'!$O$8:$S$990,5,0)),"",(VLOOKUP(B103,'[8]300m.Eng'!$O$8:$S$990,5,0)))</f>
        <v/>
      </c>
      <c r="N103" s="2" t="str">
        <f>IF(ISERROR(VLOOKUP(B103,'[8]FIRLATMA TOPU'!$F$8:$O$975,10,0)),"",(VLOOKUP(B103,'[8]FIRLATMA TOPU'!$F$8:$O$975,10,0)))</f>
        <v xml:space="preserve">    </v>
      </c>
      <c r="O103" s="2" t="str">
        <f>IF(ISERROR(VLOOKUP(B103,[8]Disk!$F$8:$O$975,10,0)),"",(VLOOKUP(B103,[8]Disk!$F$8:$O$975,10,0)))</f>
        <v/>
      </c>
      <c r="P103" s="2" t="str">
        <f>IF(ISERROR(VLOOKUP(B103,[8]Sırık!$F$8:$BP$990,63,0)),"",(VLOOKUP(B103,[8]Sırık!$F$8:$BP$990,63,0)))</f>
        <v/>
      </c>
      <c r="Q103" s="2" t="str">
        <f>IF(ISERROR(VLOOKUP(B103,[8]İsveç!$N$8:$Q$973,4,0)),"",(VLOOKUP(B103,[8]İsveç!$N$8:$Q$973,4,0)))</f>
        <v/>
      </c>
      <c r="R103" s="2" t="str">
        <f>IF(ISERROR(VLOOKUP(B103,'[8]60 METRE'!$N$8:$Q$979,4,0)),"",(VLOOKUP(B103,'[8]60 METRE'!$N$8:$Q$979,4,0)))</f>
        <v/>
      </c>
      <c r="S103" s="2">
        <f>S104</f>
        <v>0</v>
      </c>
    </row>
    <row r="104" spans="1:19" ht="38.25" customHeight="1" x14ac:dyDescent="0.45">
      <c r="A104" s="4">
        <v>32</v>
      </c>
      <c r="B104" s="5">
        <f>B45</f>
        <v>0</v>
      </c>
      <c r="C104" s="2" t="str">
        <f>IF(ISERROR(LARGE(C103:R103,1)),"-",LARGE(C103:R103,1))</f>
        <v>-</v>
      </c>
      <c r="D104" s="2" t="str">
        <f>IF(ISERROR(LARGE(C103:R103,2)),"-",LARGE(C103:R103,2))</f>
        <v>-</v>
      </c>
      <c r="E104" s="2" t="str">
        <f>IF(ISERROR(LARGE(C103:R103,3)),"-",LARGE(C103:R103,3))</f>
        <v>-</v>
      </c>
      <c r="F104" s="2" t="str">
        <f>IF(ISERROR(LARGE(C103:R103,4)),"-",LARGE(C103:R103,4))</f>
        <v>-</v>
      </c>
      <c r="G104" s="2" t="str">
        <f>IF(ISERROR(LARGE(C103:R103,5)),"-",LARGE(C103:R103,5))</f>
        <v>-</v>
      </c>
      <c r="H104" s="2" t="str">
        <f>IF(ISERROR(LARGE(C103:R103,6)),"-",LARGE(C103:R103,6))</f>
        <v>-</v>
      </c>
      <c r="I104" s="2" t="str">
        <f>IF(ISERROR(LARGE(C103:R103,7)),"-",LARGE(C103:R103,7))</f>
        <v>-</v>
      </c>
      <c r="J104" s="2" t="str">
        <f>IF(ISERROR(LARGE(C103:R103,8)),"-",LARGE(C103:R103,8))</f>
        <v>-</v>
      </c>
      <c r="K104" s="2" t="str">
        <f>IF(ISERROR(LARGE(C103:R103,9)),"-",LARGE(C103:R103,9))</f>
        <v>-</v>
      </c>
      <c r="L104" s="2" t="str">
        <f>IF(ISERROR(LARGE(C103:R103,10)),"-",LARGE(C103:R103,10))</f>
        <v>-</v>
      </c>
      <c r="M104" s="2" t="str">
        <f>IF(ISERROR(LARGE(C103:R103,11)),"-",LARGE(C103:R103,11))</f>
        <v>-</v>
      </c>
      <c r="N104" s="2" t="str">
        <f>IF(ISERROR(LARGE(C103:R103,12)),"-",LARGE(C103:R103,12))</f>
        <v>-</v>
      </c>
      <c r="O104" s="2" t="str">
        <f>IF(ISERROR(LARGE(C103:R103,13)),"-",LARGE(C103:R103,13))</f>
        <v>-</v>
      </c>
      <c r="P104" s="2" t="str">
        <f>IF(ISERROR(LARGE(C103:R103,14)),"-",LARGE(C103:R103,14))</f>
        <v>-</v>
      </c>
      <c r="Q104" s="2" t="str">
        <f>IF(ISERROR(LARGE(C103:R103,15)),"-",LARGE(C103:R103,15))</f>
        <v>-</v>
      </c>
      <c r="R104" s="2" t="str">
        <f>IF(ISERROR(LARGE(C103:R103,16)),"-",LARGE(C103:R103,16))</f>
        <v>-</v>
      </c>
      <c r="S104" s="2">
        <f>SUM(C104:P104)</f>
        <v>0</v>
      </c>
    </row>
    <row r="105" spans="1:19" ht="38.25" customHeight="1" x14ac:dyDescent="0.45">
      <c r="A105" s="4">
        <v>33</v>
      </c>
      <c r="B105" s="5">
        <f>B46</f>
        <v>0</v>
      </c>
      <c r="C105" s="2" t="str">
        <f>IF(ISERROR(VLOOKUP(B105,'[8]80 METRE'!$O$8:$S$1000,5,0)),"",(VLOOKUP(B105,'[8]80 METRE'!$O$8:$S$1000,5,0)))</f>
        <v/>
      </c>
      <c r="D105" s="2" t="str">
        <f>IF(ISERROR(VLOOKUP(B105,'[8]600 METRE'!$O$8:$S$990,5,0)),"",(VLOOKUP(B105,'[8]600 METRE'!$O$8:$S$990,5,0)))</f>
        <v/>
      </c>
      <c r="E105" s="2" t="str">
        <f>IF(ISERROR(VLOOKUP(B105,'[8]2000METRE'!$N$8:$Q$990,4,0)),"",(VLOOKUP(B105,'[8]2000METRE'!$N$8:$Q$990,4,0)))</f>
        <v/>
      </c>
      <c r="F105" s="2" t="str">
        <f>IF(ISERROR(VLOOKUP(B105,[8]Yüksek!$F$8:$BP$990,63,0)),"",(VLOOKUP(B105,[8]Yüksek!$F$8:$BP$990,63,0)))</f>
        <v/>
      </c>
      <c r="G105" s="2" t="str">
        <f>IF(ISERROR(VLOOKUP(B105,[8]Cirit!$F$8:$O$975,10,0)),"",(VLOOKUP(B105,[8]Cirit!$F$8:$O$975,10,0)))</f>
        <v/>
      </c>
      <c r="H105" s="2" t="str">
        <f>IF(ISERROR(VLOOKUP(B105,'[8]100m.Eng'!$O$8:$S$989,5,0)),"",(VLOOKUP(B105,'[8]100m.Eng'!$O$8:$S$989,5,0)))</f>
        <v/>
      </c>
      <c r="I105" s="2" t="str">
        <f>IF(ISERROR(VLOOKUP(B105,[8]Uzun!$F$8:$O$990,10,0)),"",(VLOOKUP(B105,[8]Uzun!$F$8:$O$990,10,0)))</f>
        <v/>
      </c>
      <c r="J105" s="2" t="str">
        <f>IF(ISERROR(VLOOKUP(B105,[8]Gülle!$F$8:$O$977,10,0)),"",(VLOOKUP(B105,[8]Gülle!$F$8:$O$977,10,0)))</f>
        <v/>
      </c>
      <c r="K105" s="2" t="str">
        <f>IF(ISERROR(VLOOKUP(B105,'[8]800m.'!$N$8:$Q$973,4,0)),"",(VLOOKUP(B105,'[8]800m.'!$N$8:$Q$973,4,0)))</f>
        <v/>
      </c>
      <c r="L105" s="2" t="str">
        <f>IF(ISERROR(VLOOKUP(B105,'[8]200m.'!$O$8:$S$1000,5,0)),"",(VLOOKUP(B105,'[8]200m.'!$O$8:$S$1000,5,0)))</f>
        <v/>
      </c>
      <c r="M105" s="2" t="str">
        <f>IF(ISERROR(VLOOKUP(B105,'[8]300m.Eng'!$O$8:$S$990,5,0)),"",(VLOOKUP(B105,'[8]300m.Eng'!$O$8:$S$990,5,0)))</f>
        <v/>
      </c>
      <c r="N105" s="2" t="str">
        <f>IF(ISERROR(VLOOKUP(B105,'[8]FIRLATMA TOPU'!$F$8:$O$975,10,0)),"",(VLOOKUP(B105,'[8]FIRLATMA TOPU'!$F$8:$O$975,10,0)))</f>
        <v xml:space="preserve">    </v>
      </c>
      <c r="O105" s="2" t="str">
        <f>IF(ISERROR(VLOOKUP(B105,[8]Disk!$F$8:$O$975,10,0)),"",(VLOOKUP(B105,[8]Disk!$F$8:$O$975,10,0)))</f>
        <v/>
      </c>
      <c r="P105" s="2" t="str">
        <f>IF(ISERROR(VLOOKUP(B105,[8]Sırık!$F$8:$BP$990,63,0)),"",(VLOOKUP(B105,[8]Sırık!$F$8:$BP$990,63,0)))</f>
        <v/>
      </c>
      <c r="Q105" s="2" t="str">
        <f>IF(ISERROR(VLOOKUP(B105,[8]İsveç!$N$8:$Q$973,4,0)),"",(VLOOKUP(B105,[8]İsveç!$N$8:$Q$973,4,0)))</f>
        <v/>
      </c>
      <c r="R105" s="2" t="str">
        <f>IF(ISERROR(VLOOKUP(B105,'[8]60 METRE'!$N$8:$Q$979,4,0)),"",(VLOOKUP(B105,'[8]60 METRE'!$N$8:$Q$979,4,0)))</f>
        <v/>
      </c>
      <c r="S105" s="2">
        <f>S106</f>
        <v>0</v>
      </c>
    </row>
    <row r="106" spans="1:19" ht="38.25" customHeight="1" x14ac:dyDescent="0.45">
      <c r="A106" s="4">
        <v>34</v>
      </c>
      <c r="B106" s="5">
        <f>B46</f>
        <v>0</v>
      </c>
      <c r="C106" s="2" t="str">
        <f>IF(ISERROR(LARGE(C105:R105,1)),"-",LARGE(C105:R105,1))</f>
        <v>-</v>
      </c>
      <c r="D106" s="2" t="str">
        <f>IF(ISERROR(LARGE(C105:R105,2)),"-",LARGE(C105:R105,2))</f>
        <v>-</v>
      </c>
      <c r="E106" s="2" t="str">
        <f>IF(ISERROR(LARGE(C105:R105,3)),"-",LARGE(C105:R105,3))</f>
        <v>-</v>
      </c>
      <c r="F106" s="2" t="str">
        <f>IF(ISERROR(LARGE(C105:R105,4)),"-",LARGE(C105:R105,4))</f>
        <v>-</v>
      </c>
      <c r="G106" s="2" t="str">
        <f>IF(ISERROR(LARGE(C105:R105,5)),"-",LARGE(C105:R105,5))</f>
        <v>-</v>
      </c>
      <c r="H106" s="2" t="str">
        <f>IF(ISERROR(LARGE(C105:R105,6)),"-",LARGE(C105:R105,6))</f>
        <v>-</v>
      </c>
      <c r="I106" s="2" t="str">
        <f>IF(ISERROR(LARGE(C105:R105,7)),"-",LARGE(C105:R105,7))</f>
        <v>-</v>
      </c>
      <c r="J106" s="2" t="str">
        <f>IF(ISERROR(LARGE(C105:R105,8)),"-",LARGE(C105:R105,8))</f>
        <v>-</v>
      </c>
      <c r="K106" s="2" t="str">
        <f>IF(ISERROR(LARGE(C105:R105,9)),"-",LARGE(C105:R105,9))</f>
        <v>-</v>
      </c>
      <c r="L106" s="2" t="str">
        <f>IF(ISERROR(LARGE(C105:R105,10)),"-",LARGE(C105:R105,10))</f>
        <v>-</v>
      </c>
      <c r="M106" s="2" t="str">
        <f>IF(ISERROR(LARGE(C105:R105,11)),"-",LARGE(C105:R105,11))</f>
        <v>-</v>
      </c>
      <c r="N106" s="2" t="str">
        <f>IF(ISERROR(LARGE(C105:R105,12)),"-",LARGE(C105:R105,12))</f>
        <v>-</v>
      </c>
      <c r="O106" s="2" t="str">
        <f>IF(ISERROR(LARGE(C105:R105,13)),"-",LARGE(C105:R105,13))</f>
        <v>-</v>
      </c>
      <c r="P106" s="2" t="str">
        <f>IF(ISERROR(LARGE(C105:R105,14)),"-",LARGE(C105:R105,14))</f>
        <v>-</v>
      </c>
      <c r="Q106" s="2" t="str">
        <f>IF(ISERROR(LARGE(C105:R105,15)),"-",LARGE(C105:R105,15))</f>
        <v>-</v>
      </c>
      <c r="R106" s="2" t="str">
        <f>IF(ISERROR(LARGE(C105:R105,16)),"-",LARGE(C105:R105,16))</f>
        <v>-</v>
      </c>
      <c r="S106" s="2">
        <f>SUM(C106:P106)</f>
        <v>0</v>
      </c>
    </row>
  </sheetData>
  <mergeCells count="36">
    <mergeCell ref="U51:U52"/>
    <mergeCell ref="V51:V52"/>
    <mergeCell ref="K51:L51"/>
    <mergeCell ref="M51:N51"/>
    <mergeCell ref="O51:P51"/>
    <mergeCell ref="Q51:R51"/>
    <mergeCell ref="S51:S52"/>
    <mergeCell ref="T51:T52"/>
    <mergeCell ref="A48:U48"/>
    <mergeCell ref="A49:U49"/>
    <mergeCell ref="A50:J50"/>
    <mergeCell ref="K50:U50"/>
    <mergeCell ref="A51:A52"/>
    <mergeCell ref="B51:B52"/>
    <mergeCell ref="C51:D51"/>
    <mergeCell ref="E51:F51"/>
    <mergeCell ref="G51:H51"/>
    <mergeCell ref="I51:J51"/>
    <mergeCell ref="K6:L6"/>
    <mergeCell ref="M6:N6"/>
    <mergeCell ref="O6:P6"/>
    <mergeCell ref="Q6:R6"/>
    <mergeCell ref="S6:S7"/>
    <mergeCell ref="A47:U47"/>
    <mergeCell ref="A6:A7"/>
    <mergeCell ref="B6:B7"/>
    <mergeCell ref="C6:D6"/>
    <mergeCell ref="E6:F6"/>
    <mergeCell ref="G6:H6"/>
    <mergeCell ref="I6:J6"/>
    <mergeCell ref="A1:U1"/>
    <mergeCell ref="A2:U2"/>
    <mergeCell ref="A3:U3"/>
    <mergeCell ref="A4:J4"/>
    <mergeCell ref="K4:U4"/>
    <mergeCell ref="M5:U5"/>
  </mergeCells>
  <conditionalFormatting sqref="S8:S46">
    <cfRule type="duplicateValues" dxfId="4" priority="2" stopIfTrue="1"/>
  </conditionalFormatting>
  <conditionalFormatting sqref="S8:S46">
    <cfRule type="duplicateValues" dxfId="3" priority="1"/>
  </conditionalFormatting>
  <conditionalFormatting sqref="U53:U67">
    <cfRule type="duplicateValues" dxfId="2" priority="3" stopIfTrue="1"/>
  </conditionalFormatting>
  <conditionalFormatting sqref="U53:U67">
    <cfRule type="duplicateValues" dxfId="1" priority="4"/>
    <cfRule type="duplicateValues" dxfId="0" priority="5"/>
  </conditionalFormatting>
  <pageMargins left="0.19685039370078741" right="0.15748031496062992" top="0.15748031496062992" bottom="0.19685039370078741" header="0.15748031496062992" footer="0.15748031496062992"/>
  <pageSetup paperSize="9" scale="30" orientation="landscape" r:id="rId1"/>
  <rowBreaks count="1" manualBreakCount="1">
    <brk id="46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16</vt:i4>
      </vt:variant>
    </vt:vector>
  </HeadingPairs>
  <TitlesOfParts>
    <vt:vector size="24" baseType="lpstr">
      <vt:lpstr>2011 (11YAŞ) KIZ</vt:lpstr>
      <vt:lpstr>2011 (11YAŞ) ERKEK</vt:lpstr>
      <vt:lpstr>2010 (12YAŞ) KIZ</vt:lpstr>
      <vt:lpstr>2010 (12YAŞ) ERKEK</vt:lpstr>
      <vt:lpstr>2009 (13YAŞ) KIZ</vt:lpstr>
      <vt:lpstr>2009 (13YAŞ) ERKEK</vt:lpstr>
      <vt:lpstr>2008 (14YAŞ) KIZ</vt:lpstr>
      <vt:lpstr>2008 (14YAŞ) ERKEK</vt:lpstr>
      <vt:lpstr>'2008 (14YAŞ) ERKEK'!Yazdırma_Alanı</vt:lpstr>
      <vt:lpstr>'2008 (14YAŞ) KIZ'!Yazdırma_Alanı</vt:lpstr>
      <vt:lpstr>'2009 (13YAŞ) ERKEK'!Yazdırma_Alanı</vt:lpstr>
      <vt:lpstr>'2009 (13YAŞ) KIZ'!Yazdırma_Alanı</vt:lpstr>
      <vt:lpstr>'2010 (12YAŞ) ERKEK'!Yazdırma_Alanı</vt:lpstr>
      <vt:lpstr>'2010 (12YAŞ) KIZ'!Yazdırma_Alanı</vt:lpstr>
      <vt:lpstr>'2011 (11YAŞ) ERKEK'!Yazdırma_Alanı</vt:lpstr>
      <vt:lpstr>'2011 (11YAŞ) KIZ'!Yazdırma_Alanı</vt:lpstr>
      <vt:lpstr>'2008 (14YAŞ) ERKEK'!Yazdırma_Başlıkları</vt:lpstr>
      <vt:lpstr>'2008 (14YAŞ) KIZ'!Yazdırma_Başlıkları</vt:lpstr>
      <vt:lpstr>'2009 (13YAŞ) ERKEK'!Yazdırma_Başlıkları</vt:lpstr>
      <vt:lpstr>'2009 (13YAŞ) KIZ'!Yazdırma_Başlıkları</vt:lpstr>
      <vt:lpstr>'2010 (12YAŞ) ERKEK'!Yazdırma_Başlıkları</vt:lpstr>
      <vt:lpstr>'2010 (12YAŞ) KIZ'!Yazdırma_Başlıkları</vt:lpstr>
      <vt:lpstr>'2011 (11YAŞ) ERKEK'!Yazdırma_Başlıkları</vt:lpstr>
      <vt:lpstr>'2011 (11YAŞ) KIZ'!Yazdırma_Başlıkları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2022-05-25T15:51:56Z</dcterms:modified>
</cp:coreProperties>
</file>