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firstSheet="1" activeTab="5"/>
  </bookViews>
  <sheets>
    <sheet name="2012 KIZLAR" sheetId="9" r:id="rId1"/>
    <sheet name="2012 ERKEKLER" sheetId="10" r:id="rId2"/>
    <sheet name="2011 KIZLAR" sheetId="11" r:id="rId3"/>
    <sheet name="2011 ERKEKLER" sheetId="12" r:id="rId4"/>
    <sheet name="2010 KIZLAR" sheetId="13" r:id="rId5"/>
    <sheet name="2010 ERKEKLER" sheetId="14" r:id="rId6"/>
    <sheet name="2009 KIZLAR," sheetId="15" r:id="rId7"/>
    <sheet name="2009 ERKEKLER" sheetId="16" r:id="rId8"/>
    <sheet name="2008 KIZLAR" sheetId="17" r:id="rId9"/>
    <sheet name="2008 ERKEKLER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xcel_BuiltIn__FilterDatabase_3">#REF!</definedName>
    <definedName name="Excel_BuiltIn__FilterDatabase_3_1">#N/A</definedName>
    <definedName name="Excel_BuiltIn_Print_Area_11" localSheetId="9">#REF!</definedName>
    <definedName name="Excel_BuiltIn_Print_Area_11" localSheetId="8">#REF!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9">#REF!</definedName>
    <definedName name="Excel_BuiltIn_Print_Area_12" localSheetId="8">#REF!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9">#REF!</definedName>
    <definedName name="Excel_BuiltIn_Print_Area_13" localSheetId="8">#REF!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9">#REF!</definedName>
    <definedName name="Excel_BuiltIn_Print_Area_16" localSheetId="8">#REF!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9">#REF!</definedName>
    <definedName name="Excel_BuiltIn_Print_Area_19" localSheetId="8">#REF!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9">#REF!</definedName>
    <definedName name="Excel_BuiltIn_Print_Area_20" localSheetId="8">#REF!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9">#REF!</definedName>
    <definedName name="Excel_BuiltIn_Print_Area_21" localSheetId="8">#REF!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9">#REF!</definedName>
    <definedName name="Excel_BuiltIn_Print_Area_4" localSheetId="8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9">#REF!</definedName>
    <definedName name="Excel_BuiltIn_Print_Area_5" localSheetId="8">#REF!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9">#REF!</definedName>
    <definedName name="Excel_BuiltIn_Print_Area_9" localSheetId="8">#REF!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9">'2008 ERKEKLER'!$A$1:$Z$12</definedName>
    <definedName name="_xlnm.Print_Area" localSheetId="8">'2008 KIZLAR'!$A$1:$Z$32</definedName>
    <definedName name="_xlnm.Print_Area" localSheetId="7">'2009 ERKEKLER'!$A$1:$Z$13</definedName>
    <definedName name="_xlnm.Print_Area" localSheetId="6">'2009 KIZLAR,'!$A$1:$Z$18</definedName>
    <definedName name="_xlnm.Print_Area" localSheetId="5">'2010 ERKEKLER'!$A$1:$Z$18</definedName>
    <definedName name="_xlnm.Print_Area" localSheetId="4">'2010 KIZLAR'!$A$1:$Z$26</definedName>
    <definedName name="_xlnm.Print_Area" localSheetId="3">'2011 ERKEKLER'!$A$1:$P$16</definedName>
    <definedName name="_xlnm.Print_Area" localSheetId="2">'2011 KIZLAR'!$A$1:$Q$12</definedName>
    <definedName name="_xlnm.Print_Area" localSheetId="1">'2012 ERKEKLER'!$A$1:$P$9</definedName>
    <definedName name="_xlnm.Print_Area" localSheetId="0">'2012 KIZLAR'!$A$1:$Q$10</definedName>
    <definedName name="_xlnm.Print_Titles" localSheetId="9">'2008 ERKEKLER'!$1:$2</definedName>
    <definedName name="_xlnm.Print_Titles" localSheetId="8">'2008 KIZLAR'!$1:$2</definedName>
    <definedName name="_xlnm.Print_Titles" localSheetId="7">'2009 ERKEKLER'!$1:$2</definedName>
    <definedName name="_xlnm.Print_Titles" localSheetId="6">'2009 KIZLAR,'!$1:$2</definedName>
    <definedName name="_xlnm.Print_Titles" localSheetId="5">'2010 ERKEKLER'!$1:$2</definedName>
    <definedName name="_xlnm.Print_Titles" localSheetId="4">'2010 KIZLAR'!$1:$2</definedName>
    <definedName name="_xlnm.Print_Titles" localSheetId="3">'2011 ERKEKLER'!$1:$2</definedName>
    <definedName name="_xlnm.Print_Titles" localSheetId="2">'2011 KIZLAR'!$1:$2</definedName>
    <definedName name="_xlnm.Print_Titles" localSheetId="1">'2012 ERKEKLER'!$1:$2</definedName>
    <definedName name="_xlnm.Print_Titles" localSheetId="0">'2012 KIZLAR'!$1:$2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4" l="1"/>
  <c r="X9" i="14"/>
  <c r="W9" i="14"/>
  <c r="V9" i="14"/>
  <c r="S9" i="14"/>
  <c r="R9" i="14"/>
  <c r="Q9" i="14"/>
  <c r="P9" i="14"/>
  <c r="M9" i="14"/>
  <c r="L9" i="14"/>
  <c r="K9" i="14"/>
  <c r="J9" i="14"/>
  <c r="I9" i="14"/>
  <c r="H9" i="14"/>
  <c r="G9" i="14"/>
  <c r="Z9" i="14" s="1"/>
  <c r="F9" i="14"/>
  <c r="O8" i="10" l="1"/>
  <c r="N8" i="10"/>
  <c r="M8" i="10"/>
  <c r="L8" i="10"/>
  <c r="I8" i="10"/>
  <c r="P8" i="10" s="1"/>
  <c r="H8" i="10"/>
  <c r="Y12" i="18" l="1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Z12" i="18" s="1"/>
  <c r="D12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Z11" i="18" s="1"/>
  <c r="D11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Z9" i="18" s="1"/>
  <c r="D9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X5" i="18"/>
  <c r="A4" i="18"/>
  <c r="A2" i="18"/>
  <c r="A1" i="18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Z22" i="17" s="1"/>
  <c r="D22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Y20" i="17"/>
  <c r="X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Z18" i="17" s="1"/>
  <c r="D18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Z16" i="17" s="1"/>
  <c r="D16" i="17"/>
  <c r="Y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Z14" i="17" s="1"/>
  <c r="D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Z11" i="17" s="1"/>
  <c r="D11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X5" i="17"/>
  <c r="A4" i="17"/>
  <c r="A2" i="17"/>
  <c r="A1" i="17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Z13" i="16" s="1"/>
  <c r="D13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Z12" i="16" s="1"/>
  <c r="D12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Z8" i="16" s="1"/>
  <c r="D8" i="16"/>
  <c r="X5" i="16"/>
  <c r="A4" i="16"/>
  <c r="A2" i="16"/>
  <c r="A1" i="16"/>
  <c r="Z18" i="15"/>
  <c r="W18" i="15"/>
  <c r="V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Y16" i="15"/>
  <c r="X16" i="15"/>
  <c r="W16" i="15"/>
  <c r="V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Z16" i="15" s="1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Z12" i="15" s="1"/>
  <c r="D12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Z11" i="15" s="1"/>
  <c r="D11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Z9" i="15" s="1"/>
  <c r="F9" i="15"/>
  <c r="E9" i="15"/>
  <c r="D9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X5" i="15"/>
  <c r="A4" i="15"/>
  <c r="A2" i="15"/>
  <c r="A1" i="15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Z16" i="14" s="1"/>
  <c r="F16" i="14"/>
  <c r="E16" i="14"/>
  <c r="D16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Z15" i="14" s="1"/>
  <c r="D15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Z10" i="14" s="1"/>
  <c r="D10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X5" i="14"/>
  <c r="A4" i="14"/>
  <c r="A2" i="14"/>
  <c r="A1" i="14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Z25" i="13" s="1"/>
  <c r="F25" i="13"/>
  <c r="E25" i="13"/>
  <c r="D25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Z24" i="13" s="1"/>
  <c r="D24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Z23" i="13" s="1"/>
  <c r="F23" i="13"/>
  <c r="E23" i="13"/>
  <c r="D23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Z20" i="13" s="1"/>
  <c r="D20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Z19" i="13" s="1"/>
  <c r="F19" i="13"/>
  <c r="E19" i="13"/>
  <c r="D19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Z18" i="13" s="1"/>
  <c r="D18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Z11" i="13" s="1"/>
  <c r="D11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Z9" i="13" s="1"/>
  <c r="D9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Z8" i="13" s="1"/>
  <c r="D8" i="13"/>
  <c r="X5" i="13"/>
  <c r="A4" i="13"/>
  <c r="A2" i="13"/>
  <c r="A1" i="13"/>
  <c r="O16" i="12"/>
  <c r="N16" i="12"/>
  <c r="M16" i="12"/>
  <c r="L16" i="12"/>
  <c r="K16" i="12"/>
  <c r="J16" i="12"/>
  <c r="I16" i="12"/>
  <c r="H16" i="12"/>
  <c r="G16" i="12"/>
  <c r="F16" i="12"/>
  <c r="E16" i="12"/>
  <c r="D16" i="12"/>
  <c r="O15" i="12"/>
  <c r="N15" i="12"/>
  <c r="M15" i="12"/>
  <c r="L15" i="12"/>
  <c r="K15" i="12"/>
  <c r="J15" i="12"/>
  <c r="I15" i="12"/>
  <c r="H15" i="12"/>
  <c r="G15" i="12"/>
  <c r="F15" i="12"/>
  <c r="E15" i="12"/>
  <c r="P15" i="12" s="1"/>
  <c r="D15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9" i="12"/>
  <c r="N9" i="12"/>
  <c r="M9" i="12"/>
  <c r="L9" i="12"/>
  <c r="K9" i="12"/>
  <c r="J9" i="12"/>
  <c r="I9" i="12"/>
  <c r="H9" i="12"/>
  <c r="G9" i="12"/>
  <c r="F9" i="12"/>
  <c r="E9" i="12"/>
  <c r="D9" i="12"/>
  <c r="O8" i="12"/>
  <c r="N8" i="12"/>
  <c r="M8" i="12"/>
  <c r="L8" i="12"/>
  <c r="K8" i="12"/>
  <c r="J8" i="12"/>
  <c r="I8" i="12"/>
  <c r="H8" i="12"/>
  <c r="G8" i="12"/>
  <c r="F8" i="12"/>
  <c r="E8" i="12"/>
  <c r="D8" i="12"/>
  <c r="N5" i="12"/>
  <c r="A4" i="12"/>
  <c r="A2" i="12"/>
  <c r="A1" i="12"/>
  <c r="O12" i="11"/>
  <c r="N12" i="11"/>
  <c r="M12" i="11"/>
  <c r="L12" i="11"/>
  <c r="K12" i="11"/>
  <c r="J12" i="11"/>
  <c r="I12" i="11"/>
  <c r="H12" i="11"/>
  <c r="G12" i="11"/>
  <c r="F12" i="11"/>
  <c r="E12" i="11"/>
  <c r="P12" i="11" s="1"/>
  <c r="D12" i="11"/>
  <c r="O11" i="11"/>
  <c r="N11" i="11"/>
  <c r="M11" i="11"/>
  <c r="L11" i="11"/>
  <c r="K11" i="11"/>
  <c r="J11" i="11"/>
  <c r="I11" i="11"/>
  <c r="H11" i="11"/>
  <c r="G11" i="11"/>
  <c r="F11" i="11"/>
  <c r="E11" i="11"/>
  <c r="P11" i="11" s="1"/>
  <c r="D11" i="11"/>
  <c r="O10" i="11"/>
  <c r="N10" i="11"/>
  <c r="M10" i="11"/>
  <c r="L10" i="11"/>
  <c r="K10" i="11"/>
  <c r="J10" i="11"/>
  <c r="I10" i="11"/>
  <c r="H10" i="11"/>
  <c r="G10" i="11"/>
  <c r="F10" i="11"/>
  <c r="E10" i="11"/>
  <c r="P10" i="11" s="1"/>
  <c r="D10" i="11"/>
  <c r="O9" i="11"/>
  <c r="N9" i="11"/>
  <c r="M9" i="11"/>
  <c r="L9" i="11"/>
  <c r="K9" i="11"/>
  <c r="J9" i="11"/>
  <c r="I9" i="11"/>
  <c r="H9" i="11"/>
  <c r="G9" i="11"/>
  <c r="F9" i="11"/>
  <c r="E9" i="11"/>
  <c r="P9" i="11" s="1"/>
  <c r="D9" i="11"/>
  <c r="O8" i="11"/>
  <c r="N8" i="11"/>
  <c r="M8" i="11"/>
  <c r="L8" i="11"/>
  <c r="K8" i="11"/>
  <c r="J8" i="11"/>
  <c r="I8" i="11"/>
  <c r="H8" i="11"/>
  <c r="G8" i="11"/>
  <c r="F8" i="11"/>
  <c r="E8" i="11"/>
  <c r="D8" i="11"/>
  <c r="N5" i="11"/>
  <c r="A4" i="11"/>
  <c r="A2" i="11"/>
  <c r="A1" i="11"/>
  <c r="O9" i="10"/>
  <c r="N9" i="10"/>
  <c r="M9" i="10"/>
  <c r="L9" i="10"/>
  <c r="K9" i="10"/>
  <c r="J9" i="10"/>
  <c r="I9" i="10"/>
  <c r="H9" i="10"/>
  <c r="G9" i="10"/>
  <c r="F9" i="10"/>
  <c r="E9" i="10"/>
  <c r="D9" i="10"/>
  <c r="N5" i="10"/>
  <c r="A4" i="10"/>
  <c r="A2" i="10"/>
  <c r="A1" i="10"/>
  <c r="O10" i="9"/>
  <c r="N10" i="9"/>
  <c r="M10" i="9"/>
  <c r="L10" i="9"/>
  <c r="K10" i="9"/>
  <c r="J10" i="9"/>
  <c r="I10" i="9"/>
  <c r="H10" i="9"/>
  <c r="G10" i="9"/>
  <c r="F10" i="9"/>
  <c r="E10" i="9"/>
  <c r="P10" i="9" s="1"/>
  <c r="D10" i="9"/>
  <c r="O9" i="9"/>
  <c r="N9" i="9"/>
  <c r="M9" i="9"/>
  <c r="L9" i="9"/>
  <c r="K9" i="9"/>
  <c r="J9" i="9"/>
  <c r="I9" i="9"/>
  <c r="H9" i="9"/>
  <c r="G9" i="9"/>
  <c r="F9" i="9"/>
  <c r="E9" i="9"/>
  <c r="D9" i="9"/>
  <c r="O8" i="9"/>
  <c r="N8" i="9"/>
  <c r="M8" i="9"/>
  <c r="L8" i="9"/>
  <c r="K8" i="9"/>
  <c r="J8" i="9"/>
  <c r="I8" i="9"/>
  <c r="H8" i="9"/>
  <c r="G8" i="9"/>
  <c r="F8" i="9"/>
  <c r="E8" i="9"/>
  <c r="D8" i="9"/>
  <c r="N5" i="9"/>
  <c r="A4" i="9"/>
  <c r="A2" i="9"/>
  <c r="A1" i="9"/>
  <c r="Z11" i="14" l="1"/>
  <c r="P9" i="9"/>
  <c r="P8" i="9"/>
  <c r="P9" i="10"/>
  <c r="P8" i="11"/>
  <c r="P11" i="12"/>
  <c r="P16" i="12"/>
  <c r="P10" i="12"/>
  <c r="P9" i="12"/>
  <c r="P12" i="12"/>
  <c r="P13" i="12"/>
  <c r="P14" i="12"/>
  <c r="P8" i="12"/>
  <c r="Z12" i="13"/>
  <c r="Z13" i="13"/>
  <c r="Z14" i="13"/>
  <c r="Z15" i="13"/>
  <c r="Z16" i="13"/>
  <c r="Z21" i="13"/>
  <c r="Z26" i="13"/>
  <c r="Z13" i="14"/>
  <c r="Z8" i="14"/>
  <c r="Z14" i="14"/>
  <c r="Z17" i="14"/>
  <c r="Z18" i="14"/>
  <c r="Z12" i="14"/>
  <c r="Z13" i="15"/>
  <c r="Z14" i="15"/>
  <c r="Z15" i="15"/>
  <c r="Z10" i="15"/>
  <c r="Z17" i="15"/>
  <c r="Z9" i="16"/>
  <c r="Z10" i="16"/>
  <c r="Z9" i="17"/>
  <c r="Z12" i="17"/>
  <c r="Z13" i="17"/>
  <c r="Z15" i="17"/>
  <c r="Z17" i="17"/>
  <c r="Z10" i="17"/>
  <c r="Z19" i="17"/>
  <c r="Z20" i="17"/>
  <c r="Z21" i="17"/>
  <c r="Z8" i="18"/>
  <c r="Z10" i="18"/>
</calcChain>
</file>

<file path=xl/sharedStrings.xml><?xml version="1.0" encoding="utf-8"?>
<sst xmlns="http://schemas.openxmlformats.org/spreadsheetml/2006/main" count="512" uniqueCount="108">
  <si>
    <t>SIRA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</si>
  <si>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</si>
  <si>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</si>
  <si>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</si>
  <si>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</si>
  <si>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</si>
  <si>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</si>
  <si>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</si>
  <si>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DERECE</t>
  </si>
  <si>
    <t>PUAN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</si>
  <si>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</si>
  <si>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</si>
  <si>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</si>
  <si>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</si>
  <si>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</si>
  <si>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</si>
  <si>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</si>
  <si>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OKULU</t>
  </si>
  <si>
    <t>TOPLAM PUAN</t>
  </si>
  <si>
    <t>CEMRE DEMİR</t>
  </si>
  <si>
    <t>MERSİN</t>
  </si>
  <si>
    <t>HAVİN AĞAÇ</t>
  </si>
  <si>
    <t>İLKYAZ AKSOY</t>
  </si>
  <si>
    <t>SALİH ÇELİK</t>
  </si>
  <si>
    <t>ELİF AZRA ŞENATEŞ</t>
  </si>
  <si>
    <t>ASMİN CEREN BALLI</t>
  </si>
  <si>
    <t>YAPRAK HEVAL SÖYLEMEZ</t>
  </si>
  <si>
    <t>ZEHRA HOÇA</t>
  </si>
  <si>
    <t>EMİNESU ÇEVİK</t>
  </si>
  <si>
    <t>MURAT ERDOĞAN</t>
  </si>
  <si>
    <t>BAGER SARI</t>
  </si>
  <si>
    <t>ABDULLAZİZ İNE</t>
  </si>
  <si>
    <t>BERHAM KADİR YURDAKUL</t>
  </si>
  <si>
    <t>KADİR DURAN</t>
  </si>
  <si>
    <t>MUSTAFA SEVİNDİK</t>
  </si>
  <si>
    <t>İBRAHİM BOZAN</t>
  </si>
  <si>
    <t>YALMAZ MOHAMAD</t>
  </si>
  <si>
    <t>YUSUF İNAN</t>
  </si>
  <si>
    <t>SONGÜL KAROL</t>
  </si>
  <si>
    <t>NİDA NUR TURHAN</t>
  </si>
  <si>
    <t>NİLSU GÖKLER</t>
  </si>
  <si>
    <t>HAYAT OZER</t>
  </si>
  <si>
    <t>VİYAN İNEC</t>
  </si>
  <si>
    <t>EZEL METE</t>
  </si>
  <si>
    <t>ARJİN GÜR</t>
  </si>
  <si>
    <t>ELİFE DONER</t>
  </si>
  <si>
    <t>HATİCE KUMBUL</t>
  </si>
  <si>
    <t>MEVLUDE İNE</t>
  </si>
  <si>
    <t>TUĞBA ÖZER</t>
  </si>
  <si>
    <t>MİRAÇ TARHAN</t>
  </si>
  <si>
    <t>ELA NUR BAYKARA</t>
  </si>
  <si>
    <t>HEJA KILIÇ</t>
  </si>
  <si>
    <t>REYHAN GÖKTAŞ</t>
  </si>
  <si>
    <t>ELA KARAKESME</t>
  </si>
  <si>
    <t>DİLAN ÇELİK</t>
  </si>
  <si>
    <t>BERİTAN ÜREK</t>
  </si>
  <si>
    <t>HAŞİM LAVENT</t>
  </si>
  <si>
    <t>ALPREN DOĞAN</t>
  </si>
  <si>
    <t>DOĞUKAN SEVİNDİK</t>
  </si>
  <si>
    <t>EYYÜP KELEŞ</t>
  </si>
  <si>
    <t>ABDULLAH İSHAK NANELİ</t>
  </si>
  <si>
    <t>YILMAZ ÖZER</t>
  </si>
  <si>
    <t>MUHAMMED AFŞİN</t>
  </si>
  <si>
    <t>HÜSEYİN SANĞA</t>
  </si>
  <si>
    <t>AHMET EFE SAYGI</t>
  </si>
  <si>
    <t>SEMİHA SAVAŞ</t>
  </si>
  <si>
    <t>MERYEM NİSANUR İLHAN</t>
  </si>
  <si>
    <t>GÜLSEREN FEYZA UYSAL</t>
  </si>
  <si>
    <t>NAZLI GÖKTAŞ</t>
  </si>
  <si>
    <t>ZEYNEP KARAOĞLAN</t>
  </si>
  <si>
    <t>İREM ZENGİN</t>
  </si>
  <si>
    <t>ÇİLEM NİSA TÜRER</t>
  </si>
  <si>
    <t>BAHAR İNE</t>
  </si>
  <si>
    <t>BUKET ABİTER</t>
  </si>
  <si>
    <t>EZGİ ARAL</t>
  </si>
  <si>
    <t>EYLÜL DALGIÇ</t>
  </si>
  <si>
    <t>MUSA CAN KESER</t>
  </si>
  <si>
    <t>BARAN KAYA</t>
  </si>
  <si>
    <t>ÇINAR ALİ KARAGÖZ</t>
  </si>
  <si>
    <t>FATMA NUR BAYRAMOĞLU</t>
  </si>
  <si>
    <t>BİRGÜL SAL</t>
  </si>
  <si>
    <t>FADİME GEÇER</t>
  </si>
  <si>
    <t>SUDENAZ PEKACAR</t>
  </si>
  <si>
    <t>ŞERİFE NUR ERTEM</t>
  </si>
  <si>
    <t>MEDİNE GÖKÇÜL</t>
  </si>
  <si>
    <t>EŞŞE ÇAĞLA KARALTI</t>
  </si>
  <si>
    <t>CEREN KIRIŞ</t>
  </si>
  <si>
    <t>MELEK NAZ DUMAN</t>
  </si>
  <si>
    <t>ARDA YAMAN</t>
  </si>
  <si>
    <t>AYŞEGÜL KILIÇ</t>
  </si>
  <si>
    <t>MERYEM YAMAN</t>
  </si>
  <si>
    <t>RABİNAZ GÖÇER</t>
  </si>
  <si>
    <t>ALEYNA DURAK</t>
  </si>
  <si>
    <t>BÜŞRA İNAN</t>
  </si>
  <si>
    <t>ZOZAN ÜREK</t>
  </si>
  <si>
    <t>ÖZGÜR EKSİK</t>
  </si>
  <si>
    <t>BARIŞ ÇELİK</t>
  </si>
  <si>
    <t>YUNUS EMRE ÇAL</t>
  </si>
  <si>
    <t>GENEL PUAN TABLOSU</t>
  </si>
  <si>
    <t>CELAL KAYAÖZ</t>
  </si>
  <si>
    <t>DAMLA BEGÜM KAPUZ</t>
  </si>
  <si>
    <t>KADİR KILINÇ</t>
  </si>
  <si>
    <t>ALİ EREN KIR</t>
  </si>
  <si>
    <t>M.ÖMER YILMAZ</t>
  </si>
  <si>
    <t>HALİL METE GÖZÜKARA</t>
  </si>
  <si>
    <t>RAFET CAN KOÇ</t>
  </si>
  <si>
    <t>TALHA KÖRKÜN</t>
  </si>
  <si>
    <t>ASIM TUĞRA CENGİZ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</si>
</sst>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.00"/>
    <numFmt numFmtId="165" formatCode="0\:00\.00"/>
    <numFmt numFmtId="166" formatCode="0;[Red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sz val="12"/>
      <name val="Cambria"/>
      <family val="1"/>
      <charset val="162"/>
    </font>
    <font>
      <sz val="14"/>
      <name val="Cambria"/>
      <family val="1"/>
      <charset val="162"/>
      <scheme val="major"/>
    </font>
    <font>
      <b/>
      <sz val="14"/>
      <name val="Cambria"/>
      <family val="1"/>
      <charset val="162"/>
    </font>
    <font>
      <sz val="16"/>
      <name val="Arial"/>
      <family val="2"/>
      <charset val="162"/>
    </font>
    <font>
      <b/>
      <sz val="16"/>
      <name val="Cambria"/>
      <family val="1"/>
      <charset val="162"/>
      <scheme val="major"/>
    </font>
    <font>
      <sz val="16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0"/>
      <name val="Arial"/>
      <charset val="162"/>
    </font>
    <font>
      <b/>
      <sz val="16"/>
      <color indexed="56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0" fillId="6" borderId="3" xfId="1" applyFont="1" applyFill="1" applyBorder="1" applyAlignment="1" applyProtection="1">
      <alignment horizontal="left" vertical="center" wrapText="1"/>
      <protection locked="0"/>
    </xf>
    <xf numFmtId="0" fontId="14" fillId="7" borderId="3" xfId="1" applyFont="1" applyFill="1" applyBorder="1" applyAlignment="1" applyProtection="1">
      <alignment vertical="center" wrapText="1"/>
      <protection locked="0"/>
    </xf>
    <xf numFmtId="0" fontId="14" fillId="8" borderId="0" xfId="1" applyFont="1" applyFill="1" applyBorder="1" applyAlignment="1" applyProtection="1">
      <alignment vertical="center" wrapText="1"/>
      <protection locked="0"/>
    </xf>
    <xf numFmtId="0" fontId="15" fillId="0" borderId="0" xfId="3"/>
    <xf numFmtId="0" fontId="16" fillId="7" borderId="3" xfId="1" applyFont="1" applyFill="1" applyBorder="1" applyAlignment="1" applyProtection="1">
      <alignment vertical="center" wrapText="1"/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0" fontId="6" fillId="7" borderId="3" xfId="4" applyFont="1" applyFill="1" applyBorder="1" applyAlignment="1" applyProtection="1">
      <alignment vertical="center"/>
    </xf>
    <xf numFmtId="0" fontId="6" fillId="5" borderId="0" xfId="4" applyFont="1" applyFill="1" applyBorder="1" applyAlignment="1" applyProtection="1">
      <alignment vertical="center"/>
    </xf>
    <xf numFmtId="0" fontId="6" fillId="5" borderId="0" xfId="4" applyFont="1" applyFill="1" applyBorder="1" applyAlignment="1" applyProtection="1">
      <alignment horizontal="center" vertical="center"/>
    </xf>
    <xf numFmtId="22" fontId="6" fillId="7" borderId="3" xfId="4" applyNumberFormat="1" applyFont="1" applyFill="1" applyBorder="1" applyAlignment="1" applyProtection="1">
      <alignment vertical="center"/>
    </xf>
    <xf numFmtId="22" fontId="6" fillId="5" borderId="0" xfId="4" applyNumberFormat="1" applyFont="1" applyFill="1" applyBorder="1" applyAlignment="1" applyProtection="1">
      <alignment vertical="center"/>
    </xf>
    <xf numFmtId="0" fontId="18" fillId="7" borderId="3" xfId="3" applyFont="1" applyFill="1" applyBorder="1"/>
    <xf numFmtId="0" fontId="15" fillId="7" borderId="0" xfId="3" applyFill="1"/>
    <xf numFmtId="0" fontId="3" fillId="4" borderId="3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left" vertical="center" wrapText="1"/>
      <protection locked="0"/>
    </xf>
    <xf numFmtId="164" fontId="5" fillId="7" borderId="3" xfId="3" applyNumberFormat="1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164" fontId="5" fillId="6" borderId="3" xfId="3" applyNumberFormat="1" applyFont="1" applyFill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165" fontId="5" fillId="7" borderId="3" xfId="3" applyNumberFormat="1" applyFont="1" applyFill="1" applyBorder="1" applyAlignment="1">
      <alignment horizontal="center" vertical="center"/>
    </xf>
    <xf numFmtId="1" fontId="6" fillId="6" borderId="4" xfId="3" applyNumberFormat="1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left" vertical="center"/>
    </xf>
    <xf numFmtId="165" fontId="5" fillId="6" borderId="3" xfId="3" applyNumberFormat="1" applyFont="1" applyFill="1" applyBorder="1" applyAlignment="1">
      <alignment horizontal="center" vertical="center"/>
    </xf>
    <xf numFmtId="0" fontId="15" fillId="0" borderId="3" xfId="3" applyBorder="1"/>
    <xf numFmtId="1" fontId="6" fillId="6" borderId="3" xfId="3" applyNumberFormat="1" applyFont="1" applyFill="1" applyBorder="1" applyAlignment="1">
      <alignment horizontal="center" vertical="center"/>
    </xf>
    <xf numFmtId="0" fontId="9" fillId="7" borderId="3" xfId="3" applyFont="1" applyFill="1" applyBorder="1"/>
    <xf numFmtId="0" fontId="4" fillId="6" borderId="3" xfId="3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6" fillId="7" borderId="3" xfId="1" quotePrefix="1" applyNumberFormat="1" applyFont="1" applyFill="1" applyBorder="1" applyAlignment="1">
      <alignment horizontal="center" vertical="center"/>
    </xf>
    <xf numFmtId="166" fontId="13" fillId="7" borderId="3" xfId="3" applyNumberFormat="1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8" fillId="7" borderId="3" xfId="3" applyFont="1" applyFill="1" applyBorder="1" applyAlignment="1">
      <alignment horizontal="center" vertical="center"/>
    </xf>
    <xf numFmtId="0" fontId="2" fillId="7" borderId="3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5" fillId="0" borderId="3" xfId="3" applyBorder="1" applyAlignment="1">
      <alignment horizontal="center" vertical="center"/>
    </xf>
    <xf numFmtId="0" fontId="9" fillId="7" borderId="3" xfId="3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5" fontId="5" fillId="7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14" fillId="8" borderId="0" xfId="1" applyFont="1" applyFill="1" applyBorder="1" applyAlignment="1" applyProtection="1">
      <alignment horizontal="center" vertical="center" wrapText="1"/>
      <protection locked="0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6" fillId="5" borderId="0" xfId="4" applyFont="1" applyFill="1" applyBorder="1" applyAlignment="1" applyProtection="1">
      <alignment horizontal="center" vertical="center"/>
    </xf>
    <xf numFmtId="22" fontId="6" fillId="5" borderId="1" xfId="4" applyNumberFormat="1" applyFont="1" applyFill="1" applyBorder="1" applyAlignment="1" applyProtection="1">
      <alignment horizontal="center" vertical="center"/>
    </xf>
    <xf numFmtId="0" fontId="3" fillId="6" borderId="4" xfId="3" applyFont="1" applyFill="1" applyBorder="1" applyAlignment="1">
      <alignment horizontal="center" vertical="center"/>
    </xf>
    <xf numFmtId="0" fontId="3" fillId="6" borderId="5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</cellXfs>
  <cellStyles count="5">
    <cellStyle name="Köprü" xfId="4" builtinId="8"/>
    <cellStyle name="Normal" xfId="0" builtinId="0"/>
    <cellStyle name="Normal 2" xfId="1"/>
    <cellStyle name="Normal 3" xfId="2"/>
    <cellStyle name="Normal 4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3" cy="1259131"/>
        </a:xfrm>
        <a:prstGeom prst="ellipse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0</xdr:row>
      <xdr:rowOff>152400</xdr:rowOff>
    </xdr:from>
    <xdr:to>
      <xdr:col>15</xdr:col>
      <xdr:colOff>409575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38100</xdr:rowOff>
    </xdr:from>
    <xdr:to>
      <xdr:col>1</xdr:col>
      <xdr:colOff>1075366</xdr:colOff>
      <xdr:row>0</xdr:row>
      <xdr:rowOff>590551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38100"/>
          <a:ext cx="1217375" cy="552451"/>
        </a:xfrm>
        <a:prstGeom prst="ellipse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1075364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373" cy="1249618"/>
        </a:xfrm>
        <a:prstGeom prst="ellipse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1075444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7453" cy="1259131"/>
        </a:xfrm>
        <a:prstGeom prst="ellipse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1077083</xdr:colOff>
      <xdr:row>3</xdr:row>
      <xdr:rowOff>54652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9092" cy="1259131"/>
        </a:xfrm>
        <a:prstGeom prst="ellipse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742950</xdr:colOff>
      <xdr:row>0</xdr:row>
      <xdr:rowOff>152400</xdr:rowOff>
    </xdr:from>
    <xdr:to>
      <xdr:col>25</xdr:col>
      <xdr:colOff>447675</xdr:colOff>
      <xdr:row>3</xdr:row>
      <xdr:rowOff>123825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52400"/>
          <a:ext cx="13239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467591</xdr:colOff>
      <xdr:row>0</xdr:row>
      <xdr:rowOff>176646</xdr:rowOff>
    </xdr:from>
    <xdr:to>
      <xdr:col>1</xdr:col>
      <xdr:colOff>1076929</xdr:colOff>
      <xdr:row>3</xdr:row>
      <xdr:rowOff>45139</xdr:rowOff>
    </xdr:to>
    <xdr:pic>
      <xdr:nvPicPr>
        <xdr:cNvPr id="3" name="Resim 2" descr="T.C. Gençlik ve Spor Bakanlığı Vektörel Logosu [gsb.gov.tr] Download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l="263" t="1563" r="537" b="1652"/>
        <a:stretch/>
      </xdr:blipFill>
      <xdr:spPr bwMode="auto">
        <a:xfrm>
          <a:off x="467591" y="176646"/>
          <a:ext cx="1218938" cy="1249618"/>
        </a:xfrm>
        <a:prstGeom prst="ellipse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2%20KIZLAR%20(6)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08%20KIZLAR%20(3)%20(1)%20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08%20ERKEKLER%20(2)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0%20ERKEKLER%20(1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2%20ERKEKLER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AZ&#304;ANTEP/SEM%202012%20ERKEKLER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1%20KIZLAR%20(1)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1%20ERKEKLER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0%20KIZLAR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10%20ERKEKLER%20(1)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09%20KIZLAR%20(1)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ERS&#304;N/SEM%202009%20ERKEKLER%20(1)%20(2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2012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FİRUZE RAVZA GÜL SONĞU</v>
          </cell>
          <cell r="E8" t="str">
            <v>ADANA</v>
          </cell>
          <cell r="F8">
            <v>963</v>
          </cell>
          <cell r="G8">
            <v>67</v>
          </cell>
        </row>
        <row r="9">
          <cell r="D9" t="str">
            <v>BETÜL KARA</v>
          </cell>
          <cell r="E9" t="str">
            <v>GAZİANTEP</v>
          </cell>
          <cell r="F9">
            <v>984</v>
          </cell>
          <cell r="G9">
            <v>63</v>
          </cell>
        </row>
        <row r="10">
          <cell r="D10" t="str">
            <v>GÖNÜL MERCAN</v>
          </cell>
          <cell r="E10" t="str">
            <v>GAZİANTEP</v>
          </cell>
          <cell r="F10">
            <v>1032</v>
          </cell>
          <cell r="G10">
            <v>53</v>
          </cell>
        </row>
        <row r="11">
          <cell r="D11" t="str">
            <v>CEMRE DEMİR</v>
          </cell>
          <cell r="E11" t="str">
            <v>MERSİN</v>
          </cell>
          <cell r="F11">
            <v>1062</v>
          </cell>
          <cell r="G11">
            <v>47</v>
          </cell>
        </row>
        <row r="12">
          <cell r="D12" t="str">
            <v>İLKYAZ AKSOY</v>
          </cell>
          <cell r="E12" t="str">
            <v>MERSİN</v>
          </cell>
          <cell r="F12">
            <v>1080</v>
          </cell>
          <cell r="G12">
            <v>44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D8" t="str">
            <v>HAVİN AĞAÇ</v>
          </cell>
          <cell r="E8" t="str">
            <v>MERSİN</v>
          </cell>
          <cell r="F8">
            <v>21951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CEMRE DEMİR</v>
          </cell>
          <cell r="F8" t="str">
            <v>MERSİN</v>
          </cell>
          <cell r="G8">
            <v>382</v>
          </cell>
          <cell r="H8">
            <v>338</v>
          </cell>
          <cell r="I8" t="str">
            <v>X</v>
          </cell>
          <cell r="J8">
            <v>382</v>
          </cell>
          <cell r="K8">
            <v>49</v>
          </cell>
        </row>
        <row r="9">
          <cell r="E9" t="str">
            <v>GÖNÜL MERCAN</v>
          </cell>
          <cell r="F9" t="str">
            <v>GAZİANTEP</v>
          </cell>
          <cell r="G9">
            <v>355</v>
          </cell>
          <cell r="H9">
            <v>327</v>
          </cell>
          <cell r="I9">
            <v>345</v>
          </cell>
          <cell r="J9">
            <v>355</v>
          </cell>
          <cell r="K9">
            <v>40</v>
          </cell>
        </row>
        <row r="10">
          <cell r="E10" t="str">
            <v>BETÜL KARA</v>
          </cell>
          <cell r="F10" t="str">
            <v>GAZİANTEP</v>
          </cell>
          <cell r="G10">
            <v>352</v>
          </cell>
          <cell r="H10">
            <v>347</v>
          </cell>
          <cell r="I10">
            <v>352</v>
          </cell>
          <cell r="J10">
            <v>352</v>
          </cell>
          <cell r="K10">
            <v>39</v>
          </cell>
        </row>
        <row r="11">
          <cell r="E11" t="str">
            <v>İLKYAZ AKSOY</v>
          </cell>
          <cell r="F11" t="str">
            <v>MERSİN</v>
          </cell>
          <cell r="G11">
            <v>340</v>
          </cell>
          <cell r="H11">
            <v>343</v>
          </cell>
          <cell r="I11">
            <v>344</v>
          </cell>
          <cell r="J11">
            <v>344</v>
          </cell>
          <cell r="K11">
            <v>36</v>
          </cell>
        </row>
        <row r="12">
          <cell r="E12" t="str">
            <v>HAVİN AĞAÇ</v>
          </cell>
          <cell r="F12" t="str">
            <v>MERSİN</v>
          </cell>
          <cell r="G12">
            <v>313</v>
          </cell>
          <cell r="H12">
            <v>325</v>
          </cell>
          <cell r="I12">
            <v>286</v>
          </cell>
          <cell r="J12">
            <v>325</v>
          </cell>
          <cell r="K12">
            <v>30</v>
          </cell>
        </row>
        <row r="13">
          <cell r="E13" t="str">
            <v>FİRUZE RAVZA GÜL SONĞU</v>
          </cell>
          <cell r="F13" t="str">
            <v>ADANA</v>
          </cell>
          <cell r="G13">
            <v>305</v>
          </cell>
          <cell r="H13">
            <v>292</v>
          </cell>
          <cell r="I13">
            <v>297</v>
          </cell>
          <cell r="J13">
            <v>305</v>
          </cell>
          <cell r="K13">
            <v>23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FİRUZE RAVZA GÜL SONĞU</v>
          </cell>
          <cell r="F8" t="str">
            <v>ADANA</v>
          </cell>
          <cell r="G8">
            <v>2574</v>
          </cell>
          <cell r="H8">
            <v>2965</v>
          </cell>
          <cell r="I8">
            <v>2600</v>
          </cell>
          <cell r="J8">
            <v>2965</v>
          </cell>
          <cell r="K8">
            <v>34</v>
          </cell>
        </row>
        <row r="9">
          <cell r="E9" t="str">
            <v>BETÜL KARA</v>
          </cell>
          <cell r="F9" t="str">
            <v>GAZİANTEP</v>
          </cell>
          <cell r="G9">
            <v>2692</v>
          </cell>
          <cell r="H9">
            <v>2174</v>
          </cell>
          <cell r="I9">
            <v>2899</v>
          </cell>
          <cell r="J9">
            <v>2899</v>
          </cell>
          <cell r="K9">
            <v>32</v>
          </cell>
        </row>
        <row r="10">
          <cell r="E10" t="str">
            <v>İLKYAZ AKSOY</v>
          </cell>
          <cell r="F10" t="str">
            <v>MERSİN</v>
          </cell>
          <cell r="G10">
            <v>2676</v>
          </cell>
          <cell r="H10">
            <v>2840</v>
          </cell>
          <cell r="I10">
            <v>2854</v>
          </cell>
          <cell r="J10">
            <v>2854</v>
          </cell>
          <cell r="K10">
            <v>32</v>
          </cell>
        </row>
        <row r="11">
          <cell r="E11" t="str">
            <v>GÖNÜL MERCAN</v>
          </cell>
          <cell r="F11" t="str">
            <v>GAZİANTEP</v>
          </cell>
          <cell r="G11" t="str">
            <v>X</v>
          </cell>
          <cell r="H11">
            <v>1029</v>
          </cell>
          <cell r="I11">
            <v>2754</v>
          </cell>
          <cell r="J11">
            <v>2754</v>
          </cell>
          <cell r="K11">
            <v>30</v>
          </cell>
        </row>
        <row r="12">
          <cell r="E12" t="str">
            <v>HAVİN AĞAÇ</v>
          </cell>
          <cell r="F12" t="str">
            <v>MERSİN</v>
          </cell>
          <cell r="G12" t="str">
            <v>x</v>
          </cell>
          <cell r="H12">
            <v>2726</v>
          </cell>
          <cell r="I12">
            <v>2271</v>
          </cell>
          <cell r="J12">
            <v>2726</v>
          </cell>
          <cell r="K12">
            <v>29</v>
          </cell>
        </row>
        <row r="13">
          <cell r="E13" t="str">
            <v>CEMRE DEMİR</v>
          </cell>
          <cell r="F13" t="str">
            <v>MERSİN</v>
          </cell>
          <cell r="G13">
            <v>210</v>
          </cell>
          <cell r="H13">
            <v>2380</v>
          </cell>
          <cell r="I13">
            <v>1806</v>
          </cell>
          <cell r="J13">
            <v>2380</v>
          </cell>
          <cell r="K13">
            <v>22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m.Eng"/>
      <sheetName val="800m.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EYLÜL CEREN CANFES</v>
          </cell>
          <cell r="E8" t="str">
            <v>ADANA</v>
          </cell>
          <cell r="F8">
            <v>890</v>
          </cell>
          <cell r="G8">
            <v>82</v>
          </cell>
        </row>
        <row r="9">
          <cell r="D9" t="str">
            <v>GAMZE CANBOLAT</v>
          </cell>
          <cell r="E9" t="str">
            <v>ADANA</v>
          </cell>
          <cell r="F9">
            <v>891</v>
          </cell>
          <cell r="G9">
            <v>81</v>
          </cell>
        </row>
        <row r="10">
          <cell r="D10" t="str">
            <v>MERYEM YAMAN</v>
          </cell>
          <cell r="E10" t="str">
            <v>MERSİN</v>
          </cell>
          <cell r="F10">
            <v>893</v>
          </cell>
          <cell r="G10">
            <v>81</v>
          </cell>
        </row>
        <row r="11">
          <cell r="D11" t="str">
            <v>RANA GÖBEKLİ</v>
          </cell>
          <cell r="E11" t="str">
            <v>ADANA</v>
          </cell>
          <cell r="F11">
            <v>894</v>
          </cell>
          <cell r="G11">
            <v>81</v>
          </cell>
        </row>
        <row r="12">
          <cell r="D12" t="str">
            <v>SUDENAZ ÜNLÜBAL</v>
          </cell>
          <cell r="E12" t="str">
            <v>ADANA</v>
          </cell>
          <cell r="F12">
            <v>906</v>
          </cell>
          <cell r="G12">
            <v>78</v>
          </cell>
        </row>
        <row r="13">
          <cell r="D13" t="str">
            <v>ESMANUR ŞAHBUDAK</v>
          </cell>
          <cell r="E13" t="str">
            <v>GAZİANTEP</v>
          </cell>
          <cell r="F13">
            <v>908</v>
          </cell>
          <cell r="G13">
            <v>78</v>
          </cell>
        </row>
        <row r="14">
          <cell r="D14" t="str">
            <v>YAĞMUR UZMAN</v>
          </cell>
          <cell r="E14" t="str">
            <v>ADANA</v>
          </cell>
          <cell r="F14">
            <v>920</v>
          </cell>
          <cell r="G14">
            <v>76</v>
          </cell>
        </row>
        <row r="15">
          <cell r="D15" t="str">
            <v>DAMLA AKINCI</v>
          </cell>
          <cell r="E15" t="str">
            <v>ADANA</v>
          </cell>
          <cell r="F15">
            <v>950</v>
          </cell>
          <cell r="G15">
            <v>70</v>
          </cell>
        </row>
        <row r="16">
          <cell r="D16" t="str">
            <v>CEREN KIRIŞ</v>
          </cell>
          <cell r="E16" t="str">
            <v>MERSİN</v>
          </cell>
          <cell r="F16">
            <v>962</v>
          </cell>
          <cell r="G16">
            <v>67</v>
          </cell>
        </row>
        <row r="17">
          <cell r="D17" t="str">
            <v>AYGÜL BİLBAY</v>
          </cell>
          <cell r="E17" t="str">
            <v>GAZİANTEP</v>
          </cell>
          <cell r="F17">
            <v>963</v>
          </cell>
          <cell r="G17">
            <v>67</v>
          </cell>
        </row>
        <row r="18">
          <cell r="D18" t="str">
            <v>ADILE KAYA</v>
          </cell>
          <cell r="E18" t="str">
            <v>GAZİANTEP</v>
          </cell>
          <cell r="F18">
            <v>971</v>
          </cell>
          <cell r="G18">
            <v>65</v>
          </cell>
        </row>
        <row r="19">
          <cell r="D19" t="str">
            <v>FATMA NUR BAYRAMOĞLU</v>
          </cell>
          <cell r="E19" t="str">
            <v>MERSİN</v>
          </cell>
          <cell r="F19">
            <v>1002</v>
          </cell>
          <cell r="G19">
            <v>59</v>
          </cell>
        </row>
        <row r="20">
          <cell r="D20" t="str">
            <v>RABİNAZ GÖÇER</v>
          </cell>
          <cell r="E20" t="str">
            <v>MERSİN</v>
          </cell>
          <cell r="F20">
            <v>1004</v>
          </cell>
          <cell r="G20">
            <v>59</v>
          </cell>
        </row>
        <row r="21">
          <cell r="D21" t="str">
            <v>BÜŞRA İNAN</v>
          </cell>
          <cell r="E21" t="str">
            <v>MERSİN</v>
          </cell>
          <cell r="F21">
            <v>1009</v>
          </cell>
          <cell r="G21">
            <v>58</v>
          </cell>
        </row>
        <row r="22">
          <cell r="D22" t="str">
            <v>CEMRE NUR KONAK</v>
          </cell>
          <cell r="E22" t="str">
            <v>MERSİN</v>
          </cell>
          <cell r="F22">
            <v>1022</v>
          </cell>
          <cell r="G22">
            <v>55</v>
          </cell>
        </row>
        <row r="23">
          <cell r="D23" t="str">
            <v>SUDENAZ PEKACAR</v>
          </cell>
          <cell r="E23" t="str">
            <v>MERSİN</v>
          </cell>
          <cell r="F23">
            <v>1031</v>
          </cell>
          <cell r="G23">
            <v>53</v>
          </cell>
        </row>
        <row r="24">
          <cell r="D24" t="str">
            <v>MELEK NAZ DUMAN</v>
          </cell>
          <cell r="E24" t="str">
            <v>MERSİN</v>
          </cell>
          <cell r="F24">
            <v>1035</v>
          </cell>
          <cell r="G24">
            <v>53</v>
          </cell>
        </row>
        <row r="25">
          <cell r="D25" t="str">
            <v>FADİME GEÇER</v>
          </cell>
          <cell r="E25" t="str">
            <v>MERSİN</v>
          </cell>
          <cell r="F25">
            <v>1036</v>
          </cell>
          <cell r="G25">
            <v>52</v>
          </cell>
        </row>
        <row r="26">
          <cell r="D26" t="str">
            <v>ZOZAN ÜREK</v>
          </cell>
          <cell r="E26" t="str">
            <v>MERSİN</v>
          </cell>
          <cell r="F26">
            <v>1095</v>
          </cell>
          <cell r="G26">
            <v>41</v>
          </cell>
        </row>
        <row r="27">
          <cell r="D27" t="str">
            <v>CEMGİL KARAKAŞ</v>
          </cell>
          <cell r="E27" t="str">
            <v>ADANA</v>
          </cell>
          <cell r="F27" t="str">
            <v>DNS</v>
          </cell>
          <cell r="G27" t="str">
            <v>0</v>
          </cell>
        </row>
        <row r="28">
          <cell r="D28" t="str">
            <v>GÜLHANNUR AVCI</v>
          </cell>
          <cell r="E28" t="str">
            <v>OSMANİYE</v>
          </cell>
          <cell r="F28" t="str">
            <v>DNS</v>
          </cell>
          <cell r="G28" t="str">
            <v>0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AYŞEGÜL KILIÇ</v>
          </cell>
          <cell r="E8" t="str">
            <v>MERSİN</v>
          </cell>
          <cell r="F8">
            <v>1098</v>
          </cell>
          <cell r="G8">
            <v>88</v>
          </cell>
        </row>
        <row r="9">
          <cell r="D9" t="str">
            <v>EŞŞE ÇAĞLA KARALTI</v>
          </cell>
          <cell r="E9" t="str">
            <v>MERSİN</v>
          </cell>
          <cell r="F9">
            <v>1184</v>
          </cell>
          <cell r="G9">
            <v>71</v>
          </cell>
        </row>
        <row r="10">
          <cell r="D10" t="str">
            <v>ŞERİFE NUR ERTEM</v>
          </cell>
          <cell r="E10" t="str">
            <v>MERSİN</v>
          </cell>
          <cell r="F10">
            <v>1226</v>
          </cell>
          <cell r="G10">
            <v>62</v>
          </cell>
        </row>
        <row r="11">
          <cell r="D11" t="str">
            <v>NİSA NUR AVCI</v>
          </cell>
          <cell r="E11" t="str">
            <v>GAZİANTEP</v>
          </cell>
          <cell r="F11">
            <v>1230</v>
          </cell>
          <cell r="G11">
            <v>62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D8" t="str">
            <v>ALEYNA DURAK</v>
          </cell>
          <cell r="E8" t="str">
            <v>MERSİN</v>
          </cell>
          <cell r="F8">
            <v>1293</v>
          </cell>
          <cell r="G8">
            <v>100</v>
          </cell>
        </row>
        <row r="9">
          <cell r="D9" t="str">
            <v>BİRGÜL SAL</v>
          </cell>
          <cell r="E9" t="str">
            <v>MERSİN</v>
          </cell>
          <cell r="F9">
            <v>1369</v>
          </cell>
          <cell r="G9">
            <v>86</v>
          </cell>
        </row>
        <row r="10">
          <cell r="D10" t="str">
            <v>YAREN ÇEVİK</v>
          </cell>
          <cell r="E10" t="str">
            <v>ADANA</v>
          </cell>
          <cell r="F10" t="str">
            <v>DNF</v>
          </cell>
          <cell r="G10" t="str">
            <v>0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GÜLCAN BAYRAM</v>
          </cell>
          <cell r="E8" t="str">
            <v>GAZİANTEP</v>
          </cell>
          <cell r="F8">
            <v>23186</v>
          </cell>
          <cell r="G8">
            <v>43</v>
          </cell>
        </row>
        <row r="9">
          <cell r="D9" t="str">
            <v>MEDİNE GÖKÇÜL</v>
          </cell>
          <cell r="E9" t="str">
            <v>MERSİN</v>
          </cell>
          <cell r="F9">
            <v>23465</v>
          </cell>
          <cell r="G9">
            <v>39</v>
          </cell>
        </row>
        <row r="10">
          <cell r="D10" t="str">
            <v>SUDE NUR DİSYAPAN</v>
          </cell>
          <cell r="E10" t="str">
            <v>GAZİANTEP</v>
          </cell>
          <cell r="F10">
            <v>23474</v>
          </cell>
          <cell r="G10">
            <v>39</v>
          </cell>
        </row>
        <row r="11">
          <cell r="D11" t="str">
            <v>EŞŞE ÇAĞLA KARATLI</v>
          </cell>
          <cell r="E11" t="str">
            <v>MERSİN</v>
          </cell>
          <cell r="F11" t="str">
            <v>DNS</v>
          </cell>
          <cell r="G11" t="str">
            <v>0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RABİNAZ GÖÇER</v>
          </cell>
          <cell r="F8" t="str">
            <v>MERSİN</v>
          </cell>
          <cell r="G8">
            <v>804</v>
          </cell>
          <cell r="H8">
            <v>784</v>
          </cell>
          <cell r="I8">
            <v>830</v>
          </cell>
          <cell r="J8">
            <v>830</v>
          </cell>
          <cell r="K8">
            <v>62</v>
          </cell>
        </row>
        <row r="9">
          <cell r="E9" t="str">
            <v>BİRGÜL SAL</v>
          </cell>
          <cell r="F9" t="str">
            <v>MERSİN</v>
          </cell>
          <cell r="G9">
            <v>711</v>
          </cell>
          <cell r="H9">
            <v>695</v>
          </cell>
          <cell r="I9">
            <v>676</v>
          </cell>
          <cell r="J9">
            <v>711</v>
          </cell>
          <cell r="K9">
            <v>54</v>
          </cell>
        </row>
        <row r="10">
          <cell r="E10" t="str">
            <v>FADİME GEÇER</v>
          </cell>
          <cell r="F10" t="str">
            <v>MERSİN</v>
          </cell>
          <cell r="G10">
            <v>551</v>
          </cell>
          <cell r="H10">
            <v>684</v>
          </cell>
          <cell r="I10">
            <v>619</v>
          </cell>
          <cell r="J10">
            <v>684</v>
          </cell>
          <cell r="K10">
            <v>52</v>
          </cell>
        </row>
        <row r="11">
          <cell r="E11" t="str">
            <v>BÜŞRA İNAN</v>
          </cell>
          <cell r="F11" t="str">
            <v>MERSİN</v>
          </cell>
          <cell r="G11">
            <v>574</v>
          </cell>
          <cell r="H11">
            <v>627</v>
          </cell>
          <cell r="I11">
            <v>669</v>
          </cell>
          <cell r="J11">
            <v>669</v>
          </cell>
          <cell r="K11">
            <v>51</v>
          </cell>
        </row>
        <row r="12">
          <cell r="E12" t="str">
            <v>MERYEM YAMAN</v>
          </cell>
          <cell r="F12" t="str">
            <v>MERSİN</v>
          </cell>
          <cell r="G12">
            <v>669</v>
          </cell>
          <cell r="H12" t="str">
            <v>X</v>
          </cell>
          <cell r="I12">
            <v>603</v>
          </cell>
          <cell r="J12">
            <v>669</v>
          </cell>
          <cell r="K12">
            <v>51</v>
          </cell>
        </row>
        <row r="13">
          <cell r="E13" t="str">
            <v>ŞERİFE NUR ERTEM</v>
          </cell>
          <cell r="F13" t="str">
            <v>MERSİN</v>
          </cell>
          <cell r="G13">
            <v>618</v>
          </cell>
          <cell r="H13">
            <v>646</v>
          </cell>
          <cell r="I13">
            <v>579</v>
          </cell>
          <cell r="J13">
            <v>646</v>
          </cell>
          <cell r="K13">
            <v>49</v>
          </cell>
        </row>
        <row r="14">
          <cell r="E14" t="str">
            <v>MEDİNE GÖKÇÜL</v>
          </cell>
          <cell r="F14" t="str">
            <v>MERSİN</v>
          </cell>
          <cell r="G14">
            <v>612</v>
          </cell>
          <cell r="H14">
            <v>516</v>
          </cell>
          <cell r="I14">
            <v>496</v>
          </cell>
          <cell r="J14">
            <v>612</v>
          </cell>
          <cell r="K14">
            <v>47</v>
          </cell>
        </row>
        <row r="15">
          <cell r="E15" t="str">
            <v>ADILE KAYA</v>
          </cell>
          <cell r="F15" t="str">
            <v>GAZİANTEP</v>
          </cell>
          <cell r="G15">
            <v>564</v>
          </cell>
          <cell r="H15">
            <v>586</v>
          </cell>
          <cell r="I15">
            <v>572</v>
          </cell>
          <cell r="J15">
            <v>586</v>
          </cell>
          <cell r="K15">
            <v>45</v>
          </cell>
        </row>
        <row r="16">
          <cell r="E16" t="str">
            <v>EYLÜL CEREN CANFES</v>
          </cell>
          <cell r="F16" t="str">
            <v>ADANA</v>
          </cell>
          <cell r="G16">
            <v>570</v>
          </cell>
          <cell r="H16">
            <v>570</v>
          </cell>
          <cell r="I16">
            <v>529</v>
          </cell>
          <cell r="J16">
            <v>570</v>
          </cell>
          <cell r="K16">
            <v>44</v>
          </cell>
        </row>
        <row r="17">
          <cell r="E17" t="str">
            <v>CEREN KIRIŞ</v>
          </cell>
          <cell r="F17" t="str">
            <v>MERSİN</v>
          </cell>
          <cell r="G17">
            <v>442</v>
          </cell>
          <cell r="H17">
            <v>521</v>
          </cell>
          <cell r="I17">
            <v>567</v>
          </cell>
          <cell r="J17">
            <v>567</v>
          </cell>
          <cell r="K17">
            <v>44</v>
          </cell>
        </row>
        <row r="18">
          <cell r="E18" t="str">
            <v>NİSANUR AVCI</v>
          </cell>
          <cell r="F18" t="str">
            <v>GAZİANTEP</v>
          </cell>
          <cell r="G18">
            <v>557</v>
          </cell>
          <cell r="H18">
            <v>542</v>
          </cell>
          <cell r="I18">
            <v>543</v>
          </cell>
          <cell r="J18">
            <v>557</v>
          </cell>
          <cell r="K18">
            <v>43</v>
          </cell>
        </row>
        <row r="19">
          <cell r="E19" t="str">
            <v>EŞŞE ÇAĞLA KARALTI</v>
          </cell>
          <cell r="F19" t="str">
            <v>MERSİN</v>
          </cell>
          <cell r="G19">
            <v>538</v>
          </cell>
          <cell r="H19">
            <v>540</v>
          </cell>
          <cell r="I19">
            <v>499</v>
          </cell>
          <cell r="J19">
            <v>540</v>
          </cell>
          <cell r="K19">
            <v>42</v>
          </cell>
        </row>
        <row r="20">
          <cell r="E20" t="str">
            <v>AYGÜL BİLBAY</v>
          </cell>
          <cell r="F20" t="str">
            <v>GAZİANTEP</v>
          </cell>
          <cell r="G20" t="str">
            <v>X</v>
          </cell>
          <cell r="H20">
            <v>512</v>
          </cell>
          <cell r="I20" t="str">
            <v>X</v>
          </cell>
          <cell r="J20">
            <v>512</v>
          </cell>
          <cell r="K20">
            <v>40</v>
          </cell>
        </row>
        <row r="21">
          <cell r="E21" t="str">
            <v>GAMZE CANBOLAT</v>
          </cell>
          <cell r="F21" t="str">
            <v>ADANA</v>
          </cell>
          <cell r="G21">
            <v>403</v>
          </cell>
          <cell r="H21" t="str">
            <v>X</v>
          </cell>
          <cell r="I21" t="str">
            <v>X</v>
          </cell>
          <cell r="J21">
            <v>403</v>
          </cell>
          <cell r="K21">
            <v>33</v>
          </cell>
        </row>
        <row r="22">
          <cell r="E22" t="str">
            <v>GÜLHANNUR AVCI</v>
          </cell>
          <cell r="F22" t="str">
            <v>OSMANİYE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DNS</v>
          </cell>
          <cell r="K22">
            <v>0</v>
          </cell>
        </row>
        <row r="23">
          <cell r="E23" t="str">
            <v>GÜLCAN BAYRAM</v>
          </cell>
          <cell r="F23" t="str">
            <v>GAZİANTEP</v>
          </cell>
          <cell r="G23" t="str">
            <v>X</v>
          </cell>
          <cell r="H23" t="str">
            <v>X</v>
          </cell>
          <cell r="I23" t="str">
            <v>X</v>
          </cell>
          <cell r="J23" t="str">
            <v>DNS</v>
          </cell>
          <cell r="K23">
            <v>0</v>
          </cell>
        </row>
        <row r="24">
          <cell r="E24" t="str">
            <v>SUDE NUR DİSYAPAN</v>
          </cell>
          <cell r="F24" t="str">
            <v>GAZİANTEP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DNS</v>
          </cell>
          <cell r="K24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SUDENAZ PEKACAR</v>
          </cell>
          <cell r="F8" t="str">
            <v>MERSİN</v>
          </cell>
          <cell r="G8">
            <v>2182</v>
          </cell>
          <cell r="H8">
            <v>2144</v>
          </cell>
          <cell r="I8">
            <v>2439</v>
          </cell>
          <cell r="J8">
            <v>2439</v>
          </cell>
          <cell r="K8">
            <v>63</v>
          </cell>
        </row>
        <row r="9">
          <cell r="E9" t="str">
            <v>ALEYNA DURAK</v>
          </cell>
          <cell r="F9" t="str">
            <v>MERSİN</v>
          </cell>
          <cell r="G9" t="str">
            <v>X</v>
          </cell>
          <cell r="H9">
            <v>188</v>
          </cell>
          <cell r="I9">
            <v>2196</v>
          </cell>
          <cell r="J9">
            <v>2196</v>
          </cell>
          <cell r="K9">
            <v>58</v>
          </cell>
        </row>
        <row r="10">
          <cell r="E10" t="str">
            <v>AYŞEGÜL KILIÇ</v>
          </cell>
          <cell r="F10" t="str">
            <v>MERSİN</v>
          </cell>
          <cell r="G10">
            <v>1756</v>
          </cell>
          <cell r="H10">
            <v>1811</v>
          </cell>
          <cell r="I10" t="str">
            <v>X</v>
          </cell>
          <cell r="J10">
            <v>1811</v>
          </cell>
          <cell r="K10">
            <v>49</v>
          </cell>
        </row>
        <row r="11">
          <cell r="E11" t="str">
            <v>ESMANUR ŞAHBUDAK</v>
          </cell>
          <cell r="F11" t="str">
            <v>GAZİANTEP</v>
          </cell>
          <cell r="G11">
            <v>1098</v>
          </cell>
          <cell r="H11">
            <v>992</v>
          </cell>
          <cell r="I11">
            <v>1540</v>
          </cell>
          <cell r="J11">
            <v>1540</v>
          </cell>
          <cell r="K11">
            <v>42</v>
          </cell>
        </row>
        <row r="12">
          <cell r="E12" t="str">
            <v>SUDENAZ ÜNLÜBAL</v>
          </cell>
          <cell r="F12" t="str">
            <v>ADANA</v>
          </cell>
          <cell r="G12" t="str">
            <v>X</v>
          </cell>
          <cell r="H12">
            <v>1494</v>
          </cell>
          <cell r="I12" t="str">
            <v>X</v>
          </cell>
          <cell r="J12">
            <v>1494</v>
          </cell>
          <cell r="K12">
            <v>40</v>
          </cell>
        </row>
        <row r="13">
          <cell r="E13" t="str">
            <v>YAĞMUR UZMAN</v>
          </cell>
          <cell r="F13" t="str">
            <v>ADANA</v>
          </cell>
          <cell r="G13">
            <v>939</v>
          </cell>
          <cell r="H13">
            <v>947</v>
          </cell>
          <cell r="I13">
            <v>1104</v>
          </cell>
          <cell r="J13">
            <v>1104</v>
          </cell>
          <cell r="K13">
            <v>24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YAREN ÇEVİK</v>
          </cell>
          <cell r="F8" t="str">
            <v>ADANA</v>
          </cell>
          <cell r="G8" t="str">
            <v>X</v>
          </cell>
          <cell r="H8">
            <v>449</v>
          </cell>
          <cell r="I8">
            <v>476</v>
          </cell>
          <cell r="J8">
            <v>476</v>
          </cell>
          <cell r="K8">
            <v>74</v>
          </cell>
        </row>
        <row r="9">
          <cell r="E9" t="str">
            <v>SUDENAZ ÜNLÜBAL</v>
          </cell>
          <cell r="F9" t="str">
            <v>ADANA</v>
          </cell>
          <cell r="G9">
            <v>472</v>
          </cell>
          <cell r="H9">
            <v>450</v>
          </cell>
          <cell r="I9">
            <v>440</v>
          </cell>
          <cell r="J9">
            <v>472</v>
          </cell>
          <cell r="K9">
            <v>73</v>
          </cell>
        </row>
        <row r="10">
          <cell r="E10" t="str">
            <v>ALEYNA DURAK</v>
          </cell>
          <cell r="F10" t="str">
            <v>MERSİN</v>
          </cell>
          <cell r="G10">
            <v>458</v>
          </cell>
          <cell r="H10">
            <v>446</v>
          </cell>
          <cell r="I10">
            <v>451</v>
          </cell>
          <cell r="J10">
            <v>458</v>
          </cell>
          <cell r="K10">
            <v>69</v>
          </cell>
        </row>
        <row r="11">
          <cell r="E11" t="str">
            <v>EYLÜL CEREN CANFES</v>
          </cell>
          <cell r="F11" t="str">
            <v>ADANA</v>
          </cell>
          <cell r="G11">
            <v>452</v>
          </cell>
          <cell r="H11">
            <v>450</v>
          </cell>
          <cell r="I11">
            <v>440</v>
          </cell>
          <cell r="J11">
            <v>452</v>
          </cell>
          <cell r="K11">
            <v>68</v>
          </cell>
        </row>
        <row r="12">
          <cell r="E12" t="str">
            <v>YAĞMUR UZMAN</v>
          </cell>
          <cell r="F12" t="str">
            <v>ADANA</v>
          </cell>
          <cell r="G12">
            <v>449</v>
          </cell>
          <cell r="H12">
            <v>440</v>
          </cell>
          <cell r="I12">
            <v>451</v>
          </cell>
          <cell r="J12">
            <v>451</v>
          </cell>
          <cell r="K12">
            <v>67</v>
          </cell>
        </row>
        <row r="13">
          <cell r="E13" t="str">
            <v>RANA GÖBEKLİ</v>
          </cell>
          <cell r="F13" t="str">
            <v>ADANA</v>
          </cell>
          <cell r="G13">
            <v>447</v>
          </cell>
          <cell r="H13">
            <v>424</v>
          </cell>
          <cell r="I13">
            <v>439</v>
          </cell>
          <cell r="J13">
            <v>447</v>
          </cell>
          <cell r="K13">
            <v>66</v>
          </cell>
        </row>
        <row r="14">
          <cell r="E14" t="str">
            <v>FADİME GEÇER</v>
          </cell>
          <cell r="F14" t="str">
            <v>MERSİN</v>
          </cell>
          <cell r="G14">
            <v>335</v>
          </cell>
          <cell r="H14">
            <v>438</v>
          </cell>
          <cell r="I14">
            <v>400</v>
          </cell>
          <cell r="J14">
            <v>438</v>
          </cell>
          <cell r="K14">
            <v>64</v>
          </cell>
        </row>
        <row r="15">
          <cell r="E15" t="str">
            <v>ESMANUR ŞAHBUDAK</v>
          </cell>
          <cell r="F15" t="str">
            <v>GAZİANTEP</v>
          </cell>
          <cell r="G15">
            <v>433</v>
          </cell>
          <cell r="H15">
            <v>394</v>
          </cell>
          <cell r="I15">
            <v>427</v>
          </cell>
          <cell r="J15">
            <v>433</v>
          </cell>
          <cell r="K15">
            <v>63</v>
          </cell>
        </row>
        <row r="16">
          <cell r="E16" t="str">
            <v>MERYEM YAMAN</v>
          </cell>
          <cell r="F16" t="str">
            <v>MERSİN</v>
          </cell>
          <cell r="G16">
            <v>422</v>
          </cell>
          <cell r="H16">
            <v>386</v>
          </cell>
          <cell r="I16">
            <v>431</v>
          </cell>
          <cell r="J16">
            <v>431</v>
          </cell>
          <cell r="K16">
            <v>62</v>
          </cell>
        </row>
        <row r="17">
          <cell r="E17" t="str">
            <v>AYŞEGÜL KILIÇ</v>
          </cell>
          <cell r="F17" t="str">
            <v>MERSİN</v>
          </cell>
          <cell r="G17" t="str">
            <v>X</v>
          </cell>
          <cell r="H17">
            <v>427</v>
          </cell>
          <cell r="I17">
            <v>427</v>
          </cell>
          <cell r="J17">
            <v>427</v>
          </cell>
          <cell r="K17">
            <v>61</v>
          </cell>
        </row>
        <row r="18">
          <cell r="E18" t="str">
            <v>RABİNAZ GÖÇER</v>
          </cell>
          <cell r="F18" t="str">
            <v>MERSİN</v>
          </cell>
          <cell r="G18">
            <v>321</v>
          </cell>
          <cell r="H18">
            <v>344</v>
          </cell>
          <cell r="I18">
            <v>400</v>
          </cell>
          <cell r="J18">
            <v>400</v>
          </cell>
          <cell r="K18">
            <v>55</v>
          </cell>
        </row>
        <row r="19">
          <cell r="E19" t="str">
            <v>EŞŞE ÇAĞLA KARALTI</v>
          </cell>
          <cell r="F19" t="str">
            <v>MERSİN</v>
          </cell>
          <cell r="G19" t="str">
            <v>X</v>
          </cell>
          <cell r="H19">
            <v>377</v>
          </cell>
          <cell r="I19">
            <v>399</v>
          </cell>
          <cell r="J19">
            <v>399</v>
          </cell>
          <cell r="K19">
            <v>54</v>
          </cell>
        </row>
        <row r="20">
          <cell r="E20" t="str">
            <v>NİSANUR AVCI</v>
          </cell>
          <cell r="F20" t="str">
            <v>GAZİANTEP</v>
          </cell>
          <cell r="G20" t="str">
            <v>X</v>
          </cell>
          <cell r="H20">
            <v>396</v>
          </cell>
          <cell r="I20" t="str">
            <v>X</v>
          </cell>
          <cell r="J20">
            <v>396</v>
          </cell>
          <cell r="K20">
            <v>53</v>
          </cell>
        </row>
        <row r="21">
          <cell r="E21" t="str">
            <v>GAMZE CANBOLAT</v>
          </cell>
          <cell r="F21" t="str">
            <v>ADANA</v>
          </cell>
          <cell r="G21">
            <v>387</v>
          </cell>
          <cell r="H21">
            <v>391</v>
          </cell>
          <cell r="I21">
            <v>382</v>
          </cell>
          <cell r="J21">
            <v>391</v>
          </cell>
          <cell r="K21">
            <v>52</v>
          </cell>
        </row>
        <row r="22">
          <cell r="E22" t="str">
            <v>AYGÜL BİLBAY</v>
          </cell>
          <cell r="F22" t="str">
            <v>GAZİANTEP</v>
          </cell>
          <cell r="G22">
            <v>365</v>
          </cell>
          <cell r="H22">
            <v>386</v>
          </cell>
          <cell r="I22">
            <v>381</v>
          </cell>
          <cell r="J22">
            <v>386</v>
          </cell>
          <cell r="K22">
            <v>50</v>
          </cell>
        </row>
        <row r="23">
          <cell r="E23" t="str">
            <v>BÜŞRA İNAN</v>
          </cell>
          <cell r="F23" t="str">
            <v>MERSİN</v>
          </cell>
          <cell r="G23">
            <v>380</v>
          </cell>
          <cell r="H23">
            <v>375</v>
          </cell>
          <cell r="I23">
            <v>376</v>
          </cell>
          <cell r="J23">
            <v>380</v>
          </cell>
          <cell r="K23">
            <v>48</v>
          </cell>
        </row>
        <row r="24">
          <cell r="E24" t="str">
            <v>ŞERİFE NUR ERTEM</v>
          </cell>
          <cell r="F24" t="str">
            <v>MERSİN</v>
          </cell>
          <cell r="G24">
            <v>375</v>
          </cell>
          <cell r="H24">
            <v>373</v>
          </cell>
          <cell r="I24">
            <v>365</v>
          </cell>
          <cell r="J24">
            <v>375</v>
          </cell>
          <cell r="K24">
            <v>47</v>
          </cell>
        </row>
        <row r="25">
          <cell r="E25" t="str">
            <v>ADILE KAYA</v>
          </cell>
          <cell r="F25" t="str">
            <v>GAZİANTEP</v>
          </cell>
          <cell r="G25">
            <v>363</v>
          </cell>
          <cell r="H25">
            <v>265</v>
          </cell>
          <cell r="I25">
            <v>305</v>
          </cell>
          <cell r="J25">
            <v>363</v>
          </cell>
          <cell r="K25">
            <v>43</v>
          </cell>
        </row>
        <row r="26">
          <cell r="E26" t="str">
            <v>FATMA NUR BAYRAMOĞLU</v>
          </cell>
          <cell r="F26" t="str">
            <v>MERSİN</v>
          </cell>
          <cell r="G26">
            <v>353</v>
          </cell>
          <cell r="H26">
            <v>356</v>
          </cell>
          <cell r="I26">
            <v>355</v>
          </cell>
          <cell r="J26">
            <v>356</v>
          </cell>
          <cell r="K26">
            <v>40</v>
          </cell>
        </row>
        <row r="27">
          <cell r="E27" t="str">
            <v>DAMLA AKINCI</v>
          </cell>
          <cell r="F27" t="str">
            <v>ADANA</v>
          </cell>
          <cell r="G27">
            <v>329</v>
          </cell>
          <cell r="H27">
            <v>265</v>
          </cell>
          <cell r="I27">
            <v>355</v>
          </cell>
          <cell r="J27">
            <v>355</v>
          </cell>
          <cell r="K27">
            <v>40</v>
          </cell>
        </row>
        <row r="28">
          <cell r="E28" t="str">
            <v>BİRGÜL SAL</v>
          </cell>
          <cell r="F28" t="str">
            <v>MERSİN</v>
          </cell>
          <cell r="G28">
            <v>348</v>
          </cell>
          <cell r="H28">
            <v>351</v>
          </cell>
          <cell r="I28">
            <v>341</v>
          </cell>
          <cell r="J28">
            <v>351</v>
          </cell>
          <cell r="K28">
            <v>39</v>
          </cell>
        </row>
        <row r="29">
          <cell r="E29" t="str">
            <v>CEREN KIRIŞ</v>
          </cell>
          <cell r="F29" t="str">
            <v>MERSİN</v>
          </cell>
          <cell r="G29" t="str">
            <v>X</v>
          </cell>
          <cell r="H29">
            <v>321</v>
          </cell>
          <cell r="I29" t="str">
            <v>X</v>
          </cell>
          <cell r="J29">
            <v>321</v>
          </cell>
          <cell r="K29">
            <v>29</v>
          </cell>
        </row>
        <row r="30">
          <cell r="E30" t="str">
            <v>SUDENAZ PEKACAR</v>
          </cell>
          <cell r="F30" t="str">
            <v>MERSİN</v>
          </cell>
          <cell r="G30">
            <v>317</v>
          </cell>
          <cell r="H30">
            <v>314</v>
          </cell>
          <cell r="I30">
            <v>315</v>
          </cell>
          <cell r="J30">
            <v>317</v>
          </cell>
          <cell r="K30">
            <v>27</v>
          </cell>
        </row>
        <row r="31">
          <cell r="E31" t="str">
            <v>MELEK NAZ DUMAN</v>
          </cell>
          <cell r="F31" t="str">
            <v>MERSİN</v>
          </cell>
          <cell r="G31">
            <v>311</v>
          </cell>
          <cell r="H31" t="str">
            <v>X</v>
          </cell>
          <cell r="I31" t="str">
            <v>X</v>
          </cell>
          <cell r="J31">
            <v>311</v>
          </cell>
          <cell r="K31">
            <v>25</v>
          </cell>
        </row>
        <row r="32">
          <cell r="E32" t="str">
            <v>NİSA NUR AVCI</v>
          </cell>
          <cell r="F32" t="str">
            <v>GAZİANTEP</v>
          </cell>
          <cell r="G32">
            <v>283</v>
          </cell>
          <cell r="H32">
            <v>396</v>
          </cell>
          <cell r="I32">
            <v>291</v>
          </cell>
          <cell r="J32">
            <v>396</v>
          </cell>
          <cell r="K32">
            <v>53</v>
          </cell>
        </row>
        <row r="33">
          <cell r="E33" t="str">
            <v>ZOZAN ÜREK</v>
          </cell>
          <cell r="F33" t="str">
            <v>MERSİN</v>
          </cell>
          <cell r="G33">
            <v>285</v>
          </cell>
          <cell r="H33">
            <v>252</v>
          </cell>
          <cell r="J33">
            <v>285</v>
          </cell>
          <cell r="K33">
            <v>19</v>
          </cell>
        </row>
        <row r="34">
          <cell r="E34" t="str">
            <v>CEMGİL KARAKAŞ</v>
          </cell>
          <cell r="F34" t="str">
            <v>ADANA</v>
          </cell>
          <cell r="J34" t="str">
            <v>DNS</v>
          </cell>
          <cell r="K34">
            <v>0</v>
          </cell>
        </row>
        <row r="35">
          <cell r="E35" t="str">
            <v>GÜLHANNUR AVCI</v>
          </cell>
          <cell r="F35" t="str">
            <v>OSMANİYE</v>
          </cell>
          <cell r="J35" t="str">
            <v>DNS</v>
          </cell>
          <cell r="K35">
            <v>0</v>
          </cell>
        </row>
        <row r="36">
          <cell r="E36" t="str">
            <v>GÜLCAN BAYRAM</v>
          </cell>
          <cell r="F36" t="str">
            <v>GAZİANTEP</v>
          </cell>
          <cell r="J36" t="str">
            <v>DNS</v>
          </cell>
          <cell r="K36">
            <v>0</v>
          </cell>
        </row>
        <row r="37">
          <cell r="E37" t="str">
            <v>SUDE NUR DİSYAPAN</v>
          </cell>
          <cell r="F37" t="str">
            <v>GAZİANTEP</v>
          </cell>
          <cell r="J37" t="str">
            <v>DNS</v>
          </cell>
          <cell r="K37">
            <v>0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MEDİNE GÖKÇÜL</v>
          </cell>
          <cell r="F8" t="str">
            <v>MERSİN</v>
          </cell>
          <cell r="G8" t="str">
            <v>-</v>
          </cell>
          <cell r="J8" t="str">
            <v>0</v>
          </cell>
          <cell r="M8" t="str">
            <v>0</v>
          </cell>
          <cell r="P8" t="str">
            <v>X</v>
          </cell>
          <cell r="Q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 refreshError="1"/>
      <sheetData sheetId="15">
        <row r="8">
          <cell r="J8" t="str">
            <v/>
          </cell>
          <cell r="K8" t="str">
            <v xml:space="preserve"> </v>
          </cell>
        </row>
        <row r="9">
          <cell r="E9" t="str">
            <v>DAMLA AKINCI</v>
          </cell>
          <cell r="F9" t="str">
            <v>ADANA</v>
          </cell>
          <cell r="G9">
            <v>4650</v>
          </cell>
          <cell r="H9">
            <v>4775</v>
          </cell>
          <cell r="I9">
            <v>4538</v>
          </cell>
          <cell r="J9">
            <v>4775</v>
          </cell>
          <cell r="K9">
            <v>100</v>
          </cell>
        </row>
        <row r="10">
          <cell r="E10" t="str">
            <v>FATMA NUR BAYRAMOĞLU</v>
          </cell>
          <cell r="F10" t="str">
            <v>MERSİN</v>
          </cell>
          <cell r="G10">
            <v>4137</v>
          </cell>
          <cell r="H10">
            <v>3765</v>
          </cell>
          <cell r="I10">
            <v>4290</v>
          </cell>
          <cell r="J10">
            <v>4290</v>
          </cell>
          <cell r="K10">
            <v>98</v>
          </cell>
        </row>
        <row r="11">
          <cell r="E11" t="str">
            <v>MELEK NAZ DUMAN</v>
          </cell>
          <cell r="F11" t="str">
            <v>MERSİN</v>
          </cell>
          <cell r="G11">
            <v>3230</v>
          </cell>
          <cell r="H11" t="str">
            <v>X</v>
          </cell>
          <cell r="I11" t="str">
            <v>X</v>
          </cell>
          <cell r="J11">
            <v>3230</v>
          </cell>
          <cell r="K11">
            <v>88</v>
          </cell>
        </row>
        <row r="12">
          <cell r="E12" t="str">
            <v>YAREN ÇEVİK</v>
          </cell>
          <cell r="F12" t="str">
            <v>ADANA</v>
          </cell>
          <cell r="G12">
            <v>2782</v>
          </cell>
          <cell r="H12" t="str">
            <v>X</v>
          </cell>
          <cell r="I12" t="str">
            <v>X</v>
          </cell>
          <cell r="J12">
            <v>2782</v>
          </cell>
          <cell r="K12">
            <v>83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CEMRE NUR KONAK</v>
          </cell>
          <cell r="F8" t="str">
            <v>MERSİN</v>
          </cell>
          <cell r="G8">
            <v>3323</v>
          </cell>
          <cell r="H8">
            <v>3396</v>
          </cell>
          <cell r="I8">
            <v>3520</v>
          </cell>
          <cell r="J8">
            <v>3520</v>
          </cell>
          <cell r="K8">
            <v>91</v>
          </cell>
        </row>
        <row r="9">
          <cell r="E9" t="str">
            <v>RABİA DEMİR</v>
          </cell>
          <cell r="F9" t="str">
            <v>MERSİN</v>
          </cell>
          <cell r="G9">
            <v>3287</v>
          </cell>
          <cell r="H9">
            <v>2659</v>
          </cell>
          <cell r="I9">
            <v>2878</v>
          </cell>
          <cell r="J9">
            <v>3287</v>
          </cell>
          <cell r="K9">
            <v>88</v>
          </cell>
        </row>
        <row r="10">
          <cell r="E10" t="str">
            <v>ZOZAN ÜREK</v>
          </cell>
          <cell r="F10" t="str">
            <v>MERSİN</v>
          </cell>
          <cell r="G10">
            <v>1776</v>
          </cell>
          <cell r="H10">
            <v>1872</v>
          </cell>
          <cell r="I10" t="str">
            <v>x</v>
          </cell>
          <cell r="J10">
            <v>1872</v>
          </cell>
          <cell r="K10">
            <v>59</v>
          </cell>
        </row>
        <row r="11">
          <cell r="E11" t="str">
            <v>RANA GÖBEKLİ</v>
          </cell>
          <cell r="F11" t="str">
            <v>ADANA</v>
          </cell>
          <cell r="G11" t="str">
            <v>X</v>
          </cell>
          <cell r="H11" t="str">
            <v>X</v>
          </cell>
          <cell r="I11">
            <v>1712</v>
          </cell>
          <cell r="J11">
            <v>1712</v>
          </cell>
          <cell r="K11">
            <v>53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2008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ÖMER YILMAZ</v>
          </cell>
          <cell r="E8" t="str">
            <v>GAZİANTEP</v>
          </cell>
          <cell r="F8">
            <v>758</v>
          </cell>
          <cell r="G8">
            <v>94</v>
          </cell>
        </row>
        <row r="9">
          <cell r="D9" t="str">
            <v>MEHMETCAN KUNT</v>
          </cell>
          <cell r="E9" t="str">
            <v>GAZİANTEP</v>
          </cell>
          <cell r="F9">
            <v>760</v>
          </cell>
          <cell r="G9">
            <v>94</v>
          </cell>
        </row>
        <row r="10">
          <cell r="D10" t="str">
            <v>HASAN BASRİ KIZILYILDIRIM</v>
          </cell>
          <cell r="E10" t="str">
            <v>MERSİN</v>
          </cell>
          <cell r="F10">
            <v>792</v>
          </cell>
          <cell r="G10">
            <v>87</v>
          </cell>
        </row>
        <row r="11">
          <cell r="D11" t="str">
            <v>TOPRAK EGE ÖZDEMİR</v>
          </cell>
          <cell r="E11" t="str">
            <v>ADANA</v>
          </cell>
          <cell r="F11">
            <v>803</v>
          </cell>
          <cell r="G11">
            <v>85</v>
          </cell>
        </row>
        <row r="12">
          <cell r="D12" t="str">
            <v>HIZIR ÇAKIR ÜNLÜ</v>
          </cell>
          <cell r="E12" t="str">
            <v>GAZİANTEP</v>
          </cell>
          <cell r="F12">
            <v>819</v>
          </cell>
          <cell r="G12">
            <v>82</v>
          </cell>
        </row>
        <row r="13">
          <cell r="D13" t="str">
            <v>ONUR CAN SARIOĞLU</v>
          </cell>
          <cell r="E13" t="str">
            <v>OSMANİYE</v>
          </cell>
          <cell r="F13">
            <v>824</v>
          </cell>
          <cell r="G13">
            <v>81</v>
          </cell>
        </row>
        <row r="14">
          <cell r="D14" t="str">
            <v>İBRAHİM HALİL KIRMIZI</v>
          </cell>
          <cell r="E14" t="str">
            <v>GAZİANTEP</v>
          </cell>
          <cell r="F14">
            <v>826</v>
          </cell>
          <cell r="G14">
            <v>80</v>
          </cell>
        </row>
        <row r="15">
          <cell r="D15" t="str">
            <v>MUHAMMED YAHYA ÇAKIR</v>
          </cell>
          <cell r="E15" t="str">
            <v>ADANA</v>
          </cell>
          <cell r="F15">
            <v>827</v>
          </cell>
          <cell r="G15">
            <v>80</v>
          </cell>
        </row>
        <row r="16">
          <cell r="D16" t="str">
            <v>MUHAMMED ENES YALDIZ</v>
          </cell>
          <cell r="E16" t="str">
            <v>GAZİANTEP</v>
          </cell>
          <cell r="F16">
            <v>829</v>
          </cell>
          <cell r="G16">
            <v>80</v>
          </cell>
        </row>
        <row r="17">
          <cell r="D17" t="str">
            <v>MEHMET ALİ KAYACI</v>
          </cell>
          <cell r="E17" t="str">
            <v>ADANA</v>
          </cell>
          <cell r="F17">
            <v>854</v>
          </cell>
          <cell r="G17">
            <v>75</v>
          </cell>
        </row>
        <row r="18">
          <cell r="D18" t="str">
            <v>CEBRAİL MUTLU</v>
          </cell>
          <cell r="E18" t="str">
            <v>ADANA</v>
          </cell>
          <cell r="F18">
            <v>856</v>
          </cell>
          <cell r="G18">
            <v>74</v>
          </cell>
        </row>
        <row r="19">
          <cell r="D19" t="str">
            <v>HALİL METE GÖZÜKARA</v>
          </cell>
          <cell r="E19" t="str">
            <v>OSMANİYE</v>
          </cell>
          <cell r="F19">
            <v>858</v>
          </cell>
          <cell r="G19">
            <v>74</v>
          </cell>
        </row>
        <row r="20">
          <cell r="D20" t="str">
            <v>YUSUF YAKUP ŞAHİN</v>
          </cell>
          <cell r="E20" t="str">
            <v>ADANA</v>
          </cell>
          <cell r="F20">
            <v>872</v>
          </cell>
          <cell r="G20">
            <v>71</v>
          </cell>
        </row>
        <row r="21">
          <cell r="D21" t="str">
            <v>EYYÜP ALİ AKDENİZ</v>
          </cell>
          <cell r="E21" t="str">
            <v>OSMANİYE</v>
          </cell>
          <cell r="F21">
            <v>927</v>
          </cell>
          <cell r="G21">
            <v>60</v>
          </cell>
        </row>
        <row r="22">
          <cell r="D22" t="str">
            <v>ENES EREN SARI</v>
          </cell>
          <cell r="E22" t="str">
            <v>MERSİN</v>
          </cell>
          <cell r="F22" t="str">
            <v>DNS</v>
          </cell>
          <cell r="G22" t="str">
            <v>0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ALİ EREN KIR</v>
          </cell>
          <cell r="E8" t="str">
            <v>ADANA</v>
          </cell>
          <cell r="F8">
            <v>1015</v>
          </cell>
          <cell r="G8">
            <v>87</v>
          </cell>
        </row>
        <row r="9">
          <cell r="D9" t="str">
            <v>EGEMEN HAYTA</v>
          </cell>
          <cell r="E9" t="str">
            <v>OSMANİYE</v>
          </cell>
          <cell r="F9">
            <v>1067</v>
          </cell>
          <cell r="G9">
            <v>76</v>
          </cell>
        </row>
        <row r="10">
          <cell r="D10" t="str">
            <v>YUSUF KILIÇARSLAN</v>
          </cell>
          <cell r="E10" t="str">
            <v>MERSİN</v>
          </cell>
          <cell r="F10">
            <v>1079</v>
          </cell>
          <cell r="G10">
            <v>74</v>
          </cell>
        </row>
        <row r="11">
          <cell r="D11" t="str">
            <v>ARDA YAMAN</v>
          </cell>
          <cell r="E11" t="str">
            <v>MERSİN</v>
          </cell>
          <cell r="F11">
            <v>1122</v>
          </cell>
          <cell r="G11">
            <v>65</v>
          </cell>
        </row>
        <row r="12">
          <cell r="D12" t="str">
            <v>M.ÖMER YILMAZ</v>
          </cell>
          <cell r="E12" t="str">
            <v>MERSİN</v>
          </cell>
          <cell r="F12">
            <v>1129</v>
          </cell>
          <cell r="G12">
            <v>64</v>
          </cell>
        </row>
        <row r="13">
          <cell r="D13" t="str">
            <v>KAAN EREN SAYGI</v>
          </cell>
          <cell r="E13" t="str">
            <v>OSMANİYE</v>
          </cell>
          <cell r="F13">
            <v>1195</v>
          </cell>
          <cell r="G13">
            <v>51</v>
          </cell>
        </row>
        <row r="14">
          <cell r="D14" t="str">
            <v>HÜSEYİN EMRE KAVCU</v>
          </cell>
          <cell r="E14" t="str">
            <v>OSMANİYE</v>
          </cell>
          <cell r="F14">
            <v>1253</v>
          </cell>
          <cell r="G14">
            <v>39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D8" t="str">
            <v>İBRAHİM HALİL KARAYILAN</v>
          </cell>
          <cell r="E8" t="str">
            <v>GAZİANTEP</v>
          </cell>
          <cell r="F8">
            <v>20525</v>
          </cell>
          <cell r="G8">
            <v>79</v>
          </cell>
        </row>
        <row r="9">
          <cell r="D9" t="str">
            <v>YASİN YILDIRIM</v>
          </cell>
          <cell r="E9" t="str">
            <v>GAZİANTEP</v>
          </cell>
          <cell r="F9">
            <v>21036</v>
          </cell>
          <cell r="G9">
            <v>60</v>
          </cell>
        </row>
        <row r="10">
          <cell r="D10" t="str">
            <v>RAFET CAN KOÇ</v>
          </cell>
          <cell r="E10" t="str">
            <v>GAZİANTEP</v>
          </cell>
          <cell r="F10">
            <v>21554</v>
          </cell>
          <cell r="G10">
            <v>42</v>
          </cell>
        </row>
        <row r="11">
          <cell r="D11" t="str">
            <v>MEHMET ALİ DEMİR</v>
          </cell>
          <cell r="E11" t="str">
            <v>GAZİANTEP</v>
          </cell>
          <cell r="F11">
            <v>21927</v>
          </cell>
          <cell r="G11">
            <v>34</v>
          </cell>
        </row>
        <row r="12">
          <cell r="D12" t="str">
            <v>BEKİR SAMİ KOŞAR</v>
          </cell>
          <cell r="E12" t="str">
            <v>OSMANİYE</v>
          </cell>
          <cell r="F12">
            <v>22817</v>
          </cell>
          <cell r="G12">
            <v>24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CEBRAİL MUTLU</v>
          </cell>
          <cell r="F8" t="str">
            <v>ADANA</v>
          </cell>
          <cell r="G8">
            <v>946</v>
          </cell>
          <cell r="H8">
            <v>975</v>
          </cell>
          <cell r="I8">
            <v>911</v>
          </cell>
          <cell r="J8">
            <v>975</v>
          </cell>
          <cell r="K8">
            <v>58</v>
          </cell>
        </row>
        <row r="9">
          <cell r="E9" t="str">
            <v>ONUR CAN SARIOĞLU</v>
          </cell>
          <cell r="F9" t="str">
            <v>OSMANİYE</v>
          </cell>
          <cell r="G9">
            <v>803</v>
          </cell>
          <cell r="H9">
            <v>825</v>
          </cell>
          <cell r="I9">
            <v>863</v>
          </cell>
          <cell r="J9">
            <v>863</v>
          </cell>
          <cell r="K9">
            <v>51</v>
          </cell>
        </row>
        <row r="10">
          <cell r="E10" t="str">
            <v>HÜSEYİN EMRE KAVCU</v>
          </cell>
          <cell r="F10" t="str">
            <v>OSMANİYE</v>
          </cell>
          <cell r="G10">
            <v>767</v>
          </cell>
          <cell r="H10">
            <v>815</v>
          </cell>
          <cell r="I10" t="str">
            <v>X</v>
          </cell>
          <cell r="J10">
            <v>815</v>
          </cell>
          <cell r="K10">
            <v>48</v>
          </cell>
        </row>
        <row r="11">
          <cell r="E11" t="str">
            <v>HASAN BASRİ KIZILYILDIRIM</v>
          </cell>
          <cell r="F11" t="str">
            <v>MERSİN</v>
          </cell>
          <cell r="G11">
            <v>726</v>
          </cell>
          <cell r="H11" t="str">
            <v>X</v>
          </cell>
          <cell r="I11">
            <v>771</v>
          </cell>
          <cell r="J11">
            <v>771</v>
          </cell>
          <cell r="K11">
            <v>19</v>
          </cell>
        </row>
        <row r="12">
          <cell r="E12" t="str">
            <v>TOPRAK EGE ÖZDEMİR</v>
          </cell>
          <cell r="F12" t="str">
            <v>ADANA</v>
          </cell>
          <cell r="G12">
            <v>759</v>
          </cell>
          <cell r="H12">
            <v>732</v>
          </cell>
          <cell r="I12">
            <v>688</v>
          </cell>
          <cell r="J12">
            <v>759</v>
          </cell>
          <cell r="K12">
            <v>44</v>
          </cell>
        </row>
        <row r="13">
          <cell r="E13" t="str">
            <v>MEHMETCAN KUNT</v>
          </cell>
          <cell r="F13" t="str">
            <v>GAZİANTEP</v>
          </cell>
          <cell r="G13">
            <v>752</v>
          </cell>
          <cell r="H13">
            <v>658</v>
          </cell>
          <cell r="I13">
            <v>575</v>
          </cell>
          <cell r="J13">
            <v>752</v>
          </cell>
          <cell r="K13">
            <v>43</v>
          </cell>
        </row>
        <row r="14">
          <cell r="E14" t="str">
            <v>ÖMER YILMAZ</v>
          </cell>
          <cell r="F14" t="str">
            <v>GAZİANTEP</v>
          </cell>
          <cell r="G14">
            <v>704</v>
          </cell>
          <cell r="H14">
            <v>742</v>
          </cell>
          <cell r="I14">
            <v>699</v>
          </cell>
          <cell r="J14">
            <v>742</v>
          </cell>
          <cell r="K14">
            <v>43</v>
          </cell>
        </row>
        <row r="15">
          <cell r="E15" t="str">
            <v>ARDA YAMAN</v>
          </cell>
          <cell r="F15" t="str">
            <v>MERSİN</v>
          </cell>
          <cell r="G15" t="str">
            <v>X</v>
          </cell>
          <cell r="H15">
            <v>658</v>
          </cell>
          <cell r="I15">
            <v>732</v>
          </cell>
          <cell r="J15">
            <v>732</v>
          </cell>
          <cell r="K15">
            <v>42</v>
          </cell>
        </row>
        <row r="16">
          <cell r="E16" t="str">
            <v>YUSUF KILIÇARSLAN</v>
          </cell>
          <cell r="F16" t="str">
            <v>MERSİN</v>
          </cell>
          <cell r="G16" t="str">
            <v>X</v>
          </cell>
          <cell r="H16">
            <v>590</v>
          </cell>
          <cell r="I16">
            <v>717</v>
          </cell>
          <cell r="J16">
            <v>717</v>
          </cell>
          <cell r="K16">
            <v>41</v>
          </cell>
        </row>
        <row r="17">
          <cell r="E17" t="str">
            <v>ALİ EREN KIR</v>
          </cell>
          <cell r="F17" t="str">
            <v>ADANA</v>
          </cell>
          <cell r="G17">
            <v>596</v>
          </cell>
          <cell r="H17">
            <v>650</v>
          </cell>
          <cell r="I17">
            <v>689</v>
          </cell>
          <cell r="J17">
            <v>689</v>
          </cell>
          <cell r="K17">
            <v>39</v>
          </cell>
        </row>
        <row r="18">
          <cell r="E18" t="str">
            <v>EGEMEN HAYTA</v>
          </cell>
          <cell r="F18" t="str">
            <v>OSMANİYE</v>
          </cell>
          <cell r="G18" t="str">
            <v>X</v>
          </cell>
          <cell r="H18">
            <v>650</v>
          </cell>
          <cell r="I18">
            <v>685</v>
          </cell>
          <cell r="J18">
            <v>685</v>
          </cell>
          <cell r="K18">
            <v>39</v>
          </cell>
        </row>
        <row r="19">
          <cell r="E19" t="str">
            <v>HALİL METE GÖZÜKARA</v>
          </cell>
          <cell r="F19" t="str">
            <v>OSMANİYE</v>
          </cell>
          <cell r="G19">
            <v>598</v>
          </cell>
          <cell r="H19">
            <v>619</v>
          </cell>
          <cell r="I19">
            <v>684</v>
          </cell>
          <cell r="J19">
            <v>684</v>
          </cell>
          <cell r="K19">
            <v>39</v>
          </cell>
        </row>
        <row r="20">
          <cell r="E20" t="str">
            <v>HIZIR ÇAKIR ÜNLÜ</v>
          </cell>
          <cell r="F20" t="str">
            <v>GAZİANTEP</v>
          </cell>
          <cell r="G20">
            <v>601</v>
          </cell>
          <cell r="H20">
            <v>612</v>
          </cell>
          <cell r="I20">
            <v>590</v>
          </cell>
          <cell r="J20">
            <v>612</v>
          </cell>
          <cell r="K20">
            <v>34</v>
          </cell>
        </row>
        <row r="21">
          <cell r="E21" t="str">
            <v>KAAN EREN SAYGI</v>
          </cell>
          <cell r="F21" t="str">
            <v>OSMANİYE</v>
          </cell>
          <cell r="G21" t="str">
            <v>X</v>
          </cell>
          <cell r="H21">
            <v>583</v>
          </cell>
          <cell r="I21">
            <v>579</v>
          </cell>
          <cell r="J21">
            <v>583</v>
          </cell>
          <cell r="K21">
            <v>32</v>
          </cell>
        </row>
        <row r="22">
          <cell r="E22" t="str">
            <v>EYYÜP ALİ AKDENİZ</v>
          </cell>
          <cell r="F22" t="str">
            <v>OSMANİYE</v>
          </cell>
          <cell r="G22">
            <v>525</v>
          </cell>
          <cell r="H22">
            <v>515</v>
          </cell>
          <cell r="I22">
            <v>549</v>
          </cell>
          <cell r="J22">
            <v>549</v>
          </cell>
          <cell r="K22">
            <v>30</v>
          </cell>
        </row>
        <row r="23">
          <cell r="E23" t="str">
            <v>BEKİR SAMİ KOŞAR</v>
          </cell>
          <cell r="F23" t="str">
            <v>OSMANİYE</v>
          </cell>
          <cell r="G23">
            <v>389</v>
          </cell>
          <cell r="H23" t="str">
            <v>X</v>
          </cell>
          <cell r="I23" t="str">
            <v>X</v>
          </cell>
          <cell r="J23">
            <v>389</v>
          </cell>
          <cell r="K23">
            <v>19</v>
          </cell>
        </row>
        <row r="24">
          <cell r="E24" t="str">
            <v>BEKİR SAMİ KOŞAR</v>
          </cell>
          <cell r="F24" t="str">
            <v>OSMANİYE</v>
          </cell>
          <cell r="G24">
            <v>389</v>
          </cell>
          <cell r="H24" t="str">
            <v>X</v>
          </cell>
          <cell r="I24">
            <v>360</v>
          </cell>
          <cell r="J24">
            <v>389</v>
          </cell>
          <cell r="K24">
            <v>19</v>
          </cell>
        </row>
        <row r="25">
          <cell r="E25" t="str">
            <v>İBRAHİM HALİL KARAYILAN</v>
          </cell>
          <cell r="F25" t="str">
            <v>GAZİANTEP</v>
          </cell>
          <cell r="J25" t="str">
            <v>DNS</v>
          </cell>
          <cell r="K25">
            <v>0</v>
          </cell>
        </row>
        <row r="26">
          <cell r="E26" t="str">
            <v>RAFET CAN KOÇ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MUHAMMED ENES YALDIZ</v>
          </cell>
          <cell r="F27" t="str">
            <v>GAZİANTEP</v>
          </cell>
          <cell r="G27" t="str">
            <v>X</v>
          </cell>
          <cell r="H27" t="str">
            <v>X</v>
          </cell>
          <cell r="I27" t="str">
            <v>X</v>
          </cell>
          <cell r="J27" t="str">
            <v>NM</v>
          </cell>
          <cell r="K27">
            <v>0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MUHAMMED YAHYA ÇAKIR</v>
          </cell>
          <cell r="F8" t="str">
            <v>ADANA</v>
          </cell>
          <cell r="G8">
            <v>3906</v>
          </cell>
          <cell r="H8">
            <v>3776</v>
          </cell>
          <cell r="I8" t="str">
            <v>X</v>
          </cell>
          <cell r="J8">
            <v>3906</v>
          </cell>
          <cell r="K8">
            <v>72</v>
          </cell>
        </row>
        <row r="9">
          <cell r="E9" t="str">
            <v>M.ÖMER YILMAZ</v>
          </cell>
          <cell r="F9" t="str">
            <v>MERSİN</v>
          </cell>
          <cell r="G9">
            <v>2633</v>
          </cell>
          <cell r="H9">
            <v>2402</v>
          </cell>
          <cell r="I9">
            <v>2478</v>
          </cell>
          <cell r="J9">
            <v>2633</v>
          </cell>
          <cell r="K9">
            <v>51</v>
          </cell>
        </row>
        <row r="10">
          <cell r="E10" t="str">
            <v>İBRAHİM HALİL KIRMIZI</v>
          </cell>
          <cell r="F10" t="str">
            <v>GAZİANTEP</v>
          </cell>
          <cell r="G10">
            <v>2378</v>
          </cell>
          <cell r="H10">
            <v>2309</v>
          </cell>
          <cell r="I10">
            <v>2568</v>
          </cell>
          <cell r="J10">
            <v>2568</v>
          </cell>
          <cell r="K10">
            <v>50</v>
          </cell>
        </row>
        <row r="11">
          <cell r="E11" t="str">
            <v>MEHMET ALİ KAYACI</v>
          </cell>
          <cell r="F11" t="str">
            <v>ADANA</v>
          </cell>
          <cell r="G11">
            <v>1766</v>
          </cell>
          <cell r="H11">
            <v>1836</v>
          </cell>
          <cell r="I11">
            <v>1945</v>
          </cell>
          <cell r="J11">
            <v>1945</v>
          </cell>
          <cell r="K11">
            <v>37</v>
          </cell>
        </row>
        <row r="12">
          <cell r="E12" t="str">
            <v>YASİN YILDIRIM</v>
          </cell>
          <cell r="F12" t="str">
            <v>GAZİANTEP</v>
          </cell>
          <cell r="J12" t="str">
            <v>DNS</v>
          </cell>
          <cell r="K12">
            <v>0</v>
          </cell>
        </row>
        <row r="13">
          <cell r="E13" t="str">
            <v>MEHMET ALİ DEMİR</v>
          </cell>
          <cell r="F13" t="str">
            <v>GAZİANTEP</v>
          </cell>
          <cell r="J13" t="str">
            <v>DNS</v>
          </cell>
          <cell r="K13">
            <v>0</v>
          </cell>
        </row>
        <row r="14">
          <cell r="E14" t="str">
            <v>ENES EREN SARI</v>
          </cell>
          <cell r="F14" t="str">
            <v>MERSİN</v>
          </cell>
          <cell r="J14" t="str">
            <v>DNS</v>
          </cell>
          <cell r="K14">
            <v>0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MUHAMMED ENES YALDIZ</v>
          </cell>
          <cell r="F8" t="str">
            <v>GAZİANTEP</v>
          </cell>
          <cell r="G8">
            <v>525</v>
          </cell>
          <cell r="H8">
            <v>537</v>
          </cell>
          <cell r="I8">
            <v>320</v>
          </cell>
          <cell r="J8">
            <v>537</v>
          </cell>
          <cell r="K8">
            <v>74</v>
          </cell>
        </row>
        <row r="9">
          <cell r="E9" t="str">
            <v>ALİ EREN KIR</v>
          </cell>
          <cell r="F9" t="str">
            <v>ADANA</v>
          </cell>
          <cell r="G9">
            <v>533</v>
          </cell>
          <cell r="H9" t="str">
            <v>X</v>
          </cell>
          <cell r="I9">
            <v>537</v>
          </cell>
          <cell r="J9">
            <v>537</v>
          </cell>
          <cell r="K9">
            <v>74</v>
          </cell>
        </row>
        <row r="10">
          <cell r="E10" t="str">
            <v>HASAN BASRİ KIZILYILDIRIM</v>
          </cell>
          <cell r="F10" t="str">
            <v>MERSİN</v>
          </cell>
          <cell r="G10">
            <v>508</v>
          </cell>
          <cell r="H10">
            <v>534</v>
          </cell>
          <cell r="I10">
            <v>506</v>
          </cell>
          <cell r="J10">
            <v>534</v>
          </cell>
          <cell r="K10">
            <v>73</v>
          </cell>
        </row>
        <row r="11">
          <cell r="E11" t="str">
            <v>HIZIR ÇAKIR ÜNLÜ</v>
          </cell>
          <cell r="F11" t="str">
            <v>GAZİANTEP</v>
          </cell>
          <cell r="G11">
            <v>526</v>
          </cell>
          <cell r="H11" t="str">
            <v>X</v>
          </cell>
          <cell r="I11">
            <v>490</v>
          </cell>
          <cell r="J11">
            <v>526</v>
          </cell>
          <cell r="K11">
            <v>71</v>
          </cell>
        </row>
        <row r="12">
          <cell r="E12" t="str">
            <v>YUSUF YAKUP ŞAHİN</v>
          </cell>
          <cell r="F12" t="str">
            <v>ADANA</v>
          </cell>
          <cell r="G12">
            <v>461</v>
          </cell>
          <cell r="H12">
            <v>518</v>
          </cell>
          <cell r="I12">
            <v>487</v>
          </cell>
          <cell r="J12">
            <v>518</v>
          </cell>
          <cell r="K12">
            <v>69</v>
          </cell>
        </row>
        <row r="13">
          <cell r="E13" t="str">
            <v>EGEMEN HAYTA</v>
          </cell>
          <cell r="F13" t="str">
            <v>OSMANİYE</v>
          </cell>
          <cell r="G13">
            <v>453</v>
          </cell>
          <cell r="H13">
            <v>516</v>
          </cell>
          <cell r="I13">
            <v>505</v>
          </cell>
          <cell r="J13">
            <v>516</v>
          </cell>
          <cell r="K13">
            <v>69</v>
          </cell>
        </row>
        <row r="14">
          <cell r="E14" t="str">
            <v>CEBRAİL MUTLU</v>
          </cell>
          <cell r="F14" t="str">
            <v>ADANA</v>
          </cell>
          <cell r="G14">
            <v>506</v>
          </cell>
          <cell r="H14">
            <v>494</v>
          </cell>
          <cell r="I14">
            <v>474</v>
          </cell>
          <cell r="J14">
            <v>506</v>
          </cell>
          <cell r="K14">
            <v>66</v>
          </cell>
        </row>
        <row r="15">
          <cell r="E15" t="str">
            <v>ÖMER YILMAZ</v>
          </cell>
          <cell r="F15" t="str">
            <v>GAZİANTEP</v>
          </cell>
          <cell r="G15">
            <v>504</v>
          </cell>
          <cell r="H15">
            <v>482</v>
          </cell>
          <cell r="I15" t="str">
            <v>X</v>
          </cell>
          <cell r="J15">
            <v>504</v>
          </cell>
          <cell r="K15">
            <v>66</v>
          </cell>
        </row>
        <row r="16">
          <cell r="E16" t="str">
            <v>MEHMET ALİ KAYACI</v>
          </cell>
          <cell r="F16" t="str">
            <v>ADANA</v>
          </cell>
          <cell r="G16">
            <v>498</v>
          </cell>
          <cell r="H16">
            <v>503</v>
          </cell>
          <cell r="I16">
            <v>482</v>
          </cell>
          <cell r="J16">
            <v>503</v>
          </cell>
          <cell r="K16">
            <v>65</v>
          </cell>
        </row>
        <row r="17">
          <cell r="E17" t="str">
            <v>MUHAMMED YAHYA ÇAKIR</v>
          </cell>
          <cell r="F17" t="str">
            <v>ADANA</v>
          </cell>
          <cell r="G17">
            <v>487</v>
          </cell>
          <cell r="H17">
            <v>476</v>
          </cell>
          <cell r="I17">
            <v>477</v>
          </cell>
          <cell r="J17">
            <v>487</v>
          </cell>
          <cell r="K17">
            <v>61</v>
          </cell>
        </row>
        <row r="18">
          <cell r="E18" t="str">
            <v>M.ÖMER YILMAZ</v>
          </cell>
          <cell r="F18" t="str">
            <v>MERSİN</v>
          </cell>
          <cell r="G18">
            <v>482</v>
          </cell>
          <cell r="H18">
            <v>487</v>
          </cell>
          <cell r="I18">
            <v>469</v>
          </cell>
          <cell r="J18">
            <v>487</v>
          </cell>
          <cell r="K18">
            <v>61</v>
          </cell>
        </row>
        <row r="19">
          <cell r="E19" t="str">
            <v>TOPRAK EGE ÖZDEMİR</v>
          </cell>
          <cell r="F19" t="str">
            <v>ADANA</v>
          </cell>
          <cell r="G19">
            <v>484</v>
          </cell>
          <cell r="H19">
            <v>451</v>
          </cell>
          <cell r="I19">
            <v>486</v>
          </cell>
          <cell r="J19">
            <v>486</v>
          </cell>
          <cell r="K19">
            <v>61</v>
          </cell>
        </row>
        <row r="20">
          <cell r="E20" t="str">
            <v>ARDA YAMAN</v>
          </cell>
          <cell r="F20" t="str">
            <v>MERSİN</v>
          </cell>
          <cell r="G20" t="str">
            <v>X</v>
          </cell>
          <cell r="H20">
            <v>472</v>
          </cell>
          <cell r="I20">
            <v>485</v>
          </cell>
          <cell r="J20">
            <v>485</v>
          </cell>
          <cell r="K20">
            <v>61</v>
          </cell>
        </row>
        <row r="21">
          <cell r="E21" t="str">
            <v>ONUR CAN SARIOĞLU</v>
          </cell>
          <cell r="F21" t="str">
            <v>OSMANİYE</v>
          </cell>
          <cell r="G21">
            <v>477</v>
          </cell>
          <cell r="H21" t="str">
            <v>X</v>
          </cell>
          <cell r="I21">
            <v>475</v>
          </cell>
          <cell r="J21">
            <v>477</v>
          </cell>
          <cell r="K21">
            <v>59</v>
          </cell>
        </row>
        <row r="22">
          <cell r="E22" t="str">
            <v>MEHMETCAN KUNT</v>
          </cell>
          <cell r="F22" t="str">
            <v>GAZİANTEP</v>
          </cell>
          <cell r="G22">
            <v>361</v>
          </cell>
          <cell r="H22">
            <v>476</v>
          </cell>
          <cell r="I22">
            <v>472</v>
          </cell>
          <cell r="J22">
            <v>476</v>
          </cell>
          <cell r="K22">
            <v>59</v>
          </cell>
        </row>
        <row r="23">
          <cell r="E23" t="str">
            <v>HALİL METE GÖZÜKARA</v>
          </cell>
          <cell r="F23" t="str">
            <v>OSMANİYE</v>
          </cell>
          <cell r="G23">
            <v>471</v>
          </cell>
          <cell r="H23">
            <v>465</v>
          </cell>
          <cell r="I23">
            <v>460</v>
          </cell>
          <cell r="J23">
            <v>471</v>
          </cell>
          <cell r="K23">
            <v>57</v>
          </cell>
        </row>
        <row r="24">
          <cell r="E24" t="str">
            <v>YUSUF KILIÇARSLAN</v>
          </cell>
          <cell r="F24" t="str">
            <v>MERSİN</v>
          </cell>
          <cell r="G24">
            <v>421</v>
          </cell>
          <cell r="H24">
            <v>432</v>
          </cell>
          <cell r="I24">
            <v>400</v>
          </cell>
          <cell r="J24">
            <v>432</v>
          </cell>
          <cell r="K24">
            <v>48</v>
          </cell>
        </row>
        <row r="25">
          <cell r="E25" t="str">
            <v>BEKİR SAMİ KOŞAR</v>
          </cell>
          <cell r="F25" t="str">
            <v>OSMANİYE</v>
          </cell>
          <cell r="G25">
            <v>413</v>
          </cell>
          <cell r="H25">
            <v>392</v>
          </cell>
          <cell r="I25">
            <v>336</v>
          </cell>
          <cell r="J25">
            <v>413</v>
          </cell>
          <cell r="K25">
            <v>43</v>
          </cell>
        </row>
        <row r="26">
          <cell r="E26" t="str">
            <v>HÜSEYİN EMRE KAVCU</v>
          </cell>
          <cell r="F26" t="str">
            <v>OSMANİYE</v>
          </cell>
          <cell r="G26" t="str">
            <v>X</v>
          </cell>
          <cell r="H26">
            <v>413</v>
          </cell>
          <cell r="I26">
            <v>412</v>
          </cell>
          <cell r="J26">
            <v>413</v>
          </cell>
          <cell r="K26">
            <v>43</v>
          </cell>
        </row>
        <row r="27">
          <cell r="E27" t="str">
            <v>KAAN EREN SAYGI</v>
          </cell>
          <cell r="F27" t="str">
            <v>OSMANİYE</v>
          </cell>
          <cell r="G27">
            <v>379</v>
          </cell>
          <cell r="H27">
            <v>336</v>
          </cell>
          <cell r="I27">
            <v>407</v>
          </cell>
          <cell r="J27">
            <v>407</v>
          </cell>
          <cell r="K27">
            <v>41</v>
          </cell>
        </row>
        <row r="28">
          <cell r="E28" t="str">
            <v>EYYÜP ALİ AKDENİZ</v>
          </cell>
          <cell r="F28" t="str">
            <v>OSMANİYE</v>
          </cell>
          <cell r="G28">
            <v>272</v>
          </cell>
          <cell r="H28" t="str">
            <v>X</v>
          </cell>
          <cell r="I28" t="str">
            <v>X</v>
          </cell>
          <cell r="J28">
            <v>272</v>
          </cell>
          <cell r="K28">
            <v>17</v>
          </cell>
        </row>
        <row r="29">
          <cell r="E29" t="str">
            <v>İBRAHİM HALİL KARAYILAN</v>
          </cell>
          <cell r="F29" t="str">
            <v>GAZİANTEP</v>
          </cell>
          <cell r="J29" t="str">
            <v>DNS</v>
          </cell>
          <cell r="K29">
            <v>43</v>
          </cell>
        </row>
        <row r="30">
          <cell r="E30" t="str">
            <v>RAFET CAN KOÇ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YASİN YILDIRIM</v>
          </cell>
          <cell r="F31" t="str">
            <v>GAZİANTEP</v>
          </cell>
          <cell r="J31" t="str">
            <v>DNS</v>
          </cell>
          <cell r="K31">
            <v>0</v>
          </cell>
        </row>
        <row r="33">
          <cell r="E33" t="str">
            <v>ENES EREN SARI</v>
          </cell>
          <cell r="F33" t="str">
            <v>MERSİN</v>
          </cell>
          <cell r="J33" t="str">
            <v>DNS</v>
          </cell>
          <cell r="K33">
            <v>0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3">
        <row r="8">
          <cell r="E8" t="str">
            <v>İBRAHİM HALİL KIRMIZI</v>
          </cell>
          <cell r="F8" t="str">
            <v>GAZİANTEP</v>
          </cell>
          <cell r="G8" t="str">
            <v>-</v>
          </cell>
          <cell r="J8" t="str">
            <v>-</v>
          </cell>
          <cell r="M8" t="str">
            <v>-</v>
          </cell>
          <cell r="P8" t="str">
            <v>-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-</v>
          </cell>
          <cell r="AE8" t="str">
            <v>-</v>
          </cell>
          <cell r="AH8" t="str">
            <v>-</v>
          </cell>
          <cell r="AK8" t="str">
            <v>X</v>
          </cell>
          <cell r="AL8" t="str">
            <v>0</v>
          </cell>
          <cell r="AN8" t="str">
            <v>X</v>
          </cell>
          <cell r="AO8" t="str">
            <v>X</v>
          </cell>
          <cell r="AP8" t="str">
            <v>X</v>
          </cell>
          <cell r="AZ8">
            <v>153</v>
          </cell>
          <cell r="BA8">
            <v>53</v>
          </cell>
        </row>
        <row r="9">
          <cell r="E9" t="str">
            <v>MEHMET ALİ DEMİR</v>
          </cell>
          <cell r="F9" t="str">
            <v>GAZİANTEP</v>
          </cell>
          <cell r="AZ9" t="str">
            <v>DNS</v>
          </cell>
          <cell r="BA9">
            <v>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4" refreshError="1"/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YUSUF YAKUP ŞAHİN</v>
          </cell>
          <cell r="F8" t="str">
            <v>ADANA</v>
          </cell>
          <cell r="G8" t="str">
            <v>X</v>
          </cell>
          <cell r="H8">
            <v>1524</v>
          </cell>
          <cell r="I8">
            <v>1445</v>
          </cell>
          <cell r="J8">
            <v>1524</v>
          </cell>
          <cell r="K8">
            <v>45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BİLAL EL OSMAN</v>
          </cell>
          <cell r="E8" t="str">
            <v>OSMANİYE</v>
          </cell>
          <cell r="F8">
            <v>1090</v>
          </cell>
          <cell r="G8">
            <v>72</v>
          </cell>
        </row>
        <row r="9">
          <cell r="D9" t="str">
            <v>ALİ EMİR DADÜK</v>
          </cell>
          <cell r="E9" t="str">
            <v>MERSİN</v>
          </cell>
          <cell r="F9">
            <v>1371</v>
          </cell>
          <cell r="G9">
            <v>17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/>
      <sheetData sheetId="10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1"/>
      <sheetData sheetId="12"/>
      <sheetData sheetId="13">
        <row r="8">
          <cell r="E8" t="str">
            <v>BİLAL EL OSMAN</v>
          </cell>
          <cell r="F8" t="str">
            <v>OSMANİYE</v>
          </cell>
          <cell r="G8">
            <v>917</v>
          </cell>
          <cell r="H8" t="str">
            <v>X</v>
          </cell>
          <cell r="I8">
            <v>820</v>
          </cell>
          <cell r="J8">
            <v>917</v>
          </cell>
          <cell r="K8">
            <v>54</v>
          </cell>
        </row>
        <row r="9">
          <cell r="E9" t="str">
            <v>MEHMET HAMZA DEMİREL</v>
          </cell>
          <cell r="F9" t="str">
            <v>OSMANİYE</v>
          </cell>
          <cell r="G9" t="str">
            <v>X</v>
          </cell>
          <cell r="H9">
            <v>802</v>
          </cell>
          <cell r="I9">
            <v>824</v>
          </cell>
          <cell r="J9">
            <v>824</v>
          </cell>
          <cell r="K9">
            <v>48</v>
          </cell>
        </row>
        <row r="10">
          <cell r="E10" t="str">
            <v>ŞABAN AHMEDİ</v>
          </cell>
          <cell r="F10" t="str">
            <v>ADANA</v>
          </cell>
          <cell r="G10">
            <v>749</v>
          </cell>
          <cell r="H10">
            <v>792</v>
          </cell>
          <cell r="I10">
            <v>793</v>
          </cell>
          <cell r="J10">
            <v>793</v>
          </cell>
          <cell r="K10">
            <v>46</v>
          </cell>
        </row>
        <row r="11">
          <cell r="E11" t="str">
            <v>UĞUR YAZ</v>
          </cell>
          <cell r="F11" t="str">
            <v>MERSİN</v>
          </cell>
          <cell r="G11" t="str">
            <v>X</v>
          </cell>
          <cell r="H11">
            <v>773</v>
          </cell>
          <cell r="I11">
            <v>759</v>
          </cell>
          <cell r="J11">
            <v>773</v>
          </cell>
          <cell r="K11">
            <v>45</v>
          </cell>
        </row>
        <row r="12">
          <cell r="E12" t="str">
            <v>ADİL KETELO</v>
          </cell>
          <cell r="F12" t="str">
            <v>ADANA</v>
          </cell>
          <cell r="G12">
            <v>702</v>
          </cell>
          <cell r="H12">
            <v>756</v>
          </cell>
          <cell r="I12">
            <v>753</v>
          </cell>
          <cell r="J12">
            <v>756</v>
          </cell>
          <cell r="K12">
            <v>44</v>
          </cell>
        </row>
        <row r="13">
          <cell r="E13" t="str">
            <v>EMİRHAN AVCI</v>
          </cell>
          <cell r="F13" t="str">
            <v>ADANA</v>
          </cell>
          <cell r="G13">
            <v>619</v>
          </cell>
          <cell r="H13">
            <v>628</v>
          </cell>
          <cell r="I13">
            <v>650</v>
          </cell>
          <cell r="J13">
            <v>650</v>
          </cell>
          <cell r="K13">
            <v>37</v>
          </cell>
        </row>
        <row r="14">
          <cell r="E14" t="str">
            <v>ALPREN DOĞAN</v>
          </cell>
          <cell r="F14" t="str">
            <v>MERSİN</v>
          </cell>
          <cell r="G14">
            <v>648</v>
          </cell>
          <cell r="H14">
            <v>628</v>
          </cell>
          <cell r="I14">
            <v>647</v>
          </cell>
          <cell r="J14">
            <v>648</v>
          </cell>
          <cell r="K14">
            <v>36</v>
          </cell>
        </row>
        <row r="15">
          <cell r="E15" t="str">
            <v>ABDULLAH İSHAK NANELİ</v>
          </cell>
          <cell r="F15" t="str">
            <v>MERSİN</v>
          </cell>
          <cell r="G15" t="str">
            <v>X</v>
          </cell>
          <cell r="H15">
            <v>604</v>
          </cell>
          <cell r="I15">
            <v>620</v>
          </cell>
          <cell r="J15">
            <v>620</v>
          </cell>
          <cell r="K15">
            <v>35</v>
          </cell>
        </row>
        <row r="16">
          <cell r="E16" t="str">
            <v>MUHAMMED ALİ ŞİMŞEK</v>
          </cell>
          <cell r="F16" t="str">
            <v>GAZİANTEP</v>
          </cell>
          <cell r="G16" t="str">
            <v>X</v>
          </cell>
          <cell r="H16">
            <v>602</v>
          </cell>
          <cell r="I16">
            <v>615</v>
          </cell>
          <cell r="J16">
            <v>615</v>
          </cell>
          <cell r="K16">
            <v>34</v>
          </cell>
        </row>
        <row r="17">
          <cell r="E17" t="str">
            <v>HÜSEYİN SANĞA</v>
          </cell>
          <cell r="F17" t="str">
            <v>MERSİN</v>
          </cell>
          <cell r="G17">
            <v>609</v>
          </cell>
          <cell r="H17">
            <v>600</v>
          </cell>
          <cell r="I17">
            <v>595</v>
          </cell>
          <cell r="J17">
            <v>609</v>
          </cell>
          <cell r="K17">
            <v>34</v>
          </cell>
        </row>
        <row r="18">
          <cell r="E18" t="str">
            <v>SERKAN YAVUZ</v>
          </cell>
          <cell r="F18" t="str">
            <v>GAZİANTEP</v>
          </cell>
          <cell r="G18">
            <v>574</v>
          </cell>
          <cell r="H18">
            <v>593</v>
          </cell>
          <cell r="I18">
            <v>606</v>
          </cell>
          <cell r="J18">
            <v>606</v>
          </cell>
          <cell r="K18">
            <v>34</v>
          </cell>
        </row>
        <row r="19">
          <cell r="E19" t="str">
            <v>MUHAMMED AFŞİN</v>
          </cell>
          <cell r="F19" t="str">
            <v>MERSİN</v>
          </cell>
          <cell r="G19">
            <v>598</v>
          </cell>
          <cell r="H19">
            <v>605</v>
          </cell>
          <cell r="I19" t="str">
            <v>X</v>
          </cell>
          <cell r="J19">
            <v>605</v>
          </cell>
          <cell r="K19">
            <v>34</v>
          </cell>
        </row>
        <row r="20">
          <cell r="E20" t="str">
            <v>BERAT ÖZBİLGE</v>
          </cell>
          <cell r="F20" t="str">
            <v>GAZİANTEP</v>
          </cell>
          <cell r="G20">
            <v>554</v>
          </cell>
          <cell r="H20">
            <v>564</v>
          </cell>
          <cell r="I20">
            <v>533</v>
          </cell>
          <cell r="J20">
            <v>564</v>
          </cell>
          <cell r="K20">
            <v>31</v>
          </cell>
        </row>
        <row r="21">
          <cell r="E21" t="str">
            <v>FURKAN POLAT</v>
          </cell>
          <cell r="F21" t="str">
            <v>GAZİANTEP</v>
          </cell>
          <cell r="G21">
            <v>539</v>
          </cell>
          <cell r="H21">
            <v>563</v>
          </cell>
          <cell r="I21">
            <v>522</v>
          </cell>
          <cell r="J21">
            <v>563</v>
          </cell>
          <cell r="K21">
            <v>31</v>
          </cell>
        </row>
        <row r="22">
          <cell r="E22" t="str">
            <v>HAMZA TAŞ</v>
          </cell>
          <cell r="F22" t="str">
            <v>GAZİANTEP</v>
          </cell>
          <cell r="G22">
            <v>503</v>
          </cell>
          <cell r="H22">
            <v>538</v>
          </cell>
          <cell r="I22">
            <v>551</v>
          </cell>
          <cell r="J22">
            <v>551</v>
          </cell>
          <cell r="K22">
            <v>30</v>
          </cell>
        </row>
        <row r="23">
          <cell r="E23" t="str">
            <v>ENSE BINICİ</v>
          </cell>
          <cell r="F23" t="str">
            <v>GAZİANTEP</v>
          </cell>
          <cell r="G23">
            <v>535</v>
          </cell>
          <cell r="H23" t="str">
            <v>X</v>
          </cell>
          <cell r="I23">
            <v>546</v>
          </cell>
          <cell r="J23">
            <v>546</v>
          </cell>
          <cell r="K23">
            <v>30</v>
          </cell>
        </row>
        <row r="24">
          <cell r="E24" t="str">
            <v>HASAN HÜSEYİN GÜLAĞACI</v>
          </cell>
          <cell r="F24" t="str">
            <v>ADANA</v>
          </cell>
          <cell r="G24" t="str">
            <v>X</v>
          </cell>
          <cell r="H24">
            <v>528</v>
          </cell>
          <cell r="I24">
            <v>483</v>
          </cell>
          <cell r="J24">
            <v>528</v>
          </cell>
          <cell r="K24">
            <v>28</v>
          </cell>
        </row>
        <row r="25">
          <cell r="E25" t="str">
            <v>MUSTAFA MUSTAFA</v>
          </cell>
          <cell r="F25" t="str">
            <v>GAZİANTEP</v>
          </cell>
          <cell r="G25">
            <v>402</v>
          </cell>
          <cell r="H25">
            <v>520</v>
          </cell>
          <cell r="I25">
            <v>511</v>
          </cell>
          <cell r="J25">
            <v>520</v>
          </cell>
          <cell r="K25">
            <v>28</v>
          </cell>
        </row>
        <row r="26">
          <cell r="E26" t="str">
            <v>AHMET EFE SAYGI</v>
          </cell>
          <cell r="F26" t="str">
            <v>MERSİN</v>
          </cell>
          <cell r="G26" t="str">
            <v>X</v>
          </cell>
          <cell r="H26">
            <v>494</v>
          </cell>
          <cell r="I26">
            <v>463</v>
          </cell>
          <cell r="J26">
            <v>494</v>
          </cell>
          <cell r="K26">
            <v>26</v>
          </cell>
        </row>
        <row r="27">
          <cell r="E27" t="str">
            <v>YILMAZ ÖZER</v>
          </cell>
          <cell r="F27" t="str">
            <v>MERSİN</v>
          </cell>
          <cell r="G27">
            <v>490</v>
          </cell>
          <cell r="H27">
            <v>467</v>
          </cell>
          <cell r="I27" t="str">
            <v>X</v>
          </cell>
          <cell r="J27">
            <v>490</v>
          </cell>
          <cell r="K27">
            <v>26</v>
          </cell>
        </row>
        <row r="28">
          <cell r="E28" t="str">
            <v>HASAN HÜSEYİN KILINÇ</v>
          </cell>
          <cell r="F28" t="str">
            <v>GAZİANTEP</v>
          </cell>
          <cell r="G28">
            <v>472</v>
          </cell>
          <cell r="H28">
            <v>424</v>
          </cell>
          <cell r="I28">
            <v>465</v>
          </cell>
          <cell r="J28">
            <v>472</v>
          </cell>
          <cell r="K28">
            <v>25</v>
          </cell>
        </row>
        <row r="29">
          <cell r="E29" t="str">
            <v>ALİ EMİR DADÜK</v>
          </cell>
          <cell r="F29" t="str">
            <v>MERSİN</v>
          </cell>
          <cell r="G29">
            <v>370</v>
          </cell>
          <cell r="H29">
            <v>414</v>
          </cell>
          <cell r="I29">
            <v>390</v>
          </cell>
          <cell r="J29">
            <v>414</v>
          </cell>
          <cell r="K29">
            <v>21</v>
          </cell>
        </row>
        <row r="30">
          <cell r="E30" t="str">
            <v>TALHA İKİER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DURAĞAN GÜLLÜ</v>
          </cell>
          <cell r="F31" t="str">
            <v>MERSİN</v>
          </cell>
          <cell r="J31" t="str">
            <v>NM</v>
          </cell>
          <cell r="K31">
            <v>0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>
        <row r="8">
          <cell r="E8" t="str">
            <v>İBRAHİM KAYA</v>
          </cell>
          <cell r="F8" t="str">
            <v>ADANA</v>
          </cell>
          <cell r="G8">
            <v>2083</v>
          </cell>
          <cell r="H8">
            <v>2309</v>
          </cell>
          <cell r="I8">
            <v>2511</v>
          </cell>
          <cell r="J8">
            <v>2511</v>
          </cell>
          <cell r="K8">
            <v>79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2012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TALHA KÖRKÜN</v>
          </cell>
          <cell r="E8" t="str">
            <v>MERSİN</v>
          </cell>
          <cell r="F8">
            <v>1052</v>
          </cell>
          <cell r="G8">
            <v>35</v>
          </cell>
          <cell r="H8">
            <v>387</v>
          </cell>
        </row>
        <row r="9">
          <cell r="D9" t="str">
            <v>BİLGEHAN AKİF DURAN</v>
          </cell>
          <cell r="E9" t="str">
            <v>ADANA</v>
          </cell>
          <cell r="F9">
            <v>1057</v>
          </cell>
          <cell r="G9">
            <v>34</v>
          </cell>
          <cell r="H9">
            <v>311</v>
          </cell>
        </row>
        <row r="10">
          <cell r="D10" t="str">
            <v>MEHMET SIRAÇ KORKMAZ</v>
          </cell>
          <cell r="E10" t="str">
            <v>GAZİANTEP</v>
          </cell>
          <cell r="F10">
            <v>1092</v>
          </cell>
          <cell r="G10">
            <v>27</v>
          </cell>
        </row>
        <row r="11">
          <cell r="D11" t="str">
            <v>SALİH ÇELİK</v>
          </cell>
          <cell r="E11" t="str">
            <v>MERSİN</v>
          </cell>
          <cell r="F11" t="str">
            <v>DNS</v>
          </cell>
          <cell r="G11" t="str">
            <v>0</v>
          </cell>
          <cell r="H11">
            <v>328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BİLGEHAN AKİF DURAN</v>
          </cell>
          <cell r="F8" t="str">
            <v>ADANA</v>
          </cell>
          <cell r="G8">
            <v>393</v>
          </cell>
          <cell r="H8">
            <v>387</v>
          </cell>
          <cell r="I8">
            <v>367</v>
          </cell>
          <cell r="J8">
            <v>393</v>
          </cell>
          <cell r="K8">
            <v>38</v>
          </cell>
        </row>
        <row r="9">
          <cell r="E9" t="str">
            <v>MEHMET SIRAÇ KORKMAZ</v>
          </cell>
          <cell r="F9" t="str">
            <v>GAZİANTEP</v>
          </cell>
          <cell r="G9">
            <v>302</v>
          </cell>
          <cell r="H9">
            <v>311</v>
          </cell>
          <cell r="I9">
            <v>337</v>
          </cell>
          <cell r="J9">
            <v>337</v>
          </cell>
          <cell r="K9">
            <v>27</v>
          </cell>
        </row>
        <row r="10">
          <cell r="E10" t="str">
            <v>TALHA KÖRKÜN</v>
          </cell>
          <cell r="F10" t="str">
            <v>MERSİN</v>
          </cell>
          <cell r="G10">
            <v>320</v>
          </cell>
          <cell r="H10">
            <v>328</v>
          </cell>
          <cell r="I10" t="str">
            <v>X</v>
          </cell>
          <cell r="J10">
            <v>328</v>
          </cell>
          <cell r="K10">
            <v>26</v>
          </cell>
        </row>
        <row r="11">
          <cell r="E11" t="str">
            <v>SALİH ÇELİK</v>
          </cell>
          <cell r="F11" t="str">
            <v>MERSİN</v>
          </cell>
          <cell r="J11" t="str">
            <v>DNS</v>
          </cell>
          <cell r="K11">
            <v>0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BİLGEHAN AKİF DURAN</v>
          </cell>
          <cell r="F8" t="str">
            <v>ADANA</v>
          </cell>
          <cell r="G8">
            <v>3034</v>
          </cell>
          <cell r="H8">
            <v>3084</v>
          </cell>
          <cell r="I8">
            <v>2769</v>
          </cell>
          <cell r="J8">
            <v>3084</v>
          </cell>
          <cell r="K8">
            <v>20</v>
          </cell>
        </row>
        <row r="9">
          <cell r="E9" t="str">
            <v>MEHMET SIRAÇ KORKMAZ</v>
          </cell>
          <cell r="F9" t="str">
            <v>GAZİANTEP</v>
          </cell>
          <cell r="G9">
            <v>2978</v>
          </cell>
          <cell r="H9">
            <v>2927</v>
          </cell>
          <cell r="I9">
            <v>2949</v>
          </cell>
          <cell r="J9">
            <v>2978</v>
          </cell>
          <cell r="K9">
            <v>19</v>
          </cell>
        </row>
        <row r="10">
          <cell r="E10" t="str">
            <v>TALHA KÖRKÜN</v>
          </cell>
          <cell r="F10" t="str">
            <v>MERSİN</v>
          </cell>
          <cell r="G10">
            <v>2236</v>
          </cell>
          <cell r="H10">
            <v>2494</v>
          </cell>
          <cell r="I10">
            <v>2171</v>
          </cell>
          <cell r="J10">
            <v>2494</v>
          </cell>
          <cell r="K10">
            <v>14</v>
          </cell>
        </row>
        <row r="11">
          <cell r="E11" t="str">
            <v>SALİH ÇELİK</v>
          </cell>
          <cell r="F11" t="str">
            <v>MERSİN</v>
          </cell>
          <cell r="J11" t="str">
            <v>DNS</v>
          </cell>
          <cell r="K11">
            <v>0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/>
      <sheetData sheetId="7"/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/>
      <sheetData sheetId="10"/>
      <sheetData sheetId="1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1500m."/>
      <sheetName val="Disk"/>
      <sheetName val="80m.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ELİF AZRA ŞENATEŞ</v>
          </cell>
          <cell r="E8" t="str">
            <v>MERSİN</v>
          </cell>
          <cell r="F8">
            <v>915</v>
          </cell>
          <cell r="G8">
            <v>77</v>
          </cell>
        </row>
        <row r="9">
          <cell r="D9" t="str">
            <v>AZRA SAYGI</v>
          </cell>
          <cell r="E9" t="str">
            <v>ADANA</v>
          </cell>
          <cell r="F9">
            <v>931</v>
          </cell>
          <cell r="G9">
            <v>73</v>
          </cell>
        </row>
        <row r="10">
          <cell r="D10" t="str">
            <v>ELİFNAZ BOZKURT</v>
          </cell>
          <cell r="E10" t="str">
            <v>GAZİANTEP</v>
          </cell>
          <cell r="F10">
            <v>948</v>
          </cell>
          <cell r="G10">
            <v>70</v>
          </cell>
        </row>
        <row r="11">
          <cell r="D11" t="str">
            <v>ASMİN CEREN BALLI</v>
          </cell>
          <cell r="E11" t="str">
            <v>MERSİN</v>
          </cell>
          <cell r="F11">
            <v>990</v>
          </cell>
          <cell r="G11">
            <v>62</v>
          </cell>
        </row>
        <row r="12">
          <cell r="D12" t="str">
            <v>İLAYDA YİĞİT</v>
          </cell>
          <cell r="E12" t="str">
            <v>ADANA</v>
          </cell>
          <cell r="F12">
            <v>993</v>
          </cell>
          <cell r="G12">
            <v>61</v>
          </cell>
        </row>
        <row r="13">
          <cell r="D13" t="str">
            <v>ELİF AHMET</v>
          </cell>
          <cell r="E13" t="str">
            <v>GAZİANTEP</v>
          </cell>
          <cell r="F13">
            <v>1004</v>
          </cell>
          <cell r="G13">
            <v>59</v>
          </cell>
        </row>
        <row r="14">
          <cell r="D14" t="str">
            <v>IRMAK TUANNA CİRİT</v>
          </cell>
          <cell r="E14" t="str">
            <v>ADANA</v>
          </cell>
          <cell r="F14">
            <v>1011</v>
          </cell>
          <cell r="G14">
            <v>57</v>
          </cell>
        </row>
        <row r="15">
          <cell r="D15" t="str">
            <v>YAPRAK HEVAL SÖYLEMEZ</v>
          </cell>
          <cell r="E15" t="str">
            <v>MERSİN</v>
          </cell>
          <cell r="F15">
            <v>1021</v>
          </cell>
          <cell r="G15">
            <v>55</v>
          </cell>
        </row>
        <row r="16">
          <cell r="D16" t="str">
            <v>NİDA SARIÇAKIR</v>
          </cell>
          <cell r="E16" t="str">
            <v>ADANA</v>
          </cell>
          <cell r="F16">
            <v>1030</v>
          </cell>
          <cell r="G16">
            <v>54</v>
          </cell>
        </row>
        <row r="17">
          <cell r="D17" t="str">
            <v>EMEL SU KAYA</v>
          </cell>
          <cell r="E17" t="str">
            <v>GAZİANTEP</v>
          </cell>
          <cell r="F17">
            <v>1032</v>
          </cell>
          <cell r="G17">
            <v>53</v>
          </cell>
        </row>
        <row r="18">
          <cell r="D18" t="str">
            <v>NESİL ELA UĞUR</v>
          </cell>
          <cell r="E18" t="str">
            <v>GAZİANTEP</v>
          </cell>
          <cell r="F18">
            <v>1041</v>
          </cell>
          <cell r="G18">
            <v>51</v>
          </cell>
        </row>
        <row r="19">
          <cell r="D19" t="str">
            <v>DÖNE KÜBRA SEZER</v>
          </cell>
          <cell r="E19" t="str">
            <v>GAZİANTEP</v>
          </cell>
          <cell r="F19">
            <v>1086</v>
          </cell>
          <cell r="G19">
            <v>42</v>
          </cell>
        </row>
        <row r="20">
          <cell r="D20" t="str">
            <v>ZEHRA HOÇA</v>
          </cell>
          <cell r="E20" t="str">
            <v>MERSİN</v>
          </cell>
          <cell r="F20">
            <v>1094</v>
          </cell>
          <cell r="G20">
            <v>41</v>
          </cell>
        </row>
        <row r="21">
          <cell r="D21" t="str">
            <v>EMİNESU ÇEVİK</v>
          </cell>
          <cell r="E21" t="str">
            <v>MERSİN</v>
          </cell>
          <cell r="F21">
            <v>1103</v>
          </cell>
          <cell r="G21">
            <v>39</v>
          </cell>
        </row>
        <row r="22">
          <cell r="D22" t="str">
            <v>YAĞMUR BETÜL OĞUR</v>
          </cell>
          <cell r="E22" t="str">
            <v>GAZİANTEP</v>
          </cell>
          <cell r="F22">
            <v>1111</v>
          </cell>
          <cell r="G22">
            <v>37</v>
          </cell>
        </row>
        <row r="23">
          <cell r="D23" t="str">
            <v>HAVVA AKÇİN</v>
          </cell>
          <cell r="E23" t="str">
            <v>GAZİANTEP</v>
          </cell>
          <cell r="F23" t="str">
            <v>DNS</v>
          </cell>
          <cell r="G23" t="str">
            <v>0</v>
          </cell>
        </row>
        <row r="24">
          <cell r="D24" t="str">
            <v>YAĞMUR MEMUR</v>
          </cell>
          <cell r="E24" t="str">
            <v>İZMİR</v>
          </cell>
          <cell r="F24" t="str">
            <v>DNS</v>
          </cell>
          <cell r="G24" t="str">
            <v>0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 refreshError="1"/>
      <sheetData sheetId="6" refreshError="1"/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KEVSER KABAKCI</v>
          </cell>
          <cell r="E8" t="str">
            <v>OSMANİYE</v>
          </cell>
          <cell r="F8">
            <v>21564</v>
          </cell>
          <cell r="G8">
            <v>27</v>
          </cell>
        </row>
        <row r="9">
          <cell r="D9" t="str">
            <v>SÜMEYRA ARGIŞ</v>
          </cell>
          <cell r="E9" t="str">
            <v>OSMANİYE</v>
          </cell>
          <cell r="F9">
            <v>21326</v>
          </cell>
          <cell r="G9">
            <v>28</v>
          </cell>
        </row>
        <row r="10">
          <cell r="D10" t="str">
            <v>YAĞMUR TAMKELEK</v>
          </cell>
          <cell r="E10" t="str">
            <v>OSMANİYE</v>
          </cell>
          <cell r="F10">
            <v>21350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ELİFNAZ BOZKURT</v>
          </cell>
          <cell r="F8" t="str">
            <v>GAZİANTEP</v>
          </cell>
          <cell r="G8">
            <v>430</v>
          </cell>
          <cell r="H8">
            <v>415</v>
          </cell>
          <cell r="I8">
            <v>422</v>
          </cell>
          <cell r="J8">
            <v>430</v>
          </cell>
          <cell r="K8">
            <v>62</v>
          </cell>
        </row>
        <row r="9">
          <cell r="E9" t="str">
            <v>AZRA SAYGI</v>
          </cell>
          <cell r="F9" t="str">
            <v>ADANA</v>
          </cell>
          <cell r="G9" t="str">
            <v>X</v>
          </cell>
          <cell r="H9">
            <v>420</v>
          </cell>
          <cell r="I9">
            <v>425</v>
          </cell>
          <cell r="J9">
            <v>425</v>
          </cell>
          <cell r="K9">
            <v>61</v>
          </cell>
        </row>
        <row r="10">
          <cell r="E10" t="str">
            <v>IRMAK TUANNA CİRİT</v>
          </cell>
          <cell r="F10" t="str">
            <v>ADANA</v>
          </cell>
          <cell r="G10">
            <v>379</v>
          </cell>
          <cell r="H10">
            <v>373</v>
          </cell>
          <cell r="I10">
            <v>383</v>
          </cell>
          <cell r="J10">
            <v>383</v>
          </cell>
          <cell r="K10">
            <v>49</v>
          </cell>
        </row>
        <row r="11">
          <cell r="E11" t="str">
            <v>ASMİN CEREN BALLI</v>
          </cell>
          <cell r="F11" t="str">
            <v>MERSİN</v>
          </cell>
          <cell r="G11">
            <v>383</v>
          </cell>
          <cell r="H11">
            <v>378</v>
          </cell>
          <cell r="I11">
            <v>382</v>
          </cell>
          <cell r="J11">
            <v>383</v>
          </cell>
          <cell r="K11">
            <v>49</v>
          </cell>
        </row>
        <row r="12">
          <cell r="E12" t="str">
            <v>İLAYDA YİĞİT</v>
          </cell>
          <cell r="F12" t="str">
            <v>ADANA</v>
          </cell>
          <cell r="G12">
            <v>370</v>
          </cell>
          <cell r="H12">
            <v>378</v>
          </cell>
          <cell r="I12">
            <v>372</v>
          </cell>
          <cell r="J12">
            <v>378</v>
          </cell>
          <cell r="K12">
            <v>48</v>
          </cell>
        </row>
        <row r="13">
          <cell r="E13" t="str">
            <v>ZEHRA HOÇA</v>
          </cell>
          <cell r="F13" t="str">
            <v>MERSİN</v>
          </cell>
          <cell r="G13">
            <v>225</v>
          </cell>
          <cell r="H13">
            <v>357</v>
          </cell>
          <cell r="I13">
            <v>378</v>
          </cell>
          <cell r="J13">
            <v>378</v>
          </cell>
          <cell r="K13">
            <v>48</v>
          </cell>
        </row>
        <row r="14">
          <cell r="E14" t="str">
            <v>SÜMEYRA ARGIŞ</v>
          </cell>
          <cell r="F14" t="str">
            <v>OSMANİYE</v>
          </cell>
          <cell r="G14">
            <v>369</v>
          </cell>
          <cell r="H14">
            <v>360</v>
          </cell>
          <cell r="I14">
            <v>364</v>
          </cell>
          <cell r="J14">
            <v>369</v>
          </cell>
          <cell r="K14">
            <v>45</v>
          </cell>
        </row>
        <row r="15">
          <cell r="E15" t="str">
            <v>ELİF AZRA ŞENATEŞ</v>
          </cell>
          <cell r="F15" t="str">
            <v>MERSİN</v>
          </cell>
          <cell r="G15">
            <v>360</v>
          </cell>
          <cell r="H15">
            <v>345</v>
          </cell>
          <cell r="I15">
            <v>363</v>
          </cell>
          <cell r="J15">
            <v>363</v>
          </cell>
          <cell r="K15">
            <v>43</v>
          </cell>
        </row>
        <row r="16">
          <cell r="E16" t="str">
            <v>ELİF AHMET</v>
          </cell>
          <cell r="F16" t="str">
            <v>GAZİANTEP</v>
          </cell>
          <cell r="G16">
            <v>317</v>
          </cell>
          <cell r="H16">
            <v>356</v>
          </cell>
          <cell r="I16">
            <v>263</v>
          </cell>
          <cell r="J16">
            <v>356</v>
          </cell>
          <cell r="K16">
            <v>40</v>
          </cell>
        </row>
        <row r="17">
          <cell r="E17" t="str">
            <v>NİDA SARIÇAKIR</v>
          </cell>
          <cell r="F17" t="str">
            <v>ADANA</v>
          </cell>
          <cell r="G17">
            <v>352</v>
          </cell>
          <cell r="H17" t="str">
            <v>X</v>
          </cell>
          <cell r="I17" t="str">
            <v>X</v>
          </cell>
          <cell r="J17">
            <v>352</v>
          </cell>
          <cell r="K17">
            <v>39</v>
          </cell>
        </row>
        <row r="18">
          <cell r="E18" t="str">
            <v>DÖNE KÜBRA SEZER</v>
          </cell>
          <cell r="F18" t="str">
            <v>GAZİANTEP</v>
          </cell>
          <cell r="G18">
            <v>329</v>
          </cell>
          <cell r="H18">
            <v>342</v>
          </cell>
          <cell r="I18" t="str">
            <v>X</v>
          </cell>
          <cell r="J18">
            <v>342</v>
          </cell>
          <cell r="K18">
            <v>36</v>
          </cell>
        </row>
        <row r="19">
          <cell r="E19" t="str">
            <v>NESİL ELA UĞUR</v>
          </cell>
          <cell r="F19" t="str">
            <v>GAZİANTEP</v>
          </cell>
          <cell r="G19">
            <v>325</v>
          </cell>
          <cell r="H19">
            <v>312</v>
          </cell>
          <cell r="I19">
            <v>327</v>
          </cell>
          <cell r="J19">
            <v>327</v>
          </cell>
          <cell r="K19">
            <v>31</v>
          </cell>
        </row>
        <row r="20">
          <cell r="E20" t="str">
            <v>YAPRAK HEVAL SÖYLEMEZ</v>
          </cell>
          <cell r="F20" t="str">
            <v>MERSİN</v>
          </cell>
          <cell r="G20">
            <v>295</v>
          </cell>
          <cell r="H20">
            <v>313</v>
          </cell>
          <cell r="I20">
            <v>327</v>
          </cell>
          <cell r="J20">
            <v>327</v>
          </cell>
          <cell r="K20">
            <v>31</v>
          </cell>
        </row>
        <row r="21">
          <cell r="E21" t="str">
            <v>YAĞMUR BETÜL OĞUR</v>
          </cell>
          <cell r="F21" t="str">
            <v>GAZİANTEP</v>
          </cell>
          <cell r="G21">
            <v>322</v>
          </cell>
          <cell r="H21">
            <v>322</v>
          </cell>
          <cell r="I21">
            <v>326</v>
          </cell>
          <cell r="J21">
            <v>326</v>
          </cell>
          <cell r="K21">
            <v>30</v>
          </cell>
        </row>
        <row r="22">
          <cell r="E22" t="str">
            <v>EMİNESU ÇEVİK</v>
          </cell>
          <cell r="F22" t="str">
            <v>MERSİN</v>
          </cell>
          <cell r="G22">
            <v>325</v>
          </cell>
          <cell r="H22">
            <v>283</v>
          </cell>
          <cell r="I22">
            <v>312</v>
          </cell>
          <cell r="J22">
            <v>325</v>
          </cell>
          <cell r="K22">
            <v>30</v>
          </cell>
        </row>
        <row r="23">
          <cell r="E23" t="str">
            <v>EMEL SU KAYA</v>
          </cell>
          <cell r="F23" t="str">
            <v>GAZİANTEP</v>
          </cell>
          <cell r="G23">
            <v>310</v>
          </cell>
          <cell r="H23">
            <v>303</v>
          </cell>
          <cell r="I23">
            <v>307</v>
          </cell>
          <cell r="J23">
            <v>310</v>
          </cell>
          <cell r="K23">
            <v>25</v>
          </cell>
        </row>
        <row r="24">
          <cell r="E24" t="str">
            <v>KEVSER KABAKCI</v>
          </cell>
          <cell r="F24" t="str">
            <v>OSMANİYE</v>
          </cell>
          <cell r="G24">
            <v>277</v>
          </cell>
          <cell r="H24">
            <v>298</v>
          </cell>
          <cell r="I24">
            <v>289</v>
          </cell>
          <cell r="J24">
            <v>298</v>
          </cell>
          <cell r="K24">
            <v>21</v>
          </cell>
        </row>
        <row r="25">
          <cell r="E25" t="str">
            <v>YAĞMUR TAMKELEK</v>
          </cell>
          <cell r="F25" t="str">
            <v>OSMANİYE</v>
          </cell>
          <cell r="G25">
            <v>295</v>
          </cell>
          <cell r="H25">
            <v>263</v>
          </cell>
          <cell r="I25">
            <v>275</v>
          </cell>
          <cell r="J25">
            <v>295</v>
          </cell>
          <cell r="K25">
            <v>21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EMİNESU ÇEVİK</v>
          </cell>
          <cell r="F8" t="str">
            <v>MERSİN</v>
          </cell>
          <cell r="G8">
            <v>4420</v>
          </cell>
          <cell r="H8">
            <v>4859</v>
          </cell>
          <cell r="I8">
            <v>3374</v>
          </cell>
          <cell r="J8">
            <v>4859</v>
          </cell>
          <cell r="K8">
            <v>65</v>
          </cell>
        </row>
        <row r="9">
          <cell r="E9" t="str">
            <v>ZEHRA HOÇA</v>
          </cell>
          <cell r="F9" t="str">
            <v>MERSİN</v>
          </cell>
          <cell r="G9">
            <v>3349</v>
          </cell>
          <cell r="H9">
            <v>3919</v>
          </cell>
          <cell r="I9">
            <v>3341</v>
          </cell>
          <cell r="J9">
            <v>3919</v>
          </cell>
          <cell r="K9">
            <v>53</v>
          </cell>
        </row>
        <row r="10">
          <cell r="E10" t="str">
            <v>SÜMEYRA ARGIŞ</v>
          </cell>
          <cell r="F10" t="str">
            <v>OSMANİYE</v>
          </cell>
          <cell r="G10">
            <v>2977</v>
          </cell>
          <cell r="H10">
            <v>3656</v>
          </cell>
          <cell r="I10">
            <v>3100</v>
          </cell>
          <cell r="J10">
            <v>3656</v>
          </cell>
          <cell r="K10">
            <v>48</v>
          </cell>
        </row>
        <row r="11">
          <cell r="E11" t="str">
            <v>NİDA SARIÇAKIR</v>
          </cell>
          <cell r="F11" t="str">
            <v>ADANA</v>
          </cell>
          <cell r="G11">
            <v>3189</v>
          </cell>
          <cell r="H11">
            <v>3504</v>
          </cell>
          <cell r="I11">
            <v>3069</v>
          </cell>
          <cell r="J11">
            <v>3504</v>
          </cell>
          <cell r="K11">
            <v>45</v>
          </cell>
        </row>
        <row r="12">
          <cell r="E12" t="str">
            <v>AZRA SAYGI</v>
          </cell>
          <cell r="F12" t="str">
            <v>ADANA</v>
          </cell>
          <cell r="G12">
            <v>2243</v>
          </cell>
          <cell r="H12">
            <v>3229</v>
          </cell>
          <cell r="I12">
            <v>3170</v>
          </cell>
          <cell r="J12">
            <v>3229</v>
          </cell>
          <cell r="K12">
            <v>39</v>
          </cell>
        </row>
        <row r="13">
          <cell r="E13" t="str">
            <v>ELİF AHMET</v>
          </cell>
          <cell r="F13" t="str">
            <v>GAZİANTEP</v>
          </cell>
          <cell r="G13">
            <v>2297</v>
          </cell>
          <cell r="H13">
            <v>1644</v>
          </cell>
          <cell r="I13">
            <v>2665</v>
          </cell>
          <cell r="J13">
            <v>2665</v>
          </cell>
          <cell r="K13">
            <v>28</v>
          </cell>
        </row>
        <row r="14">
          <cell r="E14" t="str">
            <v>YAĞMUR BETÜL OĞUR</v>
          </cell>
          <cell r="F14" t="str">
            <v>GAZİANTEP</v>
          </cell>
          <cell r="G14">
            <v>2499</v>
          </cell>
          <cell r="H14">
            <v>2476</v>
          </cell>
          <cell r="I14">
            <v>2626</v>
          </cell>
          <cell r="J14">
            <v>2626</v>
          </cell>
          <cell r="K14">
            <v>27</v>
          </cell>
        </row>
        <row r="15">
          <cell r="E15" t="str">
            <v>DÖNE KÜBRA SEZER</v>
          </cell>
          <cell r="F15" t="str">
            <v>GAZİANTEP</v>
          </cell>
          <cell r="G15">
            <v>2091</v>
          </cell>
          <cell r="H15">
            <v>2615</v>
          </cell>
          <cell r="I15">
            <v>2402</v>
          </cell>
          <cell r="J15">
            <v>2615</v>
          </cell>
          <cell r="K15">
            <v>27</v>
          </cell>
        </row>
        <row r="16">
          <cell r="E16" t="str">
            <v>KEVSER KABAKCI</v>
          </cell>
          <cell r="F16" t="str">
            <v>OSMANİYE</v>
          </cell>
          <cell r="G16">
            <v>2605</v>
          </cell>
          <cell r="H16">
            <v>2300</v>
          </cell>
          <cell r="I16">
            <v>2615</v>
          </cell>
          <cell r="J16">
            <v>2615</v>
          </cell>
          <cell r="K16">
            <v>27</v>
          </cell>
        </row>
        <row r="17">
          <cell r="E17" t="str">
            <v>ELİFNAZ BOZKURT</v>
          </cell>
          <cell r="F17" t="str">
            <v>GAZİANTEP</v>
          </cell>
          <cell r="G17">
            <v>1482</v>
          </cell>
          <cell r="H17">
            <v>2538</v>
          </cell>
          <cell r="I17" t="str">
            <v>X</v>
          </cell>
          <cell r="J17">
            <v>2538</v>
          </cell>
          <cell r="K17">
            <v>25</v>
          </cell>
        </row>
        <row r="18">
          <cell r="E18" t="str">
            <v>YAPRAK HEVAL SÖYLEMEZ</v>
          </cell>
          <cell r="F18" t="str">
            <v>MERSİN</v>
          </cell>
          <cell r="G18">
            <v>2270</v>
          </cell>
          <cell r="H18">
            <v>1648</v>
          </cell>
          <cell r="I18">
            <v>2355</v>
          </cell>
          <cell r="J18">
            <v>2355</v>
          </cell>
          <cell r="K18">
            <v>22</v>
          </cell>
        </row>
        <row r="19">
          <cell r="E19" t="str">
            <v>IRMAK TUANNA CİRİT</v>
          </cell>
          <cell r="F19" t="str">
            <v>ADANA</v>
          </cell>
          <cell r="G19" t="str">
            <v>X</v>
          </cell>
          <cell r="H19">
            <v>2325</v>
          </cell>
          <cell r="I19">
            <v>2285</v>
          </cell>
          <cell r="J19">
            <v>2325</v>
          </cell>
          <cell r="K19">
            <v>21</v>
          </cell>
        </row>
        <row r="20">
          <cell r="E20" t="str">
            <v>İLAYDA YİĞİT</v>
          </cell>
          <cell r="F20" t="str">
            <v>ADANA</v>
          </cell>
          <cell r="G20">
            <v>1800</v>
          </cell>
          <cell r="H20">
            <v>2219</v>
          </cell>
          <cell r="I20">
            <v>1827</v>
          </cell>
          <cell r="J20">
            <v>2219</v>
          </cell>
          <cell r="K20">
            <v>19</v>
          </cell>
        </row>
        <row r="21">
          <cell r="E21" t="str">
            <v>YAĞMUR TAMKELEK</v>
          </cell>
          <cell r="F21" t="str">
            <v>OSMANİYE</v>
          </cell>
          <cell r="G21">
            <v>2084</v>
          </cell>
          <cell r="H21">
            <v>2085</v>
          </cell>
          <cell r="I21">
            <v>2091</v>
          </cell>
          <cell r="J21">
            <v>2091</v>
          </cell>
          <cell r="K21">
            <v>16</v>
          </cell>
        </row>
        <row r="22">
          <cell r="E22" t="str">
            <v>NESİL ELA UĞUR</v>
          </cell>
          <cell r="F22" t="str">
            <v>GAZİANTEP</v>
          </cell>
          <cell r="G22">
            <v>2015</v>
          </cell>
          <cell r="H22">
            <v>1983</v>
          </cell>
          <cell r="I22" t="str">
            <v>X</v>
          </cell>
          <cell r="J22">
            <v>2015</v>
          </cell>
          <cell r="K22">
            <v>15</v>
          </cell>
        </row>
        <row r="23">
          <cell r="E23" t="str">
            <v>EMEL SU KAYA</v>
          </cell>
          <cell r="F23" t="str">
            <v>GAZİANTEP</v>
          </cell>
          <cell r="G23">
            <v>1842</v>
          </cell>
          <cell r="H23">
            <v>1731</v>
          </cell>
          <cell r="I23">
            <v>1485</v>
          </cell>
          <cell r="J23">
            <v>1842</v>
          </cell>
          <cell r="K23">
            <v>11</v>
          </cell>
        </row>
        <row r="24">
          <cell r="E24" t="str">
            <v>ASMİN CEREN BALLI</v>
          </cell>
          <cell r="F24" t="str">
            <v>MERSİN</v>
          </cell>
          <cell r="G24">
            <v>1359</v>
          </cell>
          <cell r="H24">
            <v>1544</v>
          </cell>
          <cell r="I24">
            <v>1569</v>
          </cell>
          <cell r="J24">
            <v>1569</v>
          </cell>
          <cell r="K24">
            <v>7</v>
          </cell>
        </row>
        <row r="25">
          <cell r="E25" t="str">
            <v>ELİF AZRA ŞENATEŞ</v>
          </cell>
          <cell r="F25" t="str">
            <v>MERSİN</v>
          </cell>
          <cell r="G25">
            <v>1029</v>
          </cell>
          <cell r="H25">
            <v>1403</v>
          </cell>
          <cell r="I25">
            <v>1500</v>
          </cell>
          <cell r="J25">
            <v>1500</v>
          </cell>
          <cell r="K25">
            <v>7</v>
          </cell>
        </row>
        <row r="26">
          <cell r="E26" t="str">
            <v>HAVVA AKÇİN</v>
          </cell>
          <cell r="F26" t="str">
            <v>GAZİANTEP</v>
          </cell>
          <cell r="J26" t="str">
            <v>DNS</v>
          </cell>
          <cell r="K26">
            <v>0</v>
          </cell>
        </row>
        <row r="27">
          <cell r="E27" t="str">
            <v>YAĞMUR MEMUR</v>
          </cell>
          <cell r="F27" t="str">
            <v>İZMİR</v>
          </cell>
          <cell r="J27" t="str">
            <v>DNS</v>
          </cell>
          <cell r="K27">
            <v>0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500m."/>
      <sheetName val="Disk"/>
      <sheetName val="600m."/>
      <sheetName val="Uzun"/>
      <sheetName val="Gülle"/>
      <sheetName val="80m.Eng"/>
      <sheetName val="Yüksek"/>
      <sheetName val="2.Gün Start Listesi "/>
      <sheetName val="Fırlatma"/>
      <sheetName val="Puanlar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2011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İSA ŞAHİN</v>
          </cell>
          <cell r="E8" t="str">
            <v>GAZİANTEP</v>
          </cell>
          <cell r="F8">
            <v>915</v>
          </cell>
          <cell r="G8">
            <v>63</v>
          </cell>
        </row>
        <row r="9">
          <cell r="D9" t="str">
            <v>ABDULLAZİZ İNE</v>
          </cell>
          <cell r="E9" t="str">
            <v>MERSİN</v>
          </cell>
          <cell r="F9">
            <v>924</v>
          </cell>
          <cell r="G9">
            <v>61</v>
          </cell>
        </row>
        <row r="10">
          <cell r="D10" t="str">
            <v>BAGER SARI</v>
          </cell>
          <cell r="E10" t="str">
            <v>MERSİN</v>
          </cell>
          <cell r="F10">
            <v>940</v>
          </cell>
          <cell r="G10">
            <v>58</v>
          </cell>
        </row>
        <row r="11">
          <cell r="D11" t="str">
            <v>ALİ KARAL</v>
          </cell>
          <cell r="E11" t="str">
            <v>GAZİANTEP</v>
          </cell>
          <cell r="F11">
            <v>943</v>
          </cell>
          <cell r="G11">
            <v>57</v>
          </cell>
        </row>
        <row r="12">
          <cell r="D12" t="str">
            <v>MUHAMMET EREN ALTUN</v>
          </cell>
          <cell r="E12" t="str">
            <v>GAZİANTEP</v>
          </cell>
          <cell r="F12">
            <v>948</v>
          </cell>
          <cell r="G12">
            <v>56</v>
          </cell>
        </row>
        <row r="13">
          <cell r="D13" t="str">
            <v>MURAT ERDOĞAN</v>
          </cell>
          <cell r="E13" t="str">
            <v>MERSİN</v>
          </cell>
          <cell r="F13">
            <v>955</v>
          </cell>
          <cell r="G13">
            <v>55</v>
          </cell>
        </row>
        <row r="14">
          <cell r="D14" t="str">
            <v>YİĞİT CAN</v>
          </cell>
          <cell r="E14" t="str">
            <v>GAZİANTEP</v>
          </cell>
          <cell r="F14">
            <v>959</v>
          </cell>
          <cell r="G14">
            <v>54</v>
          </cell>
        </row>
        <row r="15">
          <cell r="D15" t="str">
            <v>SEYİT BİLAL TEKİN</v>
          </cell>
          <cell r="E15" t="str">
            <v>ADANA</v>
          </cell>
          <cell r="F15">
            <v>962</v>
          </cell>
          <cell r="G15">
            <v>53</v>
          </cell>
        </row>
        <row r="16">
          <cell r="D16" t="str">
            <v>COŞKUN GÜNGÖRDÜ</v>
          </cell>
          <cell r="E16" t="str">
            <v>GAZİANTEP</v>
          </cell>
          <cell r="F16">
            <v>988</v>
          </cell>
          <cell r="G16">
            <v>48</v>
          </cell>
        </row>
        <row r="17">
          <cell r="D17" t="str">
            <v>MEHMET EFE ÖZALP</v>
          </cell>
          <cell r="E17" t="str">
            <v>GAZİANTEP</v>
          </cell>
          <cell r="F17">
            <v>999</v>
          </cell>
          <cell r="G17">
            <v>46</v>
          </cell>
        </row>
        <row r="18">
          <cell r="D18" t="str">
            <v>MUHAMMED ERDAL TAŞ</v>
          </cell>
          <cell r="E18" t="str">
            <v>GAZİANTEP</v>
          </cell>
          <cell r="F18">
            <v>1002</v>
          </cell>
          <cell r="G18">
            <v>45</v>
          </cell>
        </row>
        <row r="19">
          <cell r="D19" t="str">
            <v>BERHAM KADİR YURDAKUL</v>
          </cell>
          <cell r="E19" t="str">
            <v>MERSİN</v>
          </cell>
          <cell r="F19">
            <v>1009</v>
          </cell>
          <cell r="G19">
            <v>44</v>
          </cell>
        </row>
        <row r="20">
          <cell r="D20" t="str">
            <v>TUNCAY İNAL</v>
          </cell>
          <cell r="E20" t="str">
            <v>GAZİANTEP</v>
          </cell>
          <cell r="F20">
            <v>1048</v>
          </cell>
          <cell r="G20">
            <v>36</v>
          </cell>
        </row>
        <row r="21">
          <cell r="D21" t="str">
            <v>ERCAN GEZER</v>
          </cell>
          <cell r="E21" t="str">
            <v>OSMANİYE</v>
          </cell>
          <cell r="F21">
            <v>1051</v>
          </cell>
          <cell r="G21">
            <v>35</v>
          </cell>
        </row>
        <row r="22">
          <cell r="D22" t="str">
            <v>MUSTAFA SEVİNDİK</v>
          </cell>
          <cell r="E22" t="str">
            <v>MERSİN</v>
          </cell>
          <cell r="F22">
            <v>1063</v>
          </cell>
          <cell r="G22">
            <v>33</v>
          </cell>
        </row>
        <row r="23">
          <cell r="D23" t="str">
            <v>İBRAHİM BOZAN</v>
          </cell>
          <cell r="E23" t="str">
            <v>MERSİN</v>
          </cell>
          <cell r="F23" t="str">
            <v>DNS</v>
          </cell>
          <cell r="G23" t="str">
            <v>0</v>
          </cell>
        </row>
        <row r="24">
          <cell r="D24" t="str">
            <v>YALMAZ MOHAMAD</v>
          </cell>
          <cell r="E24" t="str">
            <v>MERSİN</v>
          </cell>
          <cell r="F24" t="str">
            <v>DNS</v>
          </cell>
          <cell r="G24" t="str">
            <v>0</v>
          </cell>
        </row>
        <row r="25">
          <cell r="D25" t="str">
            <v>YUSUF İNAN</v>
          </cell>
          <cell r="E25" t="str">
            <v>MERSİN</v>
          </cell>
          <cell r="F25" t="str">
            <v>DNS</v>
          </cell>
          <cell r="G25" t="str">
            <v>0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ABDULLAH CAZ</v>
          </cell>
          <cell r="E8" t="str">
            <v>GAZİANTEP</v>
          </cell>
          <cell r="F8">
            <v>1293</v>
          </cell>
          <cell r="G8">
            <v>31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 refreshError="1"/>
      <sheetData sheetId="7" refreshError="1"/>
      <sheetData sheetId="8">
        <row r="8">
          <cell r="D8" t="str">
            <v>KADİR DURAN</v>
          </cell>
          <cell r="E8" t="str">
            <v>MERSİN</v>
          </cell>
          <cell r="F8">
            <v>20355</v>
          </cell>
          <cell r="G8">
            <v>19</v>
          </cell>
        </row>
        <row r="9">
          <cell r="D9" t="str">
            <v>MUHAMMED KABAKCI</v>
          </cell>
          <cell r="E9" t="str">
            <v>OSMANİYE</v>
          </cell>
          <cell r="F9">
            <v>20987</v>
          </cell>
          <cell r="G9">
            <v>13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E8" t="str">
            <v>MURAT ERDOĞAN</v>
          </cell>
          <cell r="F8" t="str">
            <v>MERSİN</v>
          </cell>
          <cell r="G8">
            <v>440</v>
          </cell>
          <cell r="H8">
            <v>442</v>
          </cell>
          <cell r="I8">
            <v>420</v>
          </cell>
          <cell r="J8">
            <v>442</v>
          </cell>
          <cell r="K8">
            <v>50</v>
          </cell>
        </row>
        <row r="9">
          <cell r="E9" t="str">
            <v>İSA ŞAHİN</v>
          </cell>
          <cell r="F9" t="str">
            <v>GAZİANTEP</v>
          </cell>
          <cell r="G9">
            <v>404</v>
          </cell>
          <cell r="H9">
            <v>411</v>
          </cell>
          <cell r="I9">
            <v>427</v>
          </cell>
          <cell r="J9">
            <v>427</v>
          </cell>
          <cell r="K9">
            <v>46</v>
          </cell>
        </row>
        <row r="10">
          <cell r="E10" t="str">
            <v>ALİ KARAL</v>
          </cell>
          <cell r="F10" t="str">
            <v>GAZİANTEP</v>
          </cell>
          <cell r="G10">
            <v>394</v>
          </cell>
          <cell r="H10">
            <v>418</v>
          </cell>
          <cell r="I10">
            <v>380</v>
          </cell>
          <cell r="J10">
            <v>418</v>
          </cell>
          <cell r="K10">
            <v>44</v>
          </cell>
        </row>
        <row r="11">
          <cell r="E11" t="str">
            <v>SEYİT BİLAL TEKİN</v>
          </cell>
          <cell r="F11" t="str">
            <v>ADANA</v>
          </cell>
          <cell r="G11">
            <v>410</v>
          </cell>
          <cell r="H11">
            <v>390</v>
          </cell>
          <cell r="I11">
            <v>409</v>
          </cell>
          <cell r="J11">
            <v>410</v>
          </cell>
          <cell r="K11">
            <v>42</v>
          </cell>
        </row>
        <row r="12">
          <cell r="E12" t="str">
            <v>ABDULLAH CAZ</v>
          </cell>
          <cell r="F12" t="str">
            <v>GAZİANTEP</v>
          </cell>
          <cell r="G12">
            <v>347</v>
          </cell>
          <cell r="H12">
            <v>380</v>
          </cell>
          <cell r="I12">
            <v>390</v>
          </cell>
          <cell r="J12">
            <v>390</v>
          </cell>
          <cell r="K12">
            <v>38</v>
          </cell>
        </row>
        <row r="13">
          <cell r="E13" t="str">
            <v>BAGER SARI</v>
          </cell>
          <cell r="F13" t="str">
            <v>MERSİN</v>
          </cell>
          <cell r="G13">
            <v>370</v>
          </cell>
          <cell r="H13">
            <v>377</v>
          </cell>
          <cell r="I13">
            <v>388</v>
          </cell>
          <cell r="J13">
            <v>388</v>
          </cell>
          <cell r="K13">
            <v>37</v>
          </cell>
        </row>
        <row r="14">
          <cell r="E14" t="str">
            <v>MEHMET EFE ÖZALP</v>
          </cell>
          <cell r="F14" t="str">
            <v>GAZİANTEP</v>
          </cell>
          <cell r="G14">
            <v>350</v>
          </cell>
          <cell r="H14">
            <v>364</v>
          </cell>
          <cell r="I14">
            <v>380</v>
          </cell>
          <cell r="J14">
            <v>380</v>
          </cell>
          <cell r="K14">
            <v>36</v>
          </cell>
        </row>
        <row r="15">
          <cell r="E15" t="str">
            <v>YİĞİT CAN</v>
          </cell>
          <cell r="F15" t="str">
            <v>GAZİANTEP</v>
          </cell>
          <cell r="G15">
            <v>366</v>
          </cell>
          <cell r="H15">
            <v>312</v>
          </cell>
          <cell r="I15">
            <v>380</v>
          </cell>
          <cell r="J15">
            <v>380</v>
          </cell>
          <cell r="K15">
            <v>36</v>
          </cell>
        </row>
        <row r="16">
          <cell r="E16" t="str">
            <v>TUNCAY İNAL</v>
          </cell>
          <cell r="F16" t="str">
            <v>GAZİANTEP</v>
          </cell>
          <cell r="G16">
            <v>366</v>
          </cell>
          <cell r="H16">
            <v>356</v>
          </cell>
          <cell r="I16">
            <v>340</v>
          </cell>
          <cell r="J16">
            <v>366</v>
          </cell>
          <cell r="K16">
            <v>33</v>
          </cell>
        </row>
        <row r="17">
          <cell r="E17" t="str">
            <v>ABDULLAZİZ İNE</v>
          </cell>
          <cell r="F17" t="str">
            <v>MERSİN</v>
          </cell>
          <cell r="G17">
            <v>366</v>
          </cell>
          <cell r="H17" t="str">
            <v>X</v>
          </cell>
          <cell r="I17" t="str">
            <v>X</v>
          </cell>
          <cell r="J17">
            <v>366</v>
          </cell>
          <cell r="K17">
            <v>33</v>
          </cell>
        </row>
        <row r="18">
          <cell r="E18" t="str">
            <v>KADİR DURAN</v>
          </cell>
          <cell r="F18" t="str">
            <v>MERSİN</v>
          </cell>
          <cell r="G18" t="str">
            <v>X</v>
          </cell>
          <cell r="H18" t="str">
            <v>X</v>
          </cell>
          <cell r="I18">
            <v>360</v>
          </cell>
          <cell r="J18">
            <v>360</v>
          </cell>
          <cell r="K18">
            <v>32</v>
          </cell>
        </row>
        <row r="19">
          <cell r="E19" t="str">
            <v>MUHAMMED ERDAL TAŞ</v>
          </cell>
          <cell r="F19" t="str">
            <v>GAZİANTEP</v>
          </cell>
          <cell r="G19">
            <v>338</v>
          </cell>
          <cell r="H19">
            <v>348</v>
          </cell>
          <cell r="I19">
            <v>310</v>
          </cell>
          <cell r="J19">
            <v>348</v>
          </cell>
          <cell r="K19">
            <v>29</v>
          </cell>
        </row>
        <row r="20">
          <cell r="E20" t="str">
            <v>ERCAN GEZER</v>
          </cell>
          <cell r="F20" t="str">
            <v>OSMANİYE</v>
          </cell>
          <cell r="G20">
            <v>300</v>
          </cell>
          <cell r="H20">
            <v>346</v>
          </cell>
          <cell r="I20">
            <v>317</v>
          </cell>
          <cell r="J20">
            <v>346</v>
          </cell>
          <cell r="K20">
            <v>29</v>
          </cell>
        </row>
        <row r="21">
          <cell r="E21" t="str">
            <v>BERHAM KADİR YURDAKUL</v>
          </cell>
          <cell r="F21" t="str">
            <v>MERSİN</v>
          </cell>
          <cell r="G21">
            <v>320</v>
          </cell>
          <cell r="H21">
            <v>333</v>
          </cell>
          <cell r="I21">
            <v>325</v>
          </cell>
          <cell r="J21">
            <v>333</v>
          </cell>
          <cell r="K21">
            <v>27</v>
          </cell>
        </row>
        <row r="22">
          <cell r="E22" t="str">
            <v>COŞKUN GÜNGÖRDÜ</v>
          </cell>
          <cell r="F22" t="str">
            <v>GAZİANTEP</v>
          </cell>
          <cell r="G22" t="str">
            <v>X</v>
          </cell>
          <cell r="H22" t="str">
            <v>X</v>
          </cell>
          <cell r="I22">
            <v>320</v>
          </cell>
          <cell r="J22">
            <v>320</v>
          </cell>
          <cell r="K22">
            <v>25</v>
          </cell>
        </row>
        <row r="23">
          <cell r="E23" t="str">
            <v>MUHAMMET EREN ALTUN</v>
          </cell>
          <cell r="F23" t="str">
            <v>GAZİANTEP</v>
          </cell>
          <cell r="G23">
            <v>315</v>
          </cell>
          <cell r="H23">
            <v>316</v>
          </cell>
          <cell r="I23">
            <v>300</v>
          </cell>
          <cell r="J23">
            <v>316</v>
          </cell>
          <cell r="K23">
            <v>24</v>
          </cell>
        </row>
        <row r="24">
          <cell r="E24" t="str">
            <v>MUHAMMED KABAKCI</v>
          </cell>
          <cell r="F24" t="str">
            <v>OSMANİYE</v>
          </cell>
          <cell r="G24">
            <v>300</v>
          </cell>
          <cell r="H24">
            <v>299</v>
          </cell>
          <cell r="I24">
            <v>316</v>
          </cell>
          <cell r="J24">
            <v>316</v>
          </cell>
          <cell r="K24">
            <v>24</v>
          </cell>
        </row>
        <row r="25">
          <cell r="E25" t="str">
            <v>MUSTAFA SEVİNDİK</v>
          </cell>
          <cell r="F25" t="str">
            <v>MERSİN</v>
          </cell>
          <cell r="G25" t="str">
            <v>X</v>
          </cell>
          <cell r="H25">
            <v>235</v>
          </cell>
          <cell r="I25" t="str">
            <v>X</v>
          </cell>
          <cell r="J25">
            <v>235</v>
          </cell>
          <cell r="K25">
            <v>11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 refreshError="1"/>
      <sheetData sheetId="11" refreshError="1"/>
      <sheetData sheetId="12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>ABDULLAH CAZ</v>
          </cell>
          <cell r="F28" t="str">
            <v>GAZİANTEP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3" refreshError="1"/>
      <sheetData sheetId="14">
        <row r="8">
          <cell r="E8" t="str">
            <v>ERCAN GEZER</v>
          </cell>
          <cell r="F8" t="str">
            <v>OSMANİYE</v>
          </cell>
          <cell r="G8">
            <v>3853</v>
          </cell>
          <cell r="H8">
            <v>4378</v>
          </cell>
          <cell r="I8">
            <v>5154</v>
          </cell>
          <cell r="J8">
            <v>5154</v>
          </cell>
          <cell r="K8">
            <v>46</v>
          </cell>
        </row>
        <row r="9">
          <cell r="E9" t="str">
            <v>BAGER SARI</v>
          </cell>
          <cell r="F9" t="str">
            <v>MERSİN</v>
          </cell>
          <cell r="G9">
            <v>5073</v>
          </cell>
          <cell r="H9">
            <v>4695</v>
          </cell>
          <cell r="I9">
            <v>4741</v>
          </cell>
          <cell r="J9">
            <v>5073</v>
          </cell>
          <cell r="K9">
            <v>45</v>
          </cell>
        </row>
        <row r="10">
          <cell r="E10" t="str">
            <v>ALİ KARAL</v>
          </cell>
          <cell r="F10" t="str">
            <v>GAZİANTEP</v>
          </cell>
          <cell r="G10">
            <v>4080</v>
          </cell>
          <cell r="H10">
            <v>4166</v>
          </cell>
          <cell r="I10">
            <v>4660</v>
          </cell>
          <cell r="J10">
            <v>4660</v>
          </cell>
          <cell r="K10">
            <v>39</v>
          </cell>
        </row>
        <row r="11">
          <cell r="E11" t="str">
            <v>MURAT ERDOĞAN</v>
          </cell>
          <cell r="F11" t="str">
            <v>MERSİN</v>
          </cell>
          <cell r="G11">
            <v>4294</v>
          </cell>
          <cell r="H11">
            <v>4280</v>
          </cell>
          <cell r="I11">
            <v>4466</v>
          </cell>
          <cell r="J11">
            <v>4466</v>
          </cell>
          <cell r="K11">
            <v>37</v>
          </cell>
        </row>
        <row r="12">
          <cell r="E12" t="str">
            <v>ABDULLAZİZ İNE</v>
          </cell>
          <cell r="F12" t="str">
            <v>MERSİN</v>
          </cell>
          <cell r="G12">
            <v>3159</v>
          </cell>
          <cell r="H12">
            <v>4272</v>
          </cell>
          <cell r="I12">
            <v>4304</v>
          </cell>
          <cell r="J12">
            <v>4304</v>
          </cell>
          <cell r="K12">
            <v>35</v>
          </cell>
        </row>
        <row r="13">
          <cell r="E13" t="str">
            <v>KADİR DURAN</v>
          </cell>
          <cell r="F13" t="str">
            <v>MERSİN</v>
          </cell>
          <cell r="G13">
            <v>3857</v>
          </cell>
          <cell r="H13">
            <v>3668</v>
          </cell>
          <cell r="I13">
            <v>4235</v>
          </cell>
          <cell r="J13">
            <v>4235</v>
          </cell>
          <cell r="K13">
            <v>34</v>
          </cell>
        </row>
        <row r="14">
          <cell r="E14" t="str">
            <v>COŞKUN GÜNGÖRDÜ</v>
          </cell>
          <cell r="F14" t="str">
            <v>GAZİANTEP</v>
          </cell>
          <cell r="G14">
            <v>4081</v>
          </cell>
          <cell r="H14">
            <v>4004</v>
          </cell>
          <cell r="I14">
            <v>4169</v>
          </cell>
          <cell r="J14">
            <v>4169</v>
          </cell>
          <cell r="K14">
            <v>33</v>
          </cell>
        </row>
        <row r="15">
          <cell r="E15" t="str">
            <v>MEHMET EFE ÖZALP</v>
          </cell>
          <cell r="F15" t="str">
            <v>GAZİANTEP</v>
          </cell>
          <cell r="G15">
            <v>3989</v>
          </cell>
          <cell r="H15">
            <v>4028</v>
          </cell>
          <cell r="I15">
            <v>3970</v>
          </cell>
          <cell r="J15">
            <v>4028</v>
          </cell>
          <cell r="K15">
            <v>31</v>
          </cell>
        </row>
        <row r="16">
          <cell r="E16" t="str">
            <v>MUHAMMED KABAKCI</v>
          </cell>
          <cell r="F16" t="str">
            <v>OSMANİYE</v>
          </cell>
          <cell r="G16">
            <v>3456</v>
          </cell>
          <cell r="H16">
            <v>3200</v>
          </cell>
          <cell r="I16">
            <v>3858</v>
          </cell>
          <cell r="J16">
            <v>3858</v>
          </cell>
          <cell r="K16">
            <v>29</v>
          </cell>
        </row>
        <row r="17">
          <cell r="E17" t="str">
            <v>İSA ŞAHİN</v>
          </cell>
          <cell r="F17" t="str">
            <v>GAZİANTEP</v>
          </cell>
          <cell r="G17">
            <v>3088</v>
          </cell>
          <cell r="H17">
            <v>2955</v>
          </cell>
          <cell r="I17">
            <v>3655</v>
          </cell>
          <cell r="J17">
            <v>3655</v>
          </cell>
          <cell r="K17">
            <v>27</v>
          </cell>
        </row>
        <row r="18">
          <cell r="E18" t="str">
            <v>TUNCAY İNAL</v>
          </cell>
          <cell r="F18" t="str">
            <v>GAZİANTEP</v>
          </cell>
          <cell r="G18">
            <v>3698</v>
          </cell>
          <cell r="H18">
            <v>3567</v>
          </cell>
          <cell r="I18">
            <v>3403</v>
          </cell>
          <cell r="J18">
            <v>3698</v>
          </cell>
          <cell r="K18">
            <v>27</v>
          </cell>
        </row>
        <row r="19">
          <cell r="E19" t="str">
            <v>SEYİT BİLAL TEKİN</v>
          </cell>
          <cell r="F19" t="str">
            <v>ADANA</v>
          </cell>
          <cell r="G19">
            <v>3186</v>
          </cell>
          <cell r="H19">
            <v>3536</v>
          </cell>
          <cell r="I19">
            <v>3432</v>
          </cell>
          <cell r="J19">
            <v>3536</v>
          </cell>
          <cell r="K19">
            <v>25</v>
          </cell>
        </row>
        <row r="20">
          <cell r="E20" t="str">
            <v>YİĞİT CAN</v>
          </cell>
          <cell r="F20" t="str">
            <v>GAZİANTEP</v>
          </cell>
          <cell r="G20">
            <v>3461</v>
          </cell>
          <cell r="H20">
            <v>3456</v>
          </cell>
          <cell r="I20">
            <v>3179</v>
          </cell>
          <cell r="J20">
            <v>3461</v>
          </cell>
          <cell r="K20">
            <v>25</v>
          </cell>
        </row>
        <row r="21">
          <cell r="E21" t="str">
            <v>BERHAM KADİR YURDAKUL</v>
          </cell>
          <cell r="F21" t="str">
            <v>MERSİN</v>
          </cell>
          <cell r="G21">
            <v>3525</v>
          </cell>
          <cell r="H21">
            <v>3192</v>
          </cell>
          <cell r="I21">
            <v>3409</v>
          </cell>
          <cell r="J21">
            <v>3525</v>
          </cell>
          <cell r="K21">
            <v>25</v>
          </cell>
        </row>
        <row r="22">
          <cell r="E22" t="str">
            <v>MUSTAFA SEVİNDİK</v>
          </cell>
          <cell r="F22" t="str">
            <v>MERSİN</v>
          </cell>
          <cell r="G22">
            <v>2366</v>
          </cell>
          <cell r="H22">
            <v>2955</v>
          </cell>
          <cell r="I22">
            <v>3079</v>
          </cell>
          <cell r="J22">
            <v>3079</v>
          </cell>
          <cell r="K22">
            <v>20</v>
          </cell>
        </row>
        <row r="23">
          <cell r="E23" t="str">
            <v>MUHAMMED ERDAL TAŞ</v>
          </cell>
          <cell r="F23" t="str">
            <v>GAZİANTEP</v>
          </cell>
          <cell r="G23">
            <v>3008</v>
          </cell>
          <cell r="H23">
            <v>2779</v>
          </cell>
          <cell r="I23">
            <v>2950</v>
          </cell>
          <cell r="J23">
            <v>3008</v>
          </cell>
          <cell r="K23">
            <v>19</v>
          </cell>
        </row>
        <row r="24">
          <cell r="E24" t="str">
            <v>MUHAMMET EREN ALTUN</v>
          </cell>
          <cell r="F24" t="str">
            <v>GAZİANTEP</v>
          </cell>
          <cell r="G24">
            <v>2729</v>
          </cell>
          <cell r="H24">
            <v>3002</v>
          </cell>
          <cell r="I24">
            <v>2802</v>
          </cell>
          <cell r="J24">
            <v>3002</v>
          </cell>
          <cell r="K24">
            <v>19</v>
          </cell>
        </row>
        <row r="25">
          <cell r="E25" t="str">
            <v>ABDULLAH CAZ</v>
          </cell>
          <cell r="F25" t="str">
            <v>GAZİANTEP</v>
          </cell>
          <cell r="G25" t="str">
            <v>X</v>
          </cell>
          <cell r="H25">
            <v>2600</v>
          </cell>
          <cell r="I25">
            <v>2144</v>
          </cell>
          <cell r="J25">
            <v>2600</v>
          </cell>
          <cell r="K25">
            <v>15</v>
          </cell>
        </row>
        <row r="26">
          <cell r="E26" t="str">
            <v>İBRAHİM BOZAN</v>
          </cell>
          <cell r="F26" t="str">
            <v>MERSİN</v>
          </cell>
          <cell r="J26" t="str">
            <v>DNS</v>
          </cell>
          <cell r="K26">
            <v>0</v>
          </cell>
        </row>
        <row r="27">
          <cell r="E27" t="str">
            <v>YALMAZ MOHAMAD</v>
          </cell>
          <cell r="F27" t="str">
            <v>MERSİN</v>
          </cell>
          <cell r="J27" t="str">
            <v>DNS</v>
          </cell>
          <cell r="K27">
            <v>0</v>
          </cell>
        </row>
        <row r="28">
          <cell r="E28" t="str">
            <v>YUSUF İNAN</v>
          </cell>
          <cell r="F28" t="str">
            <v>MERSİN</v>
          </cell>
          <cell r="J28" t="str">
            <v>DNS</v>
          </cell>
          <cell r="K28">
            <v>0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(1-2-3-4)"/>
      <sheetName val="60m.(5-6-7-8)"/>
      <sheetName val="80m."/>
      <sheetName val="80m.Eng"/>
      <sheetName val="800m."/>
      <sheetName val="15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SONGÜL KAROL</v>
          </cell>
          <cell r="E8" t="str">
            <v>MERSİN</v>
          </cell>
          <cell r="F8">
            <v>857</v>
          </cell>
          <cell r="G8">
            <v>88</v>
          </cell>
        </row>
        <row r="9">
          <cell r="D9" t="str">
            <v>BUSE SARIATEŞ</v>
          </cell>
          <cell r="E9" t="str">
            <v>ADANA</v>
          </cell>
          <cell r="F9">
            <v>898</v>
          </cell>
          <cell r="G9">
            <v>80</v>
          </cell>
        </row>
        <row r="10">
          <cell r="D10" t="str">
            <v>CEMRE KIZILŞİMŞEK</v>
          </cell>
          <cell r="E10" t="str">
            <v>ADANA</v>
          </cell>
          <cell r="F10">
            <v>911</v>
          </cell>
          <cell r="G10">
            <v>77</v>
          </cell>
        </row>
        <row r="11">
          <cell r="D11" t="str">
            <v>DİLAN ÇELİK</v>
          </cell>
          <cell r="E11" t="str">
            <v>MERSİN</v>
          </cell>
          <cell r="F11">
            <v>912</v>
          </cell>
          <cell r="G11">
            <v>77</v>
          </cell>
        </row>
        <row r="12">
          <cell r="D12" t="str">
            <v>GÜLSEREN BİLGİN</v>
          </cell>
          <cell r="E12" t="str">
            <v>GAZİANTEP</v>
          </cell>
          <cell r="F12">
            <v>914</v>
          </cell>
          <cell r="G12">
            <v>77</v>
          </cell>
        </row>
        <row r="13">
          <cell r="D13" t="str">
            <v>DURSUNNUR POLAT</v>
          </cell>
          <cell r="E13" t="str">
            <v>GAZİANTEP</v>
          </cell>
          <cell r="F13">
            <v>917</v>
          </cell>
          <cell r="G13">
            <v>76</v>
          </cell>
        </row>
        <row r="14">
          <cell r="D14" t="str">
            <v>ELA ÇOLAK</v>
          </cell>
          <cell r="E14" t="str">
            <v>ADANA</v>
          </cell>
          <cell r="F14">
            <v>919</v>
          </cell>
          <cell r="G14">
            <v>76</v>
          </cell>
        </row>
        <row r="15">
          <cell r="D15" t="str">
            <v>NİLSU GÖKLER</v>
          </cell>
          <cell r="E15" t="str">
            <v>MERSİN</v>
          </cell>
          <cell r="F15">
            <v>920</v>
          </cell>
          <cell r="G15">
            <v>76</v>
          </cell>
        </row>
        <row r="16">
          <cell r="D16" t="str">
            <v>EBRU ERTUĞRUL</v>
          </cell>
          <cell r="E16" t="str">
            <v>ADANA</v>
          </cell>
          <cell r="F16">
            <v>928</v>
          </cell>
          <cell r="G16">
            <v>74</v>
          </cell>
        </row>
        <row r="17">
          <cell r="D17" t="str">
            <v>MİRAÇ TARHAN</v>
          </cell>
          <cell r="E17" t="str">
            <v>MERSİN</v>
          </cell>
          <cell r="F17">
            <v>936</v>
          </cell>
          <cell r="G17">
            <v>72</v>
          </cell>
        </row>
        <row r="18">
          <cell r="D18" t="str">
            <v>VİYAN İNEC</v>
          </cell>
          <cell r="E18" t="str">
            <v>MERSİN</v>
          </cell>
          <cell r="F18">
            <v>937</v>
          </cell>
          <cell r="G18">
            <v>72</v>
          </cell>
        </row>
        <row r="19">
          <cell r="D19" t="str">
            <v>ASMİN BÜLGEN</v>
          </cell>
          <cell r="E19" t="str">
            <v>ADANA</v>
          </cell>
          <cell r="F19">
            <v>939</v>
          </cell>
          <cell r="G19">
            <v>72</v>
          </cell>
        </row>
        <row r="20">
          <cell r="D20" t="str">
            <v>EDA NUR ÇOBAN</v>
          </cell>
          <cell r="E20" t="str">
            <v>ADANA</v>
          </cell>
          <cell r="F20">
            <v>940</v>
          </cell>
          <cell r="G20">
            <v>72</v>
          </cell>
        </row>
        <row r="21">
          <cell r="D21" t="str">
            <v>ŞEHİDENUR KOÇAR</v>
          </cell>
          <cell r="E21" t="str">
            <v>GAZİANTEP</v>
          </cell>
          <cell r="F21">
            <v>942</v>
          </cell>
          <cell r="G21">
            <v>71</v>
          </cell>
        </row>
        <row r="22">
          <cell r="D22" t="str">
            <v>SILA REYYAN TÜRKMEN</v>
          </cell>
          <cell r="E22" t="str">
            <v>GAZİANTEP</v>
          </cell>
          <cell r="F22">
            <v>949</v>
          </cell>
          <cell r="G22">
            <v>70</v>
          </cell>
        </row>
        <row r="23">
          <cell r="D23" t="str">
            <v>NİSANUR KAYA</v>
          </cell>
          <cell r="E23" t="str">
            <v>GAZİANTEP</v>
          </cell>
          <cell r="F23">
            <v>950</v>
          </cell>
          <cell r="G23">
            <v>70</v>
          </cell>
        </row>
        <row r="24">
          <cell r="D24" t="str">
            <v>RABİA İKRA BİLGİLİ</v>
          </cell>
          <cell r="E24" t="str">
            <v>GAZİANTEP</v>
          </cell>
          <cell r="F24">
            <v>950</v>
          </cell>
          <cell r="G24">
            <v>70</v>
          </cell>
        </row>
        <row r="25">
          <cell r="D25" t="str">
            <v>ÖZGE ASU BOZKURT</v>
          </cell>
          <cell r="E25" t="str">
            <v>GAZİANTEP</v>
          </cell>
          <cell r="F25">
            <v>956</v>
          </cell>
          <cell r="G25">
            <v>68</v>
          </cell>
        </row>
        <row r="26">
          <cell r="D26" t="str">
            <v>ASMİN ASLAN</v>
          </cell>
          <cell r="E26" t="str">
            <v>GAZİANTEP</v>
          </cell>
          <cell r="F26">
            <v>958</v>
          </cell>
          <cell r="G26">
            <v>68</v>
          </cell>
        </row>
        <row r="27">
          <cell r="D27" t="str">
            <v>NİDA NUR TURHAN</v>
          </cell>
          <cell r="E27" t="str">
            <v>MERSİN</v>
          </cell>
          <cell r="F27">
            <v>964</v>
          </cell>
          <cell r="G27">
            <v>67</v>
          </cell>
        </row>
        <row r="28">
          <cell r="D28" t="str">
            <v>FATMA SAKABAŞI</v>
          </cell>
          <cell r="E28" t="str">
            <v>OSMANİYE</v>
          </cell>
          <cell r="F28">
            <v>965</v>
          </cell>
          <cell r="G28">
            <v>67</v>
          </cell>
        </row>
        <row r="29">
          <cell r="D29" t="str">
            <v>KEVSER KARADAĞ</v>
          </cell>
          <cell r="E29" t="str">
            <v>GAZİANTEP</v>
          </cell>
          <cell r="F29">
            <v>969</v>
          </cell>
          <cell r="G29">
            <v>66</v>
          </cell>
        </row>
        <row r="30">
          <cell r="D30" t="str">
            <v>FATMA HALO</v>
          </cell>
          <cell r="E30" t="str">
            <v>OSMANİYE</v>
          </cell>
          <cell r="F30">
            <v>979</v>
          </cell>
          <cell r="G30">
            <v>64</v>
          </cell>
        </row>
        <row r="31">
          <cell r="D31" t="str">
            <v>EMİNE DERE</v>
          </cell>
          <cell r="E31" t="str">
            <v>ADANA</v>
          </cell>
          <cell r="F31">
            <v>983</v>
          </cell>
          <cell r="G31">
            <v>63</v>
          </cell>
        </row>
        <row r="32">
          <cell r="D32" t="str">
            <v>BÜŞRA SAĞLAM</v>
          </cell>
          <cell r="E32" t="str">
            <v>ADANA</v>
          </cell>
          <cell r="F32">
            <v>985</v>
          </cell>
          <cell r="G32">
            <v>63</v>
          </cell>
        </row>
        <row r="33">
          <cell r="D33" t="str">
            <v>SELDA NİSA KARAYILAN</v>
          </cell>
          <cell r="E33" t="str">
            <v>GAZİANTEP</v>
          </cell>
          <cell r="F33">
            <v>987</v>
          </cell>
          <cell r="G33">
            <v>62</v>
          </cell>
        </row>
        <row r="34">
          <cell r="D34" t="str">
            <v>HAYAT OZER</v>
          </cell>
          <cell r="E34" t="str">
            <v>MERSİN</v>
          </cell>
          <cell r="F34">
            <v>992</v>
          </cell>
          <cell r="G34">
            <v>61</v>
          </cell>
        </row>
        <row r="35">
          <cell r="D35" t="str">
            <v>EZEL METE</v>
          </cell>
          <cell r="E35" t="str">
            <v>MERSİN</v>
          </cell>
          <cell r="F35">
            <v>995</v>
          </cell>
          <cell r="G35">
            <v>61</v>
          </cell>
        </row>
        <row r="36">
          <cell r="D36" t="str">
            <v>ELİFE DONER</v>
          </cell>
          <cell r="E36" t="str">
            <v>MERSİN</v>
          </cell>
          <cell r="F36">
            <v>996</v>
          </cell>
          <cell r="G36">
            <v>60</v>
          </cell>
        </row>
        <row r="37">
          <cell r="D37" t="str">
            <v>HATİCE NAFAK</v>
          </cell>
          <cell r="E37" t="str">
            <v>GAZİANTEP</v>
          </cell>
          <cell r="F37">
            <v>1000</v>
          </cell>
          <cell r="G37">
            <v>60</v>
          </cell>
        </row>
        <row r="38">
          <cell r="D38" t="str">
            <v>HEJA KILIÇ</v>
          </cell>
          <cell r="E38" t="str">
            <v>MERSİN</v>
          </cell>
          <cell r="F38">
            <v>1000</v>
          </cell>
          <cell r="G38">
            <v>60</v>
          </cell>
        </row>
        <row r="39">
          <cell r="D39" t="str">
            <v>BERİTAN ÜREK</v>
          </cell>
          <cell r="E39" t="str">
            <v>MERSİN</v>
          </cell>
          <cell r="F39">
            <v>1006</v>
          </cell>
          <cell r="G39">
            <v>58</v>
          </cell>
        </row>
        <row r="40">
          <cell r="D40" t="str">
            <v>ELA NUR BAYKARA</v>
          </cell>
          <cell r="E40" t="str">
            <v>MERSİN</v>
          </cell>
          <cell r="F40">
            <v>1014</v>
          </cell>
          <cell r="G40">
            <v>57</v>
          </cell>
        </row>
        <row r="41">
          <cell r="D41" t="str">
            <v>NAİLE AKSOY</v>
          </cell>
          <cell r="E41" t="str">
            <v>GAZİANTEP</v>
          </cell>
          <cell r="F41">
            <v>1019</v>
          </cell>
          <cell r="G41">
            <v>56</v>
          </cell>
        </row>
        <row r="42">
          <cell r="D42" t="str">
            <v>HATİCE KUMBUL</v>
          </cell>
          <cell r="E42" t="str">
            <v>MERSİN</v>
          </cell>
          <cell r="F42">
            <v>1022</v>
          </cell>
          <cell r="G42">
            <v>55</v>
          </cell>
        </row>
        <row r="43">
          <cell r="D43" t="str">
            <v>ARJİN GÜR</v>
          </cell>
          <cell r="E43" t="str">
            <v>MERSİN</v>
          </cell>
          <cell r="F43">
            <v>1023</v>
          </cell>
          <cell r="G43">
            <v>55</v>
          </cell>
        </row>
        <row r="44">
          <cell r="D44" t="str">
            <v>MEVLUDE İNE</v>
          </cell>
          <cell r="E44" t="str">
            <v>MERSİN</v>
          </cell>
          <cell r="F44">
            <v>1024</v>
          </cell>
          <cell r="G44">
            <v>55</v>
          </cell>
        </row>
        <row r="45">
          <cell r="D45" t="str">
            <v>İDİL COŞKUN</v>
          </cell>
          <cell r="E45" t="str">
            <v>ADANA</v>
          </cell>
          <cell r="F45">
            <v>1030</v>
          </cell>
          <cell r="G45">
            <v>54</v>
          </cell>
        </row>
        <row r="46">
          <cell r="D46" t="str">
            <v>BEYZA NUR KURTOĞULLARI</v>
          </cell>
          <cell r="E46" t="str">
            <v>GAZİANTEP</v>
          </cell>
          <cell r="F46">
            <v>1035</v>
          </cell>
          <cell r="G46">
            <v>53</v>
          </cell>
          <cell r="H46" t="str">
            <v>Sekreter</v>
          </cell>
        </row>
        <row r="47">
          <cell r="D47" t="str">
            <v>TUĞBA ÖZER</v>
          </cell>
          <cell r="E47" t="str">
            <v>MERSİN</v>
          </cell>
          <cell r="F47">
            <v>1061</v>
          </cell>
          <cell r="G47">
            <v>47</v>
          </cell>
        </row>
        <row r="48">
          <cell r="D48" t="str">
            <v>GÜLBAHAR SEBZECİ</v>
          </cell>
          <cell r="E48" t="str">
            <v>GAZİANTEP</v>
          </cell>
          <cell r="F48">
            <v>1062</v>
          </cell>
          <cell r="G48">
            <v>47</v>
          </cell>
        </row>
        <row r="49">
          <cell r="D49" t="str">
            <v>ELA KARAKESME</v>
          </cell>
          <cell r="E49" t="str">
            <v>MERSİN</v>
          </cell>
          <cell r="F49">
            <v>1088</v>
          </cell>
          <cell r="G49">
            <v>42</v>
          </cell>
        </row>
        <row r="50">
          <cell r="D50" t="str">
            <v>HAYRUNİSA DAL</v>
          </cell>
          <cell r="E50" t="str">
            <v>GAZİANTEP</v>
          </cell>
          <cell r="F50">
            <v>1094</v>
          </cell>
          <cell r="G50">
            <v>41</v>
          </cell>
        </row>
        <row r="51">
          <cell r="D51" t="str">
            <v>DAMLA BEGÜM KAPUZ</v>
          </cell>
          <cell r="E51" t="str">
            <v>MERSİN</v>
          </cell>
          <cell r="F51" t="str">
            <v>DNF</v>
          </cell>
          <cell r="G51" t="str">
            <v>0</v>
          </cell>
        </row>
        <row r="52">
          <cell r="D52" t="str">
            <v>ZELİHA SIRTLAN</v>
          </cell>
          <cell r="E52" t="str">
            <v>GAZİANTEP</v>
          </cell>
          <cell r="F52" t="str">
            <v>DNS</v>
          </cell>
          <cell r="G52" t="str">
            <v>0</v>
          </cell>
        </row>
        <row r="53">
          <cell r="G53" t="str">
            <v xml:space="preserve">    </v>
          </cell>
        </row>
        <row r="68">
          <cell r="G68" t="str">
            <v xml:space="preserve">    </v>
          </cell>
        </row>
        <row r="69">
          <cell r="G69" t="str">
            <v xml:space="preserve">    </v>
          </cell>
        </row>
        <row r="70">
          <cell r="G70" t="str">
            <v xml:space="preserve">    </v>
          </cell>
        </row>
        <row r="71">
          <cell r="G71" t="str">
            <v xml:space="preserve">    </v>
          </cell>
        </row>
        <row r="72">
          <cell r="G72" t="str">
            <v xml:space="preserve">    </v>
          </cell>
        </row>
        <row r="73">
          <cell r="G73" t="str">
            <v xml:space="preserve">    </v>
          </cell>
        </row>
        <row r="74">
          <cell r="G74" t="str">
            <v xml:space="preserve">    </v>
          </cell>
        </row>
        <row r="75">
          <cell r="G75" t="str">
            <v xml:space="preserve">    </v>
          </cell>
        </row>
        <row r="76">
          <cell r="G76" t="str">
            <v xml:space="preserve">    </v>
          </cell>
        </row>
        <row r="77">
          <cell r="G77" t="str">
            <v xml:space="preserve">    </v>
          </cell>
        </row>
        <row r="78">
          <cell r="G78" t="str">
            <v xml:space="preserve">    </v>
          </cell>
        </row>
      </sheetData>
      <sheetData sheetId="5" refreshError="1"/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D8" t="str">
            <v>GAMZE YILDIRIM</v>
          </cell>
          <cell r="E8" t="str">
            <v>GAZİANTEP</v>
          </cell>
          <cell r="F8">
            <v>23368</v>
          </cell>
          <cell r="G8">
            <v>41</v>
          </cell>
        </row>
        <row r="9">
          <cell r="D9" t="str">
            <v>REYHAN GÖKTAŞ</v>
          </cell>
          <cell r="E9" t="str">
            <v>MERSİN</v>
          </cell>
          <cell r="F9">
            <v>25395</v>
          </cell>
          <cell r="G9">
            <v>27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ELA ÇOLAK</v>
          </cell>
          <cell r="F8" t="str">
            <v>ADANA</v>
          </cell>
          <cell r="G8">
            <v>489</v>
          </cell>
          <cell r="H8">
            <v>420</v>
          </cell>
          <cell r="I8">
            <v>374</v>
          </cell>
          <cell r="J8">
            <v>489</v>
          </cell>
          <cell r="K8">
            <v>77</v>
          </cell>
        </row>
        <row r="9">
          <cell r="E9" t="str">
            <v>SONGÜL KAROL</v>
          </cell>
          <cell r="F9" t="str">
            <v>MERSİN</v>
          </cell>
          <cell r="G9">
            <v>474</v>
          </cell>
          <cell r="H9">
            <v>489</v>
          </cell>
          <cell r="I9">
            <v>472</v>
          </cell>
          <cell r="J9">
            <v>489</v>
          </cell>
          <cell r="K9">
            <v>77</v>
          </cell>
        </row>
        <row r="10">
          <cell r="E10" t="str">
            <v>EBRU ERTUĞRUL</v>
          </cell>
          <cell r="F10" t="str">
            <v>ADANA</v>
          </cell>
          <cell r="G10">
            <v>405</v>
          </cell>
          <cell r="H10">
            <v>448</v>
          </cell>
          <cell r="I10">
            <v>423</v>
          </cell>
          <cell r="J10">
            <v>448</v>
          </cell>
          <cell r="K10">
            <v>67</v>
          </cell>
        </row>
        <row r="11">
          <cell r="E11" t="str">
            <v>RABİA İKRA BİLGİLİ</v>
          </cell>
          <cell r="F11" t="str">
            <v>GAZİANTEP</v>
          </cell>
          <cell r="G11">
            <v>418</v>
          </cell>
          <cell r="H11">
            <v>420</v>
          </cell>
          <cell r="I11">
            <v>442</v>
          </cell>
          <cell r="J11">
            <v>442</v>
          </cell>
          <cell r="K11">
            <v>65</v>
          </cell>
        </row>
        <row r="12">
          <cell r="E12" t="str">
            <v>GAMZE YILDIRIM</v>
          </cell>
          <cell r="F12" t="str">
            <v>GAZİANTEP</v>
          </cell>
          <cell r="G12">
            <v>432</v>
          </cell>
          <cell r="H12">
            <v>417</v>
          </cell>
          <cell r="I12">
            <v>423</v>
          </cell>
          <cell r="J12">
            <v>432</v>
          </cell>
          <cell r="K12">
            <v>63</v>
          </cell>
        </row>
        <row r="13">
          <cell r="E13" t="str">
            <v>EDA NUR ÇOBAN</v>
          </cell>
          <cell r="F13" t="str">
            <v>ADANA</v>
          </cell>
          <cell r="G13">
            <v>412</v>
          </cell>
          <cell r="H13">
            <v>427</v>
          </cell>
          <cell r="I13">
            <v>430</v>
          </cell>
          <cell r="J13">
            <v>430</v>
          </cell>
          <cell r="K13">
            <v>62</v>
          </cell>
        </row>
        <row r="14">
          <cell r="E14" t="str">
            <v>DURSUNNUR POLAT</v>
          </cell>
          <cell r="F14" t="str">
            <v>GAZİANTEP</v>
          </cell>
          <cell r="G14">
            <v>370</v>
          </cell>
          <cell r="H14">
            <v>385</v>
          </cell>
          <cell r="I14">
            <v>426</v>
          </cell>
          <cell r="J14">
            <v>426</v>
          </cell>
          <cell r="K14">
            <v>61</v>
          </cell>
        </row>
        <row r="15">
          <cell r="E15" t="str">
            <v>NİLSU GÖKLER</v>
          </cell>
          <cell r="F15" t="str">
            <v>MERSİN</v>
          </cell>
          <cell r="G15">
            <v>426</v>
          </cell>
          <cell r="H15">
            <v>414</v>
          </cell>
          <cell r="I15">
            <v>416</v>
          </cell>
          <cell r="J15">
            <v>426</v>
          </cell>
          <cell r="K15">
            <v>61</v>
          </cell>
        </row>
        <row r="16">
          <cell r="E16" t="str">
            <v>ŞEHİDENUR KOÇAR</v>
          </cell>
          <cell r="F16" t="str">
            <v>GAZİANTEP</v>
          </cell>
          <cell r="G16">
            <v>355</v>
          </cell>
          <cell r="H16">
            <v>405</v>
          </cell>
          <cell r="I16">
            <v>419</v>
          </cell>
          <cell r="J16">
            <v>419</v>
          </cell>
          <cell r="K16">
            <v>59</v>
          </cell>
        </row>
        <row r="17">
          <cell r="E17" t="str">
            <v>GÜLSEREN BİLGİN</v>
          </cell>
          <cell r="F17" t="str">
            <v>GAZİANTEP</v>
          </cell>
          <cell r="G17">
            <v>417</v>
          </cell>
          <cell r="H17">
            <v>384</v>
          </cell>
          <cell r="I17" t="str">
            <v>X</v>
          </cell>
          <cell r="J17">
            <v>417</v>
          </cell>
          <cell r="K17">
            <v>59</v>
          </cell>
        </row>
        <row r="18">
          <cell r="E18" t="str">
            <v>DİLAN ÇELİK</v>
          </cell>
          <cell r="F18" t="str">
            <v>MERSİN</v>
          </cell>
          <cell r="G18">
            <v>417</v>
          </cell>
          <cell r="H18">
            <v>374</v>
          </cell>
          <cell r="I18" t="str">
            <v>X</v>
          </cell>
          <cell r="J18">
            <v>417</v>
          </cell>
          <cell r="K18">
            <v>59</v>
          </cell>
        </row>
        <row r="19">
          <cell r="E19" t="str">
            <v>EZEL METE</v>
          </cell>
          <cell r="F19" t="str">
            <v>MERSİN</v>
          </cell>
          <cell r="G19">
            <v>359</v>
          </cell>
          <cell r="H19">
            <v>350</v>
          </cell>
          <cell r="I19">
            <v>416</v>
          </cell>
          <cell r="J19">
            <v>416</v>
          </cell>
          <cell r="K19">
            <v>59</v>
          </cell>
        </row>
        <row r="20">
          <cell r="E20" t="str">
            <v>EMİNE DERE</v>
          </cell>
          <cell r="F20" t="str">
            <v>ADANA</v>
          </cell>
          <cell r="G20">
            <v>401</v>
          </cell>
          <cell r="H20">
            <v>409</v>
          </cell>
          <cell r="I20">
            <v>401</v>
          </cell>
          <cell r="J20">
            <v>409</v>
          </cell>
          <cell r="K20">
            <v>57</v>
          </cell>
        </row>
        <row r="21">
          <cell r="E21" t="str">
            <v>CEMRE KIZILŞİMŞEK</v>
          </cell>
          <cell r="F21" t="str">
            <v>ADANA</v>
          </cell>
          <cell r="G21">
            <v>357</v>
          </cell>
          <cell r="H21">
            <v>379</v>
          </cell>
          <cell r="I21">
            <v>408</v>
          </cell>
          <cell r="J21">
            <v>408</v>
          </cell>
          <cell r="K21">
            <v>57</v>
          </cell>
        </row>
        <row r="22">
          <cell r="E22" t="str">
            <v>HAYAT OZER</v>
          </cell>
          <cell r="F22" t="str">
            <v>MERSİN</v>
          </cell>
          <cell r="G22">
            <v>404</v>
          </cell>
          <cell r="H22">
            <v>380</v>
          </cell>
          <cell r="I22">
            <v>387</v>
          </cell>
          <cell r="J22">
            <v>404</v>
          </cell>
          <cell r="K22">
            <v>56</v>
          </cell>
        </row>
        <row r="23">
          <cell r="E23" t="str">
            <v>ASMİN BÜLGEN</v>
          </cell>
          <cell r="F23" t="str">
            <v>ADANA</v>
          </cell>
          <cell r="G23">
            <v>381</v>
          </cell>
          <cell r="H23">
            <v>393</v>
          </cell>
          <cell r="I23">
            <v>402</v>
          </cell>
          <cell r="J23">
            <v>402</v>
          </cell>
          <cell r="K23">
            <v>55</v>
          </cell>
        </row>
        <row r="24">
          <cell r="E24" t="str">
            <v>NİSANUR KAYA</v>
          </cell>
          <cell r="F24" t="str">
            <v>GAZİANTEP</v>
          </cell>
          <cell r="G24" t="str">
            <v>X</v>
          </cell>
          <cell r="H24">
            <v>363</v>
          </cell>
          <cell r="I24">
            <v>392</v>
          </cell>
          <cell r="J24">
            <v>392</v>
          </cell>
          <cell r="K24">
            <v>52</v>
          </cell>
        </row>
        <row r="25">
          <cell r="E25" t="str">
            <v>TUĞBA ÖZER</v>
          </cell>
          <cell r="F25" t="str">
            <v>MERSİN</v>
          </cell>
          <cell r="G25">
            <v>391</v>
          </cell>
          <cell r="H25">
            <v>366</v>
          </cell>
          <cell r="I25">
            <v>366</v>
          </cell>
          <cell r="J25">
            <v>391</v>
          </cell>
          <cell r="K25">
            <v>52</v>
          </cell>
        </row>
        <row r="26">
          <cell r="E26" t="str">
            <v>MİRAÇ TARHAN</v>
          </cell>
          <cell r="F26" t="str">
            <v>MERSİN</v>
          </cell>
          <cell r="G26">
            <v>380</v>
          </cell>
          <cell r="H26">
            <v>391</v>
          </cell>
          <cell r="I26">
            <v>390</v>
          </cell>
          <cell r="J26">
            <v>391</v>
          </cell>
          <cell r="K26">
            <v>52</v>
          </cell>
        </row>
        <row r="27">
          <cell r="E27" t="str">
            <v>NİDA NUR TURHAN</v>
          </cell>
          <cell r="F27" t="str">
            <v>MERSİN</v>
          </cell>
          <cell r="G27">
            <v>274</v>
          </cell>
          <cell r="H27">
            <v>316</v>
          </cell>
          <cell r="I27">
            <v>389</v>
          </cell>
          <cell r="J27">
            <v>389</v>
          </cell>
          <cell r="K27">
            <v>51</v>
          </cell>
        </row>
        <row r="28">
          <cell r="E28" t="str">
            <v>ASMİN ASLAN</v>
          </cell>
          <cell r="F28" t="str">
            <v>GAZİANTEP</v>
          </cell>
          <cell r="G28">
            <v>386</v>
          </cell>
          <cell r="H28">
            <v>371</v>
          </cell>
          <cell r="I28">
            <v>370</v>
          </cell>
          <cell r="J28">
            <v>386</v>
          </cell>
          <cell r="K28">
            <v>50</v>
          </cell>
        </row>
        <row r="29">
          <cell r="E29" t="str">
            <v>İDİL COŞKUN</v>
          </cell>
          <cell r="F29" t="str">
            <v>ADANA</v>
          </cell>
          <cell r="G29" t="str">
            <v>X</v>
          </cell>
          <cell r="H29" t="str">
            <v>X</v>
          </cell>
          <cell r="I29">
            <v>385</v>
          </cell>
          <cell r="J29">
            <v>385</v>
          </cell>
          <cell r="K29">
            <v>50</v>
          </cell>
        </row>
        <row r="30">
          <cell r="E30" t="str">
            <v>FATMA HALO</v>
          </cell>
          <cell r="F30" t="str">
            <v>OSMANİYE</v>
          </cell>
          <cell r="G30">
            <v>371</v>
          </cell>
          <cell r="H30">
            <v>384</v>
          </cell>
          <cell r="I30">
            <v>347</v>
          </cell>
          <cell r="J30">
            <v>384</v>
          </cell>
          <cell r="K30">
            <v>49</v>
          </cell>
        </row>
        <row r="31">
          <cell r="E31" t="str">
            <v>BÜŞRA SAĞLAM</v>
          </cell>
          <cell r="F31" t="str">
            <v>ADANA</v>
          </cell>
          <cell r="G31">
            <v>360</v>
          </cell>
          <cell r="H31">
            <v>383</v>
          </cell>
          <cell r="I31">
            <v>372</v>
          </cell>
          <cell r="J31">
            <v>383</v>
          </cell>
          <cell r="K31">
            <v>49</v>
          </cell>
        </row>
        <row r="32">
          <cell r="E32" t="str">
            <v>SILA REYYAN TÜRKMEN</v>
          </cell>
          <cell r="F32" t="str">
            <v>GAZİANTEP</v>
          </cell>
          <cell r="G32">
            <v>383</v>
          </cell>
          <cell r="H32">
            <v>356</v>
          </cell>
          <cell r="I32" t="str">
            <v>X</v>
          </cell>
          <cell r="J32">
            <v>383</v>
          </cell>
          <cell r="K32">
            <v>49</v>
          </cell>
        </row>
        <row r="33">
          <cell r="E33" t="str">
            <v>FATMA SAKABAŞI</v>
          </cell>
          <cell r="F33" t="str">
            <v>OSMANİYE</v>
          </cell>
          <cell r="G33">
            <v>382</v>
          </cell>
          <cell r="H33">
            <v>380</v>
          </cell>
          <cell r="I33">
            <v>362</v>
          </cell>
          <cell r="J33">
            <v>382</v>
          </cell>
          <cell r="K33">
            <v>49</v>
          </cell>
        </row>
        <row r="34">
          <cell r="E34" t="str">
            <v>REYHAN GÖKTAŞ</v>
          </cell>
          <cell r="F34" t="str">
            <v>MERSİN</v>
          </cell>
          <cell r="G34" t="str">
            <v>X</v>
          </cell>
          <cell r="H34">
            <v>372</v>
          </cell>
          <cell r="I34">
            <v>382</v>
          </cell>
          <cell r="J34">
            <v>382</v>
          </cell>
          <cell r="K34">
            <v>49</v>
          </cell>
        </row>
        <row r="35">
          <cell r="E35" t="str">
            <v>VİYAN İNEC</v>
          </cell>
          <cell r="F35" t="str">
            <v>MERSİN</v>
          </cell>
          <cell r="G35">
            <v>378</v>
          </cell>
          <cell r="H35" t="str">
            <v>X</v>
          </cell>
          <cell r="I35">
            <v>316</v>
          </cell>
          <cell r="J35">
            <v>378</v>
          </cell>
          <cell r="K35">
            <v>48</v>
          </cell>
        </row>
        <row r="36">
          <cell r="E36" t="str">
            <v>BUSE SARIATEŞ</v>
          </cell>
          <cell r="F36" t="str">
            <v>ADANA</v>
          </cell>
          <cell r="G36">
            <v>368</v>
          </cell>
          <cell r="H36">
            <v>302</v>
          </cell>
          <cell r="I36">
            <v>377</v>
          </cell>
          <cell r="J36">
            <v>377</v>
          </cell>
          <cell r="K36">
            <v>47</v>
          </cell>
        </row>
        <row r="37">
          <cell r="E37" t="str">
            <v>ELA KARAKESME</v>
          </cell>
          <cell r="F37" t="str">
            <v>MERSİN</v>
          </cell>
          <cell r="G37">
            <v>322</v>
          </cell>
          <cell r="H37">
            <v>377</v>
          </cell>
          <cell r="I37">
            <v>322</v>
          </cell>
          <cell r="J37">
            <v>377</v>
          </cell>
          <cell r="K37">
            <v>47</v>
          </cell>
        </row>
        <row r="38">
          <cell r="E38" t="str">
            <v>MEVLUDE İNE</v>
          </cell>
          <cell r="F38" t="str">
            <v>MERSİN</v>
          </cell>
          <cell r="G38">
            <v>370</v>
          </cell>
          <cell r="H38">
            <v>356</v>
          </cell>
          <cell r="I38">
            <v>376</v>
          </cell>
          <cell r="J38">
            <v>376</v>
          </cell>
          <cell r="K38">
            <v>47</v>
          </cell>
        </row>
        <row r="39">
          <cell r="E39" t="str">
            <v>ELİFE DONER</v>
          </cell>
          <cell r="F39" t="str">
            <v>MERSİN</v>
          </cell>
          <cell r="G39">
            <v>372</v>
          </cell>
          <cell r="H39">
            <v>322</v>
          </cell>
          <cell r="I39">
            <v>354</v>
          </cell>
          <cell r="J39">
            <v>372</v>
          </cell>
          <cell r="K39">
            <v>46</v>
          </cell>
        </row>
        <row r="40">
          <cell r="E40" t="str">
            <v>SELDA NİSA KARAYILAN</v>
          </cell>
          <cell r="F40" t="str">
            <v>GAZİANTEP</v>
          </cell>
          <cell r="G40">
            <v>370</v>
          </cell>
          <cell r="H40">
            <v>360</v>
          </cell>
          <cell r="I40">
            <v>360</v>
          </cell>
          <cell r="J40">
            <v>370</v>
          </cell>
          <cell r="K40">
            <v>45</v>
          </cell>
        </row>
        <row r="41">
          <cell r="E41" t="str">
            <v>HATİCE KUMBUL</v>
          </cell>
          <cell r="F41" t="str">
            <v>MERSİN</v>
          </cell>
          <cell r="G41">
            <v>369</v>
          </cell>
          <cell r="H41">
            <v>347</v>
          </cell>
          <cell r="I41">
            <v>314</v>
          </cell>
          <cell r="J41">
            <v>369</v>
          </cell>
          <cell r="K41">
            <v>45</v>
          </cell>
        </row>
        <row r="42">
          <cell r="E42" t="str">
            <v>BERİTAN ÜREK</v>
          </cell>
          <cell r="F42" t="str">
            <v>MERSİN</v>
          </cell>
          <cell r="G42">
            <v>347</v>
          </cell>
          <cell r="H42">
            <v>332</v>
          </cell>
          <cell r="I42">
            <v>332</v>
          </cell>
          <cell r="J42">
            <v>347</v>
          </cell>
          <cell r="K42">
            <v>37</v>
          </cell>
        </row>
        <row r="43">
          <cell r="E43" t="str">
            <v>BEYZA NUR KURTOĞULLARI</v>
          </cell>
          <cell r="F43" t="str">
            <v>GAZİANTEP</v>
          </cell>
          <cell r="G43" t="str">
            <v>X</v>
          </cell>
          <cell r="H43">
            <v>340</v>
          </cell>
          <cell r="I43" t="str">
            <v>X</v>
          </cell>
          <cell r="J43">
            <v>340</v>
          </cell>
          <cell r="K43">
            <v>35</v>
          </cell>
        </row>
        <row r="44">
          <cell r="E44" t="str">
            <v>GÜLBAHAR SEBZECİ</v>
          </cell>
          <cell r="F44" t="str">
            <v>GAZİANTEP</v>
          </cell>
          <cell r="G44">
            <v>338</v>
          </cell>
          <cell r="H44">
            <v>335</v>
          </cell>
          <cell r="I44">
            <v>333</v>
          </cell>
          <cell r="J44">
            <v>338</v>
          </cell>
          <cell r="K44">
            <v>34</v>
          </cell>
        </row>
        <row r="45">
          <cell r="E45" t="str">
            <v>HAYRUNİSA DAL</v>
          </cell>
          <cell r="F45" t="str">
            <v>GAZİANTEP</v>
          </cell>
          <cell r="G45" t="str">
            <v>X</v>
          </cell>
          <cell r="H45">
            <v>325</v>
          </cell>
          <cell r="I45">
            <v>334</v>
          </cell>
          <cell r="J45">
            <v>334</v>
          </cell>
          <cell r="K45">
            <v>33</v>
          </cell>
        </row>
        <row r="46">
          <cell r="E46" t="str">
            <v>ELA NUR BAYKARA</v>
          </cell>
          <cell r="F46" t="str">
            <v>MERSİN</v>
          </cell>
          <cell r="G46">
            <v>317</v>
          </cell>
          <cell r="H46">
            <v>331</v>
          </cell>
          <cell r="I46">
            <v>311</v>
          </cell>
          <cell r="J46">
            <v>331</v>
          </cell>
          <cell r="K46">
            <v>32</v>
          </cell>
        </row>
        <row r="47">
          <cell r="E47" t="str">
            <v>KEVSER KARADAĞ</v>
          </cell>
          <cell r="F47" t="str">
            <v>GAZİANTEP</v>
          </cell>
          <cell r="G47">
            <v>307</v>
          </cell>
          <cell r="H47" t="str">
            <v>X</v>
          </cell>
          <cell r="I47">
            <v>328</v>
          </cell>
          <cell r="J47">
            <v>328</v>
          </cell>
          <cell r="K47">
            <v>31</v>
          </cell>
        </row>
        <row r="48">
          <cell r="E48" t="str">
            <v>HEJA KILIÇ</v>
          </cell>
          <cell r="F48" t="str">
            <v>MERSİN</v>
          </cell>
          <cell r="G48">
            <v>307</v>
          </cell>
          <cell r="H48">
            <v>294</v>
          </cell>
          <cell r="I48">
            <v>321</v>
          </cell>
          <cell r="J48">
            <v>321</v>
          </cell>
          <cell r="K48">
            <v>29</v>
          </cell>
        </row>
        <row r="49">
          <cell r="E49" t="str">
            <v>NAİLE AKSOY</v>
          </cell>
          <cell r="F49" t="str">
            <v>GAZİANTEP</v>
          </cell>
          <cell r="G49">
            <v>308</v>
          </cell>
          <cell r="H49">
            <v>300</v>
          </cell>
          <cell r="I49">
            <v>294</v>
          </cell>
          <cell r="J49">
            <v>308</v>
          </cell>
          <cell r="K49">
            <v>24</v>
          </cell>
        </row>
        <row r="50">
          <cell r="E50" t="str">
            <v>ÖZGE ASU BOZKURT</v>
          </cell>
          <cell r="F50" t="str">
            <v>GAZİANTEP</v>
          </cell>
          <cell r="G50" t="str">
            <v>X</v>
          </cell>
          <cell r="H50">
            <v>301</v>
          </cell>
          <cell r="I50" t="str">
            <v>X</v>
          </cell>
          <cell r="J50">
            <v>301</v>
          </cell>
          <cell r="K50">
            <v>22</v>
          </cell>
        </row>
        <row r="51">
          <cell r="E51" t="str">
            <v>ZELİHA SIRTLAN</v>
          </cell>
          <cell r="F51" t="str">
            <v>GAZİANTEP</v>
          </cell>
          <cell r="J51" t="str">
            <v>DNS</v>
          </cell>
          <cell r="K51">
            <v>0</v>
          </cell>
        </row>
        <row r="52">
          <cell r="E52" t="str">
            <v>DAMLA BEGÜM KAPUZ</v>
          </cell>
          <cell r="F52" t="str">
            <v>MERSİN</v>
          </cell>
          <cell r="J52" t="str">
            <v>DNS</v>
          </cell>
          <cell r="K52">
            <v>0</v>
          </cell>
        </row>
        <row r="53">
          <cell r="E53" t="str">
            <v>Baş Hakem</v>
          </cell>
          <cell r="F53" t="str">
            <v>Lider</v>
          </cell>
          <cell r="G53" t="str">
            <v>Sekreter</v>
          </cell>
          <cell r="J53" t="str">
            <v>Hakem</v>
          </cell>
        </row>
      </sheetData>
      <sheetData sheetId="11">
        <row r="8">
          <cell r="E8" t="str">
            <v>ARJİN GÜR</v>
          </cell>
          <cell r="F8" t="str">
            <v>MERSİN</v>
          </cell>
          <cell r="G8" t="str">
            <v xml:space="preserve"> -</v>
          </cell>
          <cell r="J8" t="str">
            <v>X</v>
          </cell>
          <cell r="K8" t="str">
            <v>O</v>
          </cell>
          <cell r="M8" t="str">
            <v>O</v>
          </cell>
          <cell r="P8" t="str">
            <v>O</v>
          </cell>
          <cell r="S8" t="str">
            <v>X</v>
          </cell>
          <cell r="T8" t="str">
            <v>O</v>
          </cell>
          <cell r="V8" t="str">
            <v>X</v>
          </cell>
          <cell r="W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AZ8">
            <v>134</v>
          </cell>
          <cell r="BA8">
            <v>59</v>
          </cell>
        </row>
        <row r="9">
          <cell r="E9" t="str">
            <v>HATİCE NAFAK</v>
          </cell>
          <cell r="F9" t="str">
            <v>GAZİANTEP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O</v>
          </cell>
          <cell r="S9" t="str">
            <v>X</v>
          </cell>
          <cell r="T9" t="str">
            <v>X</v>
          </cell>
          <cell r="U9" t="str">
            <v>X</v>
          </cell>
          <cell r="AZ9">
            <v>125</v>
          </cell>
          <cell r="BA9">
            <v>50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2" refreshError="1"/>
      <sheetData sheetId="13" refreshError="1"/>
      <sheetData sheetId="14">
        <row r="8">
          <cell r="E8" t="str">
            <v>NİDA NUR TURHAN</v>
          </cell>
          <cell r="F8" t="str">
            <v>MERSİN</v>
          </cell>
          <cell r="G8">
            <v>990</v>
          </cell>
          <cell r="H8">
            <v>1009</v>
          </cell>
          <cell r="I8">
            <v>989</v>
          </cell>
          <cell r="J8">
            <v>1009</v>
          </cell>
          <cell r="K8">
            <v>73</v>
          </cell>
        </row>
        <row r="9">
          <cell r="E9" t="str">
            <v>KEVSER KARADAĞ</v>
          </cell>
          <cell r="F9" t="str">
            <v>GAZİANTEP</v>
          </cell>
          <cell r="G9">
            <v>725</v>
          </cell>
          <cell r="H9">
            <v>693</v>
          </cell>
          <cell r="I9">
            <v>640</v>
          </cell>
          <cell r="J9">
            <v>725</v>
          </cell>
          <cell r="K9">
            <v>55</v>
          </cell>
        </row>
        <row r="10">
          <cell r="E10" t="str">
            <v>FATMA SAKABAŞI</v>
          </cell>
          <cell r="F10" t="str">
            <v>OSMANİYE</v>
          </cell>
          <cell r="G10">
            <v>690</v>
          </cell>
          <cell r="H10">
            <v>661</v>
          </cell>
          <cell r="I10">
            <v>653</v>
          </cell>
          <cell r="J10">
            <v>690</v>
          </cell>
          <cell r="K10">
            <v>52</v>
          </cell>
        </row>
        <row r="11">
          <cell r="E11" t="str">
            <v>BÜŞRA SAĞLAM</v>
          </cell>
          <cell r="F11" t="str">
            <v>ADANA</v>
          </cell>
          <cell r="G11">
            <v>665</v>
          </cell>
          <cell r="H11">
            <v>669</v>
          </cell>
          <cell r="I11">
            <v>626</v>
          </cell>
          <cell r="J11">
            <v>669</v>
          </cell>
          <cell r="K11">
            <v>51</v>
          </cell>
        </row>
        <row r="12">
          <cell r="E12" t="str">
            <v>ELA ÇOLAK</v>
          </cell>
          <cell r="F12" t="str">
            <v>ADANA</v>
          </cell>
          <cell r="G12">
            <v>666</v>
          </cell>
          <cell r="H12">
            <v>655</v>
          </cell>
          <cell r="I12">
            <v>634</v>
          </cell>
          <cell r="J12">
            <v>666</v>
          </cell>
          <cell r="K12">
            <v>51</v>
          </cell>
        </row>
        <row r="13">
          <cell r="E13" t="str">
            <v>SILA REYYAN TÜRKMEN</v>
          </cell>
          <cell r="F13" t="str">
            <v>GAZİANTEP</v>
          </cell>
          <cell r="G13" t="str">
            <v>X</v>
          </cell>
          <cell r="H13">
            <v>663</v>
          </cell>
          <cell r="I13">
            <v>636</v>
          </cell>
          <cell r="J13">
            <v>663</v>
          </cell>
          <cell r="K13">
            <v>50</v>
          </cell>
        </row>
        <row r="14">
          <cell r="E14" t="str">
            <v>BEYZA NUR KURTOĞULLARI</v>
          </cell>
          <cell r="F14" t="str">
            <v>GAZİANTEP</v>
          </cell>
          <cell r="G14" t="str">
            <v>X</v>
          </cell>
          <cell r="H14">
            <v>514</v>
          </cell>
          <cell r="I14">
            <v>653</v>
          </cell>
          <cell r="J14">
            <v>653</v>
          </cell>
          <cell r="K14">
            <v>50</v>
          </cell>
        </row>
        <row r="15">
          <cell r="E15" t="str">
            <v>ASMİN BÜLGEN</v>
          </cell>
          <cell r="F15" t="str">
            <v>ADANA</v>
          </cell>
          <cell r="G15">
            <v>627</v>
          </cell>
          <cell r="H15">
            <v>640</v>
          </cell>
          <cell r="I15">
            <v>644</v>
          </cell>
          <cell r="J15">
            <v>644</v>
          </cell>
          <cell r="K15">
            <v>49</v>
          </cell>
        </row>
        <row r="16">
          <cell r="E16" t="str">
            <v>HATİCE KUMBUL</v>
          </cell>
          <cell r="F16" t="str">
            <v>MERSİN</v>
          </cell>
          <cell r="G16">
            <v>620</v>
          </cell>
          <cell r="H16" t="str">
            <v>X</v>
          </cell>
          <cell r="I16">
            <v>602</v>
          </cell>
          <cell r="J16">
            <v>620</v>
          </cell>
          <cell r="K16">
            <v>48</v>
          </cell>
        </row>
        <row r="17">
          <cell r="E17" t="str">
            <v>ÖZGE ASU BOZKURT</v>
          </cell>
          <cell r="F17" t="str">
            <v>GAZİANTEP</v>
          </cell>
          <cell r="G17">
            <v>618</v>
          </cell>
          <cell r="H17">
            <v>586</v>
          </cell>
          <cell r="I17">
            <v>576</v>
          </cell>
          <cell r="J17">
            <v>618</v>
          </cell>
          <cell r="K17">
            <v>47</v>
          </cell>
        </row>
        <row r="18">
          <cell r="E18" t="str">
            <v>HAYAT OZER</v>
          </cell>
          <cell r="F18" t="str">
            <v>MERSİN</v>
          </cell>
          <cell r="G18" t="str">
            <v>X</v>
          </cell>
          <cell r="H18">
            <v>618</v>
          </cell>
          <cell r="I18">
            <v>602</v>
          </cell>
          <cell r="J18">
            <v>618</v>
          </cell>
          <cell r="K18">
            <v>47</v>
          </cell>
        </row>
        <row r="19">
          <cell r="E19" t="str">
            <v>RABİA İKRA BİLGİLİ</v>
          </cell>
          <cell r="F19" t="str">
            <v>GAZİANTEP</v>
          </cell>
          <cell r="G19">
            <v>565</v>
          </cell>
          <cell r="H19">
            <v>553</v>
          </cell>
          <cell r="I19">
            <v>608</v>
          </cell>
          <cell r="J19">
            <v>608</v>
          </cell>
          <cell r="K19">
            <v>47</v>
          </cell>
        </row>
        <row r="20">
          <cell r="E20" t="str">
            <v>REYHAN GÖKTAŞ</v>
          </cell>
          <cell r="F20" t="str">
            <v>MERSİN</v>
          </cell>
          <cell r="G20">
            <v>595</v>
          </cell>
          <cell r="H20">
            <v>581</v>
          </cell>
          <cell r="I20">
            <v>585</v>
          </cell>
          <cell r="J20">
            <v>595</v>
          </cell>
          <cell r="K20">
            <v>46</v>
          </cell>
        </row>
        <row r="21">
          <cell r="E21" t="str">
            <v>FATMA HALO</v>
          </cell>
          <cell r="F21" t="str">
            <v>OSMANİYE</v>
          </cell>
          <cell r="G21">
            <v>594</v>
          </cell>
          <cell r="H21">
            <v>540</v>
          </cell>
          <cell r="I21">
            <v>532</v>
          </cell>
          <cell r="J21">
            <v>594</v>
          </cell>
          <cell r="K21">
            <v>46</v>
          </cell>
        </row>
        <row r="22">
          <cell r="E22" t="str">
            <v>NİSANUR KAYA</v>
          </cell>
          <cell r="F22" t="str">
            <v>GAZİANTEP</v>
          </cell>
          <cell r="G22">
            <v>582</v>
          </cell>
          <cell r="H22">
            <v>530</v>
          </cell>
          <cell r="I22">
            <v>545</v>
          </cell>
          <cell r="J22">
            <v>582</v>
          </cell>
          <cell r="K22">
            <v>45</v>
          </cell>
        </row>
        <row r="23">
          <cell r="E23" t="str">
            <v>NAİLE AKSOY</v>
          </cell>
          <cell r="F23" t="str">
            <v>GAZİANTEP</v>
          </cell>
          <cell r="G23">
            <v>555</v>
          </cell>
          <cell r="H23">
            <v>554</v>
          </cell>
          <cell r="I23">
            <v>580</v>
          </cell>
          <cell r="J23">
            <v>580</v>
          </cell>
          <cell r="K23">
            <v>45</v>
          </cell>
        </row>
        <row r="24">
          <cell r="E24" t="str">
            <v>SELDA NİSA KARAYILAN</v>
          </cell>
          <cell r="F24" t="str">
            <v>GAZİANTEP</v>
          </cell>
          <cell r="G24" t="str">
            <v>X</v>
          </cell>
          <cell r="H24">
            <v>557</v>
          </cell>
          <cell r="I24">
            <v>497</v>
          </cell>
          <cell r="J24">
            <v>557</v>
          </cell>
          <cell r="K24">
            <v>43</v>
          </cell>
        </row>
        <row r="25">
          <cell r="E25" t="str">
            <v>TUĞBA ÖZER</v>
          </cell>
          <cell r="F25" t="str">
            <v>MERSİN</v>
          </cell>
          <cell r="G25">
            <v>552</v>
          </cell>
          <cell r="H25">
            <v>536</v>
          </cell>
          <cell r="I25">
            <v>555</v>
          </cell>
          <cell r="J25">
            <v>555</v>
          </cell>
          <cell r="K25">
            <v>43</v>
          </cell>
        </row>
        <row r="26">
          <cell r="E26" t="str">
            <v>VİYAN İNEC</v>
          </cell>
          <cell r="F26" t="str">
            <v>MERSİN</v>
          </cell>
          <cell r="G26">
            <v>548</v>
          </cell>
          <cell r="H26" t="str">
            <v>X</v>
          </cell>
          <cell r="I26">
            <v>554</v>
          </cell>
          <cell r="J26">
            <v>554</v>
          </cell>
          <cell r="K26">
            <v>43</v>
          </cell>
        </row>
        <row r="27">
          <cell r="E27" t="str">
            <v>BUSE SARIATEŞ</v>
          </cell>
          <cell r="F27" t="str">
            <v>ADANA</v>
          </cell>
          <cell r="G27">
            <v>489</v>
          </cell>
          <cell r="H27">
            <v>517</v>
          </cell>
          <cell r="I27">
            <v>554</v>
          </cell>
          <cell r="J27">
            <v>554</v>
          </cell>
          <cell r="K27">
            <v>43</v>
          </cell>
        </row>
        <row r="28">
          <cell r="E28" t="str">
            <v>ARJİN GÜR</v>
          </cell>
          <cell r="F28" t="str">
            <v>MERSİN</v>
          </cell>
          <cell r="G28">
            <v>518</v>
          </cell>
          <cell r="H28">
            <v>538</v>
          </cell>
          <cell r="I28">
            <v>494</v>
          </cell>
          <cell r="J28">
            <v>538</v>
          </cell>
          <cell r="K28">
            <v>42</v>
          </cell>
        </row>
        <row r="29">
          <cell r="E29" t="str">
            <v>ELİFE DONER</v>
          </cell>
          <cell r="F29" t="str">
            <v>MERSİN</v>
          </cell>
          <cell r="G29">
            <v>472</v>
          </cell>
          <cell r="H29">
            <v>404</v>
          </cell>
          <cell r="I29">
            <v>534</v>
          </cell>
          <cell r="J29">
            <v>534</v>
          </cell>
          <cell r="K29">
            <v>42</v>
          </cell>
        </row>
        <row r="30">
          <cell r="E30" t="str">
            <v>MEVLUDE İNE</v>
          </cell>
          <cell r="F30" t="str">
            <v>MERSİN</v>
          </cell>
          <cell r="G30">
            <v>500</v>
          </cell>
          <cell r="H30">
            <v>531</v>
          </cell>
          <cell r="I30">
            <v>530</v>
          </cell>
          <cell r="J30">
            <v>531</v>
          </cell>
          <cell r="K30">
            <v>42</v>
          </cell>
        </row>
        <row r="31">
          <cell r="E31" t="str">
            <v>ELA NUR BAYKARA</v>
          </cell>
          <cell r="F31" t="str">
            <v>MERSİN</v>
          </cell>
          <cell r="G31" t="str">
            <v>X</v>
          </cell>
          <cell r="H31">
            <v>469</v>
          </cell>
          <cell r="I31">
            <v>519</v>
          </cell>
          <cell r="J31">
            <v>519</v>
          </cell>
          <cell r="K31">
            <v>41</v>
          </cell>
        </row>
        <row r="32">
          <cell r="E32" t="str">
            <v>GÜLSEREN BİLGİN</v>
          </cell>
          <cell r="F32" t="str">
            <v>GAZİANTEP</v>
          </cell>
          <cell r="G32">
            <v>384</v>
          </cell>
          <cell r="H32">
            <v>450</v>
          </cell>
          <cell r="I32">
            <v>515</v>
          </cell>
          <cell r="J32">
            <v>515</v>
          </cell>
          <cell r="K32">
            <v>41</v>
          </cell>
        </row>
        <row r="33">
          <cell r="E33" t="str">
            <v>CEMRE KIZILŞİMŞEK</v>
          </cell>
          <cell r="F33" t="str">
            <v>ADANA</v>
          </cell>
          <cell r="G33">
            <v>384</v>
          </cell>
          <cell r="H33">
            <v>513</v>
          </cell>
          <cell r="I33">
            <v>497</v>
          </cell>
          <cell r="J33">
            <v>513</v>
          </cell>
          <cell r="K33">
            <v>40</v>
          </cell>
        </row>
        <row r="34">
          <cell r="E34" t="str">
            <v>DAMLA BEGÜM KAPUZ</v>
          </cell>
          <cell r="F34" t="str">
            <v>MERSİN</v>
          </cell>
          <cell r="G34">
            <v>506</v>
          </cell>
          <cell r="H34">
            <v>489</v>
          </cell>
          <cell r="I34">
            <v>463</v>
          </cell>
          <cell r="J34">
            <v>506</v>
          </cell>
          <cell r="K34">
            <v>40</v>
          </cell>
        </row>
        <row r="35">
          <cell r="E35" t="str">
            <v>ŞEHİDENUR KOÇAR</v>
          </cell>
          <cell r="F35" t="str">
            <v>GAZİANTEP</v>
          </cell>
          <cell r="G35">
            <v>420</v>
          </cell>
          <cell r="H35">
            <v>492</v>
          </cell>
          <cell r="I35" t="str">
            <v>X</v>
          </cell>
          <cell r="J35">
            <v>492</v>
          </cell>
          <cell r="K35">
            <v>39</v>
          </cell>
        </row>
        <row r="36">
          <cell r="E36" t="str">
            <v>DURSUNNUR POLAT</v>
          </cell>
          <cell r="F36" t="str">
            <v>GAZİANTEP</v>
          </cell>
          <cell r="G36">
            <v>427</v>
          </cell>
          <cell r="H36">
            <v>464</v>
          </cell>
          <cell r="I36">
            <v>490</v>
          </cell>
          <cell r="J36">
            <v>490</v>
          </cell>
          <cell r="K36">
            <v>39</v>
          </cell>
        </row>
        <row r="37">
          <cell r="E37" t="str">
            <v>HEJA KILIÇ</v>
          </cell>
          <cell r="F37" t="str">
            <v>MERSİN</v>
          </cell>
          <cell r="G37">
            <v>473</v>
          </cell>
          <cell r="H37" t="str">
            <v>X</v>
          </cell>
          <cell r="I37">
            <v>489</v>
          </cell>
          <cell r="J37">
            <v>489</v>
          </cell>
          <cell r="K37">
            <v>39</v>
          </cell>
        </row>
        <row r="38">
          <cell r="E38" t="str">
            <v>ARJİN GÜR</v>
          </cell>
          <cell r="F38" t="str">
            <v>MERSİN</v>
          </cell>
          <cell r="J38" t="str">
            <v/>
          </cell>
          <cell r="K38" t="str">
            <v xml:space="preserve"> </v>
          </cell>
        </row>
        <row r="39">
          <cell r="E39" t="str">
            <v>DAMLA BEGÜM KAPUZ</v>
          </cell>
          <cell r="F39" t="str">
            <v>MERSİN</v>
          </cell>
          <cell r="J39" t="str">
            <v/>
          </cell>
          <cell r="K39" t="str">
            <v xml:space="preserve"> </v>
          </cell>
        </row>
        <row r="40">
          <cell r="E40" t="str">
            <v>HEJA KILIÇ</v>
          </cell>
          <cell r="F40" t="str">
            <v>MERSİN</v>
          </cell>
          <cell r="J40" t="str">
            <v/>
          </cell>
          <cell r="K40" t="str">
            <v xml:space="preserve"> </v>
          </cell>
        </row>
        <row r="41">
          <cell r="E41" t="str">
            <v>HAYRUNİSA DAL</v>
          </cell>
          <cell r="F41" t="str">
            <v>GAZİANTEP</v>
          </cell>
          <cell r="G41">
            <v>457</v>
          </cell>
          <cell r="H41">
            <v>470</v>
          </cell>
          <cell r="I41">
            <v>488</v>
          </cell>
          <cell r="J41">
            <v>488</v>
          </cell>
          <cell r="K41">
            <v>39</v>
          </cell>
        </row>
        <row r="42">
          <cell r="E42" t="str">
            <v>GÜLBAHAR SEBZECİ</v>
          </cell>
          <cell r="F42" t="str">
            <v>GAZİANTEP</v>
          </cell>
          <cell r="G42">
            <v>450</v>
          </cell>
          <cell r="H42" t="str">
            <v>X</v>
          </cell>
          <cell r="I42" t="str">
            <v>X</v>
          </cell>
          <cell r="J42">
            <v>450</v>
          </cell>
          <cell r="K42">
            <v>36</v>
          </cell>
        </row>
        <row r="43">
          <cell r="E43" t="str">
            <v>GAMZE YILDIRIM</v>
          </cell>
          <cell r="F43" t="str">
            <v>GAZİANTEP</v>
          </cell>
          <cell r="G43">
            <v>360</v>
          </cell>
          <cell r="H43">
            <v>450</v>
          </cell>
          <cell r="I43">
            <v>363</v>
          </cell>
          <cell r="J43">
            <v>450</v>
          </cell>
          <cell r="K43">
            <v>36</v>
          </cell>
        </row>
        <row r="44">
          <cell r="E44" t="str">
            <v>ASMİN ASLAN</v>
          </cell>
          <cell r="F44" t="str">
            <v>GAZİANTEP</v>
          </cell>
          <cell r="G44">
            <v>325</v>
          </cell>
          <cell r="H44">
            <v>391</v>
          </cell>
          <cell r="I44">
            <v>336</v>
          </cell>
          <cell r="J44">
            <v>391</v>
          </cell>
          <cell r="K44">
            <v>32</v>
          </cell>
        </row>
        <row r="45">
          <cell r="E45" t="str">
            <v>ZELİHA SIRTLAN</v>
          </cell>
          <cell r="F45" t="str">
            <v>GAZİANTEP</v>
          </cell>
          <cell r="J45" t="str">
            <v>DNS</v>
          </cell>
          <cell r="K45">
            <v>0</v>
          </cell>
        </row>
        <row r="46">
          <cell r="E46" t="str">
            <v>Baş Hakem</v>
          </cell>
          <cell r="F46" t="str">
            <v>Lider</v>
          </cell>
          <cell r="G46" t="str">
            <v>Sekreter</v>
          </cell>
          <cell r="J46" t="str">
            <v>Hakem</v>
          </cell>
        </row>
      </sheetData>
      <sheetData sheetId="15">
        <row r="8">
          <cell r="E8" t="str">
            <v>BERİTAN ÜREK</v>
          </cell>
          <cell r="F8" t="str">
            <v>MERSİN</v>
          </cell>
          <cell r="G8" t="str">
            <v>X</v>
          </cell>
          <cell r="H8">
            <v>3660</v>
          </cell>
          <cell r="I8" t="str">
            <v>X</v>
          </cell>
          <cell r="J8">
            <v>3660</v>
          </cell>
          <cell r="K8">
            <v>92</v>
          </cell>
        </row>
        <row r="9">
          <cell r="E9" t="str">
            <v>İDİL COŞKUN</v>
          </cell>
          <cell r="F9" t="str">
            <v>ADANA</v>
          </cell>
          <cell r="G9">
            <v>1679</v>
          </cell>
          <cell r="H9" t="str">
            <v>X</v>
          </cell>
          <cell r="I9" t="str">
            <v>X</v>
          </cell>
          <cell r="J9">
            <v>1679</v>
          </cell>
          <cell r="K9">
            <v>52</v>
          </cell>
        </row>
        <row r="10">
          <cell r="E10" t="str">
            <v>EMİNE DERE</v>
          </cell>
          <cell r="F10" t="str">
            <v>ADANA</v>
          </cell>
          <cell r="G10">
            <v>1153</v>
          </cell>
          <cell r="H10">
            <v>1334</v>
          </cell>
          <cell r="I10" t="str">
            <v>X</v>
          </cell>
          <cell r="J10">
            <v>1334</v>
          </cell>
          <cell r="K10">
            <v>38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EBRU ERTUĞRUL</v>
          </cell>
          <cell r="F8" t="str">
            <v>ADANA</v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>
        <row r="8">
          <cell r="E8" t="str">
            <v>SONGÜL KAROL</v>
          </cell>
          <cell r="F8" t="str">
            <v>MERSİN</v>
          </cell>
          <cell r="G8">
            <v>2261</v>
          </cell>
          <cell r="H8">
            <v>1978</v>
          </cell>
          <cell r="I8">
            <v>2140</v>
          </cell>
          <cell r="J8">
            <v>2261</v>
          </cell>
          <cell r="K8">
            <v>60</v>
          </cell>
        </row>
        <row r="9">
          <cell r="E9" t="str">
            <v>NİLSU GÖKLER</v>
          </cell>
          <cell r="F9" t="str">
            <v>MERSİN</v>
          </cell>
          <cell r="G9" t="str">
            <v>X</v>
          </cell>
          <cell r="H9">
            <v>1285</v>
          </cell>
          <cell r="I9">
            <v>1645</v>
          </cell>
          <cell r="J9">
            <v>1645</v>
          </cell>
          <cell r="K9">
            <v>45</v>
          </cell>
        </row>
        <row r="10">
          <cell r="E10" t="str">
            <v>DİLAN ÇELİK</v>
          </cell>
          <cell r="F10" t="str">
            <v>MERSİN</v>
          </cell>
          <cell r="G10">
            <v>1361</v>
          </cell>
          <cell r="H10">
            <v>1515</v>
          </cell>
          <cell r="I10">
            <v>1350</v>
          </cell>
          <cell r="J10">
            <v>1515</v>
          </cell>
          <cell r="K10">
            <v>41</v>
          </cell>
        </row>
        <row r="11">
          <cell r="E11" t="str">
            <v>EZEL METE</v>
          </cell>
          <cell r="F11" t="str">
            <v>MERSİN</v>
          </cell>
          <cell r="G11">
            <v>947</v>
          </cell>
          <cell r="H11">
            <v>1410</v>
          </cell>
          <cell r="I11">
            <v>1308</v>
          </cell>
          <cell r="J11">
            <v>1410</v>
          </cell>
          <cell r="K11">
            <v>37</v>
          </cell>
        </row>
        <row r="12">
          <cell r="E12" t="str">
            <v>MİRAÇ TARHAN</v>
          </cell>
          <cell r="F12" t="str">
            <v>MERSİN</v>
          </cell>
          <cell r="G12">
            <v>1059</v>
          </cell>
          <cell r="H12">
            <v>1187</v>
          </cell>
          <cell r="I12">
            <v>1260</v>
          </cell>
          <cell r="J12">
            <v>1260</v>
          </cell>
          <cell r="K12">
            <v>32</v>
          </cell>
        </row>
        <row r="13">
          <cell r="E13" t="str">
            <v>ELA KARAKESME</v>
          </cell>
          <cell r="F13" t="str">
            <v>MERSİN</v>
          </cell>
          <cell r="G13" t="str">
            <v>X</v>
          </cell>
          <cell r="H13">
            <v>1172</v>
          </cell>
          <cell r="I13">
            <v>1252</v>
          </cell>
          <cell r="J13">
            <v>1252</v>
          </cell>
          <cell r="K13">
            <v>31</v>
          </cell>
        </row>
        <row r="14">
          <cell r="E14" t="str">
            <v>EDA NUR ÇOBAN</v>
          </cell>
          <cell r="F14" t="str">
            <v>ADANA</v>
          </cell>
          <cell r="G14">
            <v>1078</v>
          </cell>
          <cell r="H14">
            <v>904</v>
          </cell>
          <cell r="I14">
            <v>790</v>
          </cell>
          <cell r="J14">
            <v>1078</v>
          </cell>
          <cell r="K14">
            <v>22</v>
          </cell>
        </row>
        <row r="15">
          <cell r="E15" t="str">
            <v>HATİCE NAFAK</v>
          </cell>
          <cell r="F15" t="str">
            <v>GAZİANTEP</v>
          </cell>
          <cell r="G15">
            <v>687</v>
          </cell>
          <cell r="H15">
            <v>919</v>
          </cell>
          <cell r="I15" t="str">
            <v>X</v>
          </cell>
          <cell r="J15">
            <v>919</v>
          </cell>
          <cell r="K15">
            <v>14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100m.Eng"/>
      <sheetName val="800m."/>
      <sheetName val="2000m."/>
      <sheetName val="Uzun"/>
      <sheetName val="Yüksek"/>
      <sheetName val="Puanlar"/>
      <sheetName val="2.Gün Start Listesi "/>
      <sheetName val="Gülle"/>
      <sheetName val="Çekiç"/>
      <sheetName val="Disk"/>
      <sheetName val="Cirit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2010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ADİL KETELO</v>
          </cell>
          <cell r="E8" t="str">
            <v>ADANA</v>
          </cell>
          <cell r="F8">
            <v>850</v>
          </cell>
          <cell r="G8">
            <v>76</v>
          </cell>
        </row>
        <row r="9">
          <cell r="D9" t="str">
            <v>FURKAN POLAT</v>
          </cell>
          <cell r="E9" t="str">
            <v>GAZİANTEP</v>
          </cell>
          <cell r="F9">
            <v>854</v>
          </cell>
          <cell r="G9">
            <v>75</v>
          </cell>
        </row>
        <row r="10">
          <cell r="D10" t="str">
            <v>EMİRHAN AVCI</v>
          </cell>
          <cell r="E10" t="str">
            <v>ADANA</v>
          </cell>
          <cell r="F10">
            <v>868</v>
          </cell>
          <cell r="G10">
            <v>72</v>
          </cell>
        </row>
        <row r="11">
          <cell r="D11" t="str">
            <v>HAŞİM LAVENT</v>
          </cell>
          <cell r="E11" t="str">
            <v>MERSİN</v>
          </cell>
          <cell r="F11">
            <v>882</v>
          </cell>
          <cell r="G11">
            <v>69</v>
          </cell>
        </row>
        <row r="12">
          <cell r="D12" t="str">
            <v>İBRAHİM KAYA</v>
          </cell>
          <cell r="E12" t="str">
            <v>ADANA</v>
          </cell>
          <cell r="F12">
            <v>883</v>
          </cell>
          <cell r="G12">
            <v>69</v>
          </cell>
        </row>
        <row r="13">
          <cell r="D13" t="str">
            <v>ŞABAN AHMEDİ</v>
          </cell>
          <cell r="E13" t="str">
            <v>ADANA</v>
          </cell>
          <cell r="F13">
            <v>887</v>
          </cell>
          <cell r="G13">
            <v>68</v>
          </cell>
        </row>
        <row r="14">
          <cell r="D14" t="str">
            <v>MUHAMMED ALİ ŞİMŞEK</v>
          </cell>
          <cell r="E14" t="str">
            <v>GAZİANTEP</v>
          </cell>
          <cell r="F14">
            <v>889</v>
          </cell>
          <cell r="G14">
            <v>68</v>
          </cell>
        </row>
        <row r="15">
          <cell r="D15" t="str">
            <v>MUSTAFA MUSTAFA</v>
          </cell>
          <cell r="E15" t="str">
            <v>GAZİANTEP</v>
          </cell>
          <cell r="F15">
            <v>890</v>
          </cell>
          <cell r="G15">
            <v>68</v>
          </cell>
        </row>
        <row r="16">
          <cell r="D16" t="str">
            <v>YILMAZ ÖZER</v>
          </cell>
          <cell r="E16" t="str">
            <v>MERSİN</v>
          </cell>
          <cell r="F16">
            <v>905</v>
          </cell>
          <cell r="G16">
            <v>65</v>
          </cell>
        </row>
        <row r="17">
          <cell r="D17" t="str">
            <v>MEHMET HAMZA DEMİREL</v>
          </cell>
          <cell r="E17" t="str">
            <v>OSMANİYE</v>
          </cell>
          <cell r="F17">
            <v>906</v>
          </cell>
          <cell r="G17">
            <v>64</v>
          </cell>
        </row>
        <row r="18">
          <cell r="D18" t="str">
            <v>DOĞUKAN SEVİNDİK</v>
          </cell>
          <cell r="E18" t="str">
            <v>MERSİN</v>
          </cell>
          <cell r="F18">
            <v>910</v>
          </cell>
          <cell r="G18">
            <v>64</v>
          </cell>
        </row>
        <row r="19">
          <cell r="D19" t="str">
            <v>EYYÜP KELEŞ</v>
          </cell>
          <cell r="E19" t="str">
            <v>MERSİN</v>
          </cell>
          <cell r="F19">
            <v>912</v>
          </cell>
          <cell r="G19">
            <v>63</v>
          </cell>
        </row>
        <row r="20">
          <cell r="D20" t="str">
            <v>KADİR KILINÇ</v>
          </cell>
          <cell r="E20" t="str">
            <v>GAZİANTEP</v>
          </cell>
          <cell r="F20">
            <v>915</v>
          </cell>
          <cell r="G20">
            <v>63</v>
          </cell>
        </row>
        <row r="21">
          <cell r="D21" t="str">
            <v>ALPREN DOĞAN</v>
          </cell>
          <cell r="E21" t="str">
            <v>MERSİN</v>
          </cell>
          <cell r="F21">
            <v>918</v>
          </cell>
          <cell r="G21">
            <v>62</v>
          </cell>
        </row>
        <row r="22">
          <cell r="D22" t="str">
            <v>SERKAN YAVUZ</v>
          </cell>
          <cell r="E22" t="str">
            <v>GAZİANTEP</v>
          </cell>
          <cell r="F22">
            <v>919</v>
          </cell>
          <cell r="G22">
            <v>62</v>
          </cell>
        </row>
        <row r="23">
          <cell r="D23" t="str">
            <v>MUHAMMED AFŞİN</v>
          </cell>
          <cell r="E23" t="str">
            <v>MERSİN</v>
          </cell>
          <cell r="F23">
            <v>924</v>
          </cell>
          <cell r="G23">
            <v>61</v>
          </cell>
        </row>
        <row r="24">
          <cell r="D24" t="str">
            <v>HÜSEYİN SANĞA</v>
          </cell>
          <cell r="E24" t="str">
            <v>MERSİN</v>
          </cell>
          <cell r="F24">
            <v>926</v>
          </cell>
          <cell r="G24">
            <v>60</v>
          </cell>
        </row>
        <row r="25">
          <cell r="D25" t="str">
            <v>ASIM TUĞRA CENGİZ</v>
          </cell>
          <cell r="E25" t="str">
            <v>MERSİN</v>
          </cell>
          <cell r="F25">
            <v>932</v>
          </cell>
          <cell r="G25">
            <v>59</v>
          </cell>
        </row>
        <row r="26">
          <cell r="D26" t="str">
            <v>HAMZA TAŞ</v>
          </cell>
          <cell r="E26" t="str">
            <v>GAZİANTEP</v>
          </cell>
          <cell r="F26">
            <v>932</v>
          </cell>
          <cell r="G26">
            <v>59</v>
          </cell>
        </row>
        <row r="27">
          <cell r="D27" t="str">
            <v>HASAN HÜSEYİN GÜLAĞACI</v>
          </cell>
          <cell r="E27" t="str">
            <v>ADANA</v>
          </cell>
          <cell r="F27">
            <v>936</v>
          </cell>
          <cell r="G27">
            <v>58</v>
          </cell>
        </row>
        <row r="28">
          <cell r="D28" t="str">
            <v>BATUHAN ERDOĞAN</v>
          </cell>
          <cell r="E28" t="str">
            <v>GAZİANTEP</v>
          </cell>
          <cell r="F28">
            <v>942</v>
          </cell>
          <cell r="G28">
            <v>57</v>
          </cell>
        </row>
        <row r="29">
          <cell r="D29" t="str">
            <v>AHMET EFE SAYGI</v>
          </cell>
          <cell r="E29" t="str">
            <v>MERSİN</v>
          </cell>
          <cell r="F29">
            <v>945</v>
          </cell>
          <cell r="G29">
            <v>57</v>
          </cell>
        </row>
        <row r="30">
          <cell r="D30" t="str">
            <v>ABDULLAH İSHAK NANELİ</v>
          </cell>
          <cell r="E30" t="str">
            <v>MERSİN</v>
          </cell>
          <cell r="F30">
            <v>946</v>
          </cell>
          <cell r="G30">
            <v>56</v>
          </cell>
        </row>
        <row r="31">
          <cell r="D31" t="str">
            <v>YAŞAR EFE KÜLTÜR</v>
          </cell>
          <cell r="E31" t="str">
            <v>GAZİANTEP</v>
          </cell>
          <cell r="F31">
            <v>966</v>
          </cell>
          <cell r="G31">
            <v>52</v>
          </cell>
        </row>
        <row r="32">
          <cell r="D32" t="str">
            <v>HASAN HÜSEYİN KILINÇ</v>
          </cell>
          <cell r="E32" t="str">
            <v>GAZİANTEP</v>
          </cell>
          <cell r="F32">
            <v>967</v>
          </cell>
          <cell r="G32">
            <v>52</v>
          </cell>
        </row>
        <row r="33">
          <cell r="D33" t="str">
            <v>FURKAN GÜNDÜZ</v>
          </cell>
          <cell r="E33" t="str">
            <v>GAZİANTEP</v>
          </cell>
          <cell r="F33">
            <v>979</v>
          </cell>
          <cell r="G33">
            <v>50</v>
          </cell>
        </row>
        <row r="34">
          <cell r="D34" t="str">
            <v>ENSE BINICİ</v>
          </cell>
          <cell r="E34" t="str">
            <v>GAZİANTEP</v>
          </cell>
          <cell r="F34">
            <v>991</v>
          </cell>
          <cell r="G34">
            <v>47</v>
          </cell>
        </row>
        <row r="35">
          <cell r="D35" t="str">
            <v>BERAT ÖZBİLGE</v>
          </cell>
          <cell r="E35" t="str">
            <v>GAZİANTEP</v>
          </cell>
          <cell r="F35">
            <v>995</v>
          </cell>
          <cell r="G35">
            <v>47</v>
          </cell>
        </row>
        <row r="36">
          <cell r="D36" t="str">
            <v>DURAĞAN GÜLLÜ</v>
          </cell>
          <cell r="E36" t="str">
            <v>MERSİN</v>
          </cell>
          <cell r="F36">
            <v>1034</v>
          </cell>
          <cell r="G36">
            <v>39</v>
          </cell>
        </row>
        <row r="37">
          <cell r="D37" t="str">
            <v>UĞUR YAZ</v>
          </cell>
          <cell r="E37" t="str">
            <v>MERSİN</v>
          </cell>
          <cell r="F37">
            <v>1047</v>
          </cell>
          <cell r="G37">
            <v>36</v>
          </cell>
        </row>
        <row r="38">
          <cell r="D38" t="str">
            <v>TALHA İKİER</v>
          </cell>
          <cell r="E38" t="str">
            <v>GAZİANTEP</v>
          </cell>
          <cell r="F38" t="str">
            <v>DNS</v>
          </cell>
          <cell r="G38" t="str">
            <v>0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E46" t="str">
            <v>Baş Hakem</v>
          </cell>
          <cell r="F46" t="str">
            <v>Lider</v>
          </cell>
          <cell r="H46" t="str">
            <v>Sekreter</v>
          </cell>
        </row>
      </sheetData>
      <sheetData sheetId="5">
        <row r="8">
          <cell r="D8" t="str">
            <v>BİLAL EL OSMAN</v>
          </cell>
          <cell r="E8" t="str">
            <v>OSMANİYE</v>
          </cell>
          <cell r="F8">
            <v>1090</v>
          </cell>
          <cell r="G8">
            <v>72</v>
          </cell>
        </row>
        <row r="9">
          <cell r="D9" t="str">
            <v>ALİ EMİR DADÜK</v>
          </cell>
          <cell r="E9" t="str">
            <v>MERSİN</v>
          </cell>
          <cell r="F9">
            <v>1371</v>
          </cell>
          <cell r="G9">
            <v>17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ŞABAN AHMEDİ</v>
          </cell>
          <cell r="F8" t="str">
            <v>ADANA</v>
          </cell>
          <cell r="G8">
            <v>487</v>
          </cell>
          <cell r="H8">
            <v>460</v>
          </cell>
          <cell r="I8">
            <v>360</v>
          </cell>
          <cell r="J8">
            <v>487</v>
          </cell>
          <cell r="K8">
            <v>61</v>
          </cell>
        </row>
        <row r="9">
          <cell r="E9" t="str">
            <v>BİLAL EL OSMAN</v>
          </cell>
          <cell r="F9" t="str">
            <v>OSMANİYE</v>
          </cell>
          <cell r="G9">
            <v>485</v>
          </cell>
          <cell r="H9">
            <v>470</v>
          </cell>
          <cell r="I9">
            <v>466</v>
          </cell>
          <cell r="J9">
            <v>485</v>
          </cell>
          <cell r="K9">
            <v>61</v>
          </cell>
        </row>
        <row r="10">
          <cell r="E10" t="str">
            <v>HAŞİM LAVENT</v>
          </cell>
          <cell r="F10" t="str">
            <v>MERSİN</v>
          </cell>
          <cell r="G10">
            <v>475</v>
          </cell>
          <cell r="H10" t="str">
            <v>X</v>
          </cell>
          <cell r="I10">
            <v>474</v>
          </cell>
          <cell r="J10">
            <v>475</v>
          </cell>
          <cell r="K10">
            <v>58</v>
          </cell>
        </row>
        <row r="11">
          <cell r="E11" t="str">
            <v>İBRAHİM KAYA</v>
          </cell>
          <cell r="F11" t="str">
            <v>ADANA</v>
          </cell>
          <cell r="G11">
            <v>455</v>
          </cell>
          <cell r="H11">
            <v>457</v>
          </cell>
          <cell r="I11">
            <v>462</v>
          </cell>
          <cell r="J11">
            <v>462</v>
          </cell>
          <cell r="K11">
            <v>55</v>
          </cell>
        </row>
        <row r="12">
          <cell r="E12" t="str">
            <v>KADİR KILINÇ</v>
          </cell>
          <cell r="F12" t="str">
            <v>GAZİANTEP</v>
          </cell>
          <cell r="G12">
            <v>448</v>
          </cell>
          <cell r="H12">
            <v>445</v>
          </cell>
          <cell r="I12">
            <v>435</v>
          </cell>
          <cell r="J12">
            <v>448</v>
          </cell>
          <cell r="K12">
            <v>52</v>
          </cell>
        </row>
        <row r="13">
          <cell r="E13" t="str">
            <v>EMİRHAN AVCI</v>
          </cell>
          <cell r="F13" t="str">
            <v>ADANA</v>
          </cell>
          <cell r="G13">
            <v>395</v>
          </cell>
          <cell r="H13">
            <v>424</v>
          </cell>
          <cell r="I13">
            <v>435</v>
          </cell>
          <cell r="J13">
            <v>435</v>
          </cell>
          <cell r="K13">
            <v>48</v>
          </cell>
        </row>
        <row r="14">
          <cell r="E14" t="str">
            <v>ENSE BINICİ</v>
          </cell>
          <cell r="F14" t="str">
            <v>GAZİANTEP</v>
          </cell>
          <cell r="G14">
            <v>357</v>
          </cell>
          <cell r="H14">
            <v>433</v>
          </cell>
          <cell r="I14">
            <v>400</v>
          </cell>
          <cell r="J14">
            <v>433</v>
          </cell>
          <cell r="K14">
            <v>48</v>
          </cell>
        </row>
        <row r="15">
          <cell r="E15" t="str">
            <v>FURKAN POLAT</v>
          </cell>
          <cell r="F15" t="str">
            <v>GAZİANTEP</v>
          </cell>
          <cell r="G15">
            <v>423</v>
          </cell>
          <cell r="H15">
            <v>376</v>
          </cell>
          <cell r="I15">
            <v>430</v>
          </cell>
          <cell r="J15">
            <v>430</v>
          </cell>
          <cell r="K15">
            <v>47</v>
          </cell>
        </row>
        <row r="16">
          <cell r="E16" t="str">
            <v>ASIM TUĞRA CENGİZ</v>
          </cell>
          <cell r="F16" t="str">
            <v>MERSİN</v>
          </cell>
          <cell r="G16">
            <v>400</v>
          </cell>
          <cell r="H16">
            <v>417</v>
          </cell>
          <cell r="I16">
            <v>429</v>
          </cell>
          <cell r="J16">
            <v>429</v>
          </cell>
          <cell r="K16">
            <v>47</v>
          </cell>
        </row>
        <row r="17">
          <cell r="E17" t="str">
            <v>HAMZA TAŞ</v>
          </cell>
          <cell r="F17" t="str">
            <v>GAZİANTEP</v>
          </cell>
          <cell r="G17">
            <v>397</v>
          </cell>
          <cell r="H17">
            <v>416</v>
          </cell>
          <cell r="I17">
            <v>420</v>
          </cell>
          <cell r="J17">
            <v>420</v>
          </cell>
          <cell r="K17">
            <v>45</v>
          </cell>
        </row>
        <row r="18">
          <cell r="E18" t="str">
            <v>ALPREN DOĞAN</v>
          </cell>
          <cell r="F18" t="str">
            <v>MERSİN</v>
          </cell>
          <cell r="G18">
            <v>418</v>
          </cell>
          <cell r="H18">
            <v>407</v>
          </cell>
          <cell r="I18">
            <v>285</v>
          </cell>
          <cell r="J18">
            <v>418</v>
          </cell>
          <cell r="K18">
            <v>44</v>
          </cell>
        </row>
        <row r="19">
          <cell r="E19" t="str">
            <v>ADİL KETELO</v>
          </cell>
          <cell r="F19" t="str">
            <v>ADANA</v>
          </cell>
          <cell r="G19">
            <v>417</v>
          </cell>
          <cell r="H19" t="str">
            <v>X</v>
          </cell>
          <cell r="I19">
            <v>409</v>
          </cell>
          <cell r="J19">
            <v>417</v>
          </cell>
          <cell r="K19">
            <v>44</v>
          </cell>
        </row>
        <row r="20">
          <cell r="E20" t="str">
            <v>FURKAN GÜNDÜZ</v>
          </cell>
          <cell r="F20" t="str">
            <v>GAZİANTEP</v>
          </cell>
          <cell r="G20">
            <v>388</v>
          </cell>
          <cell r="H20">
            <v>400</v>
          </cell>
          <cell r="I20">
            <v>415</v>
          </cell>
          <cell r="J20">
            <v>415</v>
          </cell>
          <cell r="K20">
            <v>43</v>
          </cell>
        </row>
        <row r="21">
          <cell r="E21" t="str">
            <v>DOĞUKAN SEVİNDİK</v>
          </cell>
          <cell r="F21" t="str">
            <v>MERSİN</v>
          </cell>
          <cell r="G21">
            <v>396</v>
          </cell>
          <cell r="H21">
            <v>414</v>
          </cell>
          <cell r="I21">
            <v>400</v>
          </cell>
          <cell r="J21">
            <v>414</v>
          </cell>
          <cell r="K21">
            <v>43</v>
          </cell>
        </row>
        <row r="22">
          <cell r="E22" t="str">
            <v>EYYÜP KELEŞ</v>
          </cell>
          <cell r="F22" t="str">
            <v>MERSİN</v>
          </cell>
          <cell r="G22">
            <v>412</v>
          </cell>
          <cell r="H22">
            <v>412</v>
          </cell>
          <cell r="I22">
            <v>390</v>
          </cell>
          <cell r="J22">
            <v>412</v>
          </cell>
          <cell r="K22">
            <v>43</v>
          </cell>
        </row>
        <row r="23">
          <cell r="E23" t="str">
            <v>ABDULLAH İSHAK NANELİ</v>
          </cell>
          <cell r="F23" t="str">
            <v>MERSİN</v>
          </cell>
          <cell r="G23">
            <v>378</v>
          </cell>
          <cell r="H23">
            <v>411</v>
          </cell>
          <cell r="I23">
            <v>412</v>
          </cell>
          <cell r="J23">
            <v>412</v>
          </cell>
          <cell r="K23">
            <v>43</v>
          </cell>
        </row>
        <row r="24">
          <cell r="E24" t="str">
            <v>HASAN HÜSEYİN GÜLAĞACI</v>
          </cell>
          <cell r="F24" t="str">
            <v>ADANA</v>
          </cell>
          <cell r="G24">
            <v>395</v>
          </cell>
          <cell r="H24">
            <v>379</v>
          </cell>
          <cell r="I24">
            <v>412</v>
          </cell>
          <cell r="J24">
            <v>412</v>
          </cell>
          <cell r="K24">
            <v>43</v>
          </cell>
        </row>
        <row r="25">
          <cell r="E25" t="str">
            <v>YILMAZ ÖZER</v>
          </cell>
          <cell r="F25" t="str">
            <v>MERSİN</v>
          </cell>
          <cell r="G25">
            <v>401</v>
          </cell>
          <cell r="H25">
            <v>402</v>
          </cell>
          <cell r="I25">
            <v>410</v>
          </cell>
          <cell r="J25">
            <v>410</v>
          </cell>
          <cell r="K25">
            <v>42</v>
          </cell>
        </row>
        <row r="26">
          <cell r="E26" t="str">
            <v>MUSTAFA MUSTAFA</v>
          </cell>
          <cell r="F26" t="str">
            <v>GAZİANTEP</v>
          </cell>
          <cell r="G26">
            <v>400</v>
          </cell>
          <cell r="H26">
            <v>402</v>
          </cell>
          <cell r="I26">
            <v>405</v>
          </cell>
          <cell r="J26">
            <v>405</v>
          </cell>
          <cell r="K26">
            <v>41</v>
          </cell>
        </row>
        <row r="27">
          <cell r="E27" t="str">
            <v>YAŞAR EFE KÜLTÜR</v>
          </cell>
          <cell r="F27" t="str">
            <v>GAZİANTEP</v>
          </cell>
          <cell r="G27">
            <v>403</v>
          </cell>
          <cell r="H27">
            <v>396</v>
          </cell>
          <cell r="I27">
            <v>388</v>
          </cell>
          <cell r="J27">
            <v>403</v>
          </cell>
          <cell r="K27">
            <v>40</v>
          </cell>
        </row>
        <row r="28">
          <cell r="E28" t="str">
            <v>HÜSEYİN SANĞA</v>
          </cell>
          <cell r="F28" t="str">
            <v>MERSİN</v>
          </cell>
          <cell r="G28" t="str">
            <v>X</v>
          </cell>
          <cell r="H28">
            <v>394</v>
          </cell>
          <cell r="I28">
            <v>392</v>
          </cell>
          <cell r="J28">
            <v>394</v>
          </cell>
          <cell r="K28">
            <v>38</v>
          </cell>
        </row>
        <row r="29">
          <cell r="E29" t="str">
            <v>MUHAMMED AFŞİN</v>
          </cell>
          <cell r="F29" t="str">
            <v>MERSİN</v>
          </cell>
          <cell r="G29">
            <v>389</v>
          </cell>
          <cell r="H29">
            <v>394</v>
          </cell>
          <cell r="I29" t="str">
            <v>X</v>
          </cell>
          <cell r="J29">
            <v>394</v>
          </cell>
          <cell r="K29">
            <v>38</v>
          </cell>
        </row>
        <row r="30">
          <cell r="E30" t="str">
            <v>SERKAN YAVUZ</v>
          </cell>
          <cell r="F30" t="str">
            <v>GAZİANTEP</v>
          </cell>
          <cell r="G30">
            <v>387</v>
          </cell>
          <cell r="H30">
            <v>369</v>
          </cell>
          <cell r="I30">
            <v>382</v>
          </cell>
          <cell r="J30">
            <v>387</v>
          </cell>
          <cell r="K30">
            <v>37</v>
          </cell>
        </row>
        <row r="31">
          <cell r="E31" t="str">
            <v>BATUHAN ERDOĞAN</v>
          </cell>
          <cell r="F31" t="str">
            <v>GAZİANTEP</v>
          </cell>
          <cell r="G31">
            <v>382</v>
          </cell>
          <cell r="H31">
            <v>378</v>
          </cell>
          <cell r="I31">
            <v>364</v>
          </cell>
          <cell r="J31">
            <v>382</v>
          </cell>
          <cell r="K31">
            <v>36</v>
          </cell>
        </row>
        <row r="32">
          <cell r="E32" t="str">
            <v>MUHAMMED ALİ ŞİMŞEK</v>
          </cell>
          <cell r="F32" t="str">
            <v>GAZİANTEP</v>
          </cell>
          <cell r="G32">
            <v>373</v>
          </cell>
          <cell r="H32">
            <v>373</v>
          </cell>
          <cell r="I32" t="str">
            <v>X</v>
          </cell>
          <cell r="J32">
            <v>373</v>
          </cell>
          <cell r="K32">
            <v>34</v>
          </cell>
        </row>
        <row r="33">
          <cell r="E33" t="str">
            <v>BERAT ÖZBİLGE</v>
          </cell>
          <cell r="F33" t="str">
            <v>GAZİANTEP</v>
          </cell>
          <cell r="G33">
            <v>328</v>
          </cell>
          <cell r="H33">
            <v>368</v>
          </cell>
          <cell r="I33">
            <v>360</v>
          </cell>
          <cell r="J33">
            <v>368</v>
          </cell>
          <cell r="K33">
            <v>33</v>
          </cell>
        </row>
        <row r="34">
          <cell r="E34" t="str">
            <v>AHMET EFE SAYGI</v>
          </cell>
          <cell r="F34" t="str">
            <v>MERSİN</v>
          </cell>
          <cell r="G34">
            <v>367</v>
          </cell>
          <cell r="H34">
            <v>345</v>
          </cell>
          <cell r="I34">
            <v>349</v>
          </cell>
          <cell r="J34">
            <v>367</v>
          </cell>
          <cell r="K34">
            <v>33</v>
          </cell>
        </row>
        <row r="35">
          <cell r="E35" t="str">
            <v>MEHMET HAMZA DEMİREL</v>
          </cell>
          <cell r="F35" t="str">
            <v>OSMANİYE</v>
          </cell>
          <cell r="G35" t="str">
            <v>X</v>
          </cell>
          <cell r="H35">
            <v>330</v>
          </cell>
          <cell r="I35">
            <v>366</v>
          </cell>
          <cell r="J35">
            <v>366</v>
          </cell>
          <cell r="K35">
            <v>33</v>
          </cell>
        </row>
        <row r="36">
          <cell r="E36" t="str">
            <v>ALİ EMİR DADÜK</v>
          </cell>
          <cell r="F36" t="str">
            <v>MERSİN</v>
          </cell>
          <cell r="G36">
            <v>342</v>
          </cell>
          <cell r="H36">
            <v>332</v>
          </cell>
          <cell r="I36" t="str">
            <v>X</v>
          </cell>
          <cell r="J36">
            <v>342</v>
          </cell>
          <cell r="K36">
            <v>28</v>
          </cell>
        </row>
        <row r="37">
          <cell r="E37" t="str">
            <v>DURAĞAN GÜLLÜ</v>
          </cell>
          <cell r="F37" t="str">
            <v>MERSİN</v>
          </cell>
          <cell r="G37">
            <v>300</v>
          </cell>
          <cell r="H37">
            <v>316</v>
          </cell>
          <cell r="I37">
            <v>322</v>
          </cell>
          <cell r="J37">
            <v>322</v>
          </cell>
          <cell r="K37">
            <v>25</v>
          </cell>
        </row>
        <row r="38">
          <cell r="E38" t="str">
            <v>HASAN HÜSEYİN KILINÇ</v>
          </cell>
          <cell r="F38" t="str">
            <v>GAZİANTEP</v>
          </cell>
          <cell r="G38">
            <v>282</v>
          </cell>
          <cell r="H38">
            <v>300</v>
          </cell>
          <cell r="I38" t="str">
            <v>X</v>
          </cell>
          <cell r="J38">
            <v>300</v>
          </cell>
          <cell r="K38">
            <v>21</v>
          </cell>
        </row>
        <row r="39">
          <cell r="E39" t="str">
            <v>UĞUR YAZ</v>
          </cell>
          <cell r="F39" t="str">
            <v>MERSİN</v>
          </cell>
          <cell r="G39">
            <v>220</v>
          </cell>
          <cell r="H39">
            <v>241</v>
          </cell>
          <cell r="I39">
            <v>220</v>
          </cell>
          <cell r="J39">
            <v>241</v>
          </cell>
          <cell r="K39">
            <v>13</v>
          </cell>
        </row>
        <row r="40">
          <cell r="E40" t="str">
            <v>TALHA İKİER</v>
          </cell>
          <cell r="F40" t="str">
            <v>GAZİANTEP</v>
          </cell>
          <cell r="J40" t="str">
            <v>DNS</v>
          </cell>
          <cell r="K40">
            <v>0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/>
          </cell>
          <cell r="F8" t="str">
            <v/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1" refreshError="1"/>
      <sheetData sheetId="12" refreshError="1"/>
      <sheetData sheetId="13">
        <row r="8">
          <cell r="E8" t="str">
            <v>BİLAL EL OSMAN</v>
          </cell>
          <cell r="F8" t="str">
            <v>OSMANİYE</v>
          </cell>
          <cell r="G8">
            <v>917</v>
          </cell>
          <cell r="H8" t="str">
            <v>X</v>
          </cell>
          <cell r="I8">
            <v>820</v>
          </cell>
          <cell r="J8">
            <v>917</v>
          </cell>
          <cell r="K8">
            <v>54</v>
          </cell>
        </row>
        <row r="9">
          <cell r="E9" t="str">
            <v>MEHMET HAMZA DEMİREL</v>
          </cell>
          <cell r="F9" t="str">
            <v>OSMANİYE</v>
          </cell>
          <cell r="G9" t="str">
            <v>X</v>
          </cell>
          <cell r="H9">
            <v>802</v>
          </cell>
          <cell r="I9">
            <v>824</v>
          </cell>
          <cell r="J9">
            <v>824</v>
          </cell>
          <cell r="K9">
            <v>48</v>
          </cell>
        </row>
        <row r="10">
          <cell r="E10" t="str">
            <v>ŞABAN AHMEDİ</v>
          </cell>
          <cell r="F10" t="str">
            <v>ADANA</v>
          </cell>
          <cell r="G10">
            <v>749</v>
          </cell>
          <cell r="H10">
            <v>792</v>
          </cell>
          <cell r="I10">
            <v>793</v>
          </cell>
          <cell r="J10">
            <v>793</v>
          </cell>
          <cell r="K10">
            <v>46</v>
          </cell>
        </row>
        <row r="11">
          <cell r="E11" t="str">
            <v>UĞUR YAZ</v>
          </cell>
          <cell r="F11" t="str">
            <v>MERSİN</v>
          </cell>
          <cell r="G11" t="str">
            <v>X</v>
          </cell>
          <cell r="H11">
            <v>773</v>
          </cell>
          <cell r="I11">
            <v>759</v>
          </cell>
          <cell r="J11">
            <v>773</v>
          </cell>
          <cell r="K11">
            <v>45</v>
          </cell>
        </row>
        <row r="12">
          <cell r="E12" t="str">
            <v>ADİL KETELO</v>
          </cell>
          <cell r="F12" t="str">
            <v>ADANA</v>
          </cell>
          <cell r="G12">
            <v>702</v>
          </cell>
          <cell r="H12">
            <v>756</v>
          </cell>
          <cell r="I12">
            <v>753</v>
          </cell>
          <cell r="J12">
            <v>756</v>
          </cell>
          <cell r="K12">
            <v>44</v>
          </cell>
        </row>
        <row r="13">
          <cell r="E13" t="str">
            <v>EMİRHAN AVCI</v>
          </cell>
          <cell r="F13" t="str">
            <v>ADANA</v>
          </cell>
          <cell r="G13">
            <v>619</v>
          </cell>
          <cell r="H13">
            <v>628</v>
          </cell>
          <cell r="I13">
            <v>650</v>
          </cell>
          <cell r="J13">
            <v>650</v>
          </cell>
          <cell r="K13">
            <v>37</v>
          </cell>
        </row>
        <row r="14">
          <cell r="E14" t="str">
            <v>ALPREN DOĞAN</v>
          </cell>
          <cell r="F14" t="str">
            <v>MERSİN</v>
          </cell>
          <cell r="G14">
            <v>648</v>
          </cell>
          <cell r="H14">
            <v>628</v>
          </cell>
          <cell r="I14">
            <v>647</v>
          </cell>
          <cell r="J14">
            <v>648</v>
          </cell>
          <cell r="K14">
            <v>36</v>
          </cell>
        </row>
        <row r="15">
          <cell r="E15" t="str">
            <v>ABDULLAH İSHAK NANELİ</v>
          </cell>
          <cell r="F15" t="str">
            <v>MERSİN</v>
          </cell>
          <cell r="G15" t="str">
            <v>X</v>
          </cell>
          <cell r="H15">
            <v>604</v>
          </cell>
          <cell r="I15">
            <v>620</v>
          </cell>
          <cell r="J15">
            <v>620</v>
          </cell>
          <cell r="K15">
            <v>35</v>
          </cell>
        </row>
        <row r="16">
          <cell r="E16" t="str">
            <v>MUHAMMED ALİ ŞİMŞEK</v>
          </cell>
          <cell r="F16" t="str">
            <v>GAZİANTEP</v>
          </cell>
          <cell r="G16" t="str">
            <v>X</v>
          </cell>
          <cell r="H16">
            <v>602</v>
          </cell>
          <cell r="I16">
            <v>615</v>
          </cell>
          <cell r="J16">
            <v>615</v>
          </cell>
          <cell r="K16">
            <v>34</v>
          </cell>
        </row>
        <row r="17">
          <cell r="E17" t="str">
            <v>HÜSEYİN SANĞA</v>
          </cell>
          <cell r="F17" t="str">
            <v>MERSİN</v>
          </cell>
          <cell r="G17">
            <v>609</v>
          </cell>
          <cell r="H17">
            <v>600</v>
          </cell>
          <cell r="I17">
            <v>595</v>
          </cell>
          <cell r="J17">
            <v>609</v>
          </cell>
          <cell r="K17">
            <v>34</v>
          </cell>
        </row>
        <row r="18">
          <cell r="E18" t="str">
            <v>SERKAN YAVUZ</v>
          </cell>
          <cell r="F18" t="str">
            <v>GAZİANTEP</v>
          </cell>
          <cell r="G18">
            <v>574</v>
          </cell>
          <cell r="H18">
            <v>593</v>
          </cell>
          <cell r="I18">
            <v>606</v>
          </cell>
          <cell r="J18">
            <v>606</v>
          </cell>
          <cell r="K18">
            <v>34</v>
          </cell>
        </row>
        <row r="19">
          <cell r="E19" t="str">
            <v>MUHAMMED AFŞİN</v>
          </cell>
          <cell r="F19" t="str">
            <v>MERSİN</v>
          </cell>
          <cell r="G19">
            <v>598</v>
          </cell>
          <cell r="H19">
            <v>605</v>
          </cell>
          <cell r="I19" t="str">
            <v>X</v>
          </cell>
          <cell r="J19">
            <v>605</v>
          </cell>
          <cell r="K19">
            <v>34</v>
          </cell>
        </row>
        <row r="20">
          <cell r="E20" t="str">
            <v>BERAT ÖZBİLGE</v>
          </cell>
          <cell r="F20" t="str">
            <v>GAZİANTEP</v>
          </cell>
          <cell r="G20">
            <v>554</v>
          </cell>
          <cell r="H20">
            <v>564</v>
          </cell>
          <cell r="I20">
            <v>533</v>
          </cell>
          <cell r="J20">
            <v>564</v>
          </cell>
          <cell r="K20">
            <v>31</v>
          </cell>
        </row>
        <row r="21">
          <cell r="E21" t="str">
            <v>FURKAN POLAT</v>
          </cell>
          <cell r="F21" t="str">
            <v>GAZİANTEP</v>
          </cell>
          <cell r="G21">
            <v>539</v>
          </cell>
          <cell r="H21">
            <v>563</v>
          </cell>
          <cell r="I21">
            <v>522</v>
          </cell>
          <cell r="J21">
            <v>563</v>
          </cell>
          <cell r="K21">
            <v>31</v>
          </cell>
        </row>
        <row r="22">
          <cell r="E22" t="str">
            <v>HAMZA TAŞ</v>
          </cell>
          <cell r="F22" t="str">
            <v>GAZİANTEP</v>
          </cell>
          <cell r="G22">
            <v>503</v>
          </cell>
          <cell r="H22">
            <v>538</v>
          </cell>
          <cell r="I22">
            <v>551</v>
          </cell>
          <cell r="J22">
            <v>551</v>
          </cell>
          <cell r="K22">
            <v>30</v>
          </cell>
        </row>
        <row r="23">
          <cell r="E23" t="str">
            <v>ENSE BINICİ</v>
          </cell>
          <cell r="F23" t="str">
            <v>GAZİANTEP</v>
          </cell>
          <cell r="G23">
            <v>535</v>
          </cell>
          <cell r="H23" t="str">
            <v>X</v>
          </cell>
          <cell r="I23">
            <v>546</v>
          </cell>
          <cell r="J23">
            <v>546</v>
          </cell>
          <cell r="K23">
            <v>30</v>
          </cell>
        </row>
        <row r="24">
          <cell r="E24" t="str">
            <v>HASAN HÜSEYİN GÜLAĞACI</v>
          </cell>
          <cell r="F24" t="str">
            <v>ADANA</v>
          </cell>
          <cell r="G24" t="str">
            <v>X</v>
          </cell>
          <cell r="H24">
            <v>528</v>
          </cell>
          <cell r="I24">
            <v>483</v>
          </cell>
          <cell r="J24">
            <v>528</v>
          </cell>
          <cell r="K24">
            <v>28</v>
          </cell>
        </row>
        <row r="25">
          <cell r="E25" t="str">
            <v>MUSTAFA MUSTAFA</v>
          </cell>
          <cell r="F25" t="str">
            <v>GAZİANTEP</v>
          </cell>
          <cell r="G25">
            <v>402</v>
          </cell>
          <cell r="H25">
            <v>520</v>
          </cell>
          <cell r="I25">
            <v>511</v>
          </cell>
          <cell r="J25">
            <v>520</v>
          </cell>
          <cell r="K25">
            <v>28</v>
          </cell>
        </row>
        <row r="26">
          <cell r="E26" t="str">
            <v>AHMET EFE SAYGI</v>
          </cell>
          <cell r="F26" t="str">
            <v>MERSİN</v>
          </cell>
          <cell r="G26" t="str">
            <v>X</v>
          </cell>
          <cell r="H26">
            <v>494</v>
          </cell>
          <cell r="I26">
            <v>463</v>
          </cell>
          <cell r="J26">
            <v>494</v>
          </cell>
          <cell r="K26">
            <v>26</v>
          </cell>
        </row>
        <row r="27">
          <cell r="E27" t="str">
            <v>YILMAZ ÖZER</v>
          </cell>
          <cell r="F27" t="str">
            <v>MERSİN</v>
          </cell>
          <cell r="G27">
            <v>490</v>
          </cell>
          <cell r="H27">
            <v>467</v>
          </cell>
          <cell r="I27" t="str">
            <v>X</v>
          </cell>
          <cell r="J27">
            <v>490</v>
          </cell>
          <cell r="K27">
            <v>26</v>
          </cell>
        </row>
        <row r="28">
          <cell r="E28" t="str">
            <v>HASAN HÜSEYİN KILINÇ</v>
          </cell>
          <cell r="F28" t="str">
            <v>GAZİANTEP</v>
          </cell>
          <cell r="G28">
            <v>472</v>
          </cell>
          <cell r="H28">
            <v>424</v>
          </cell>
          <cell r="I28">
            <v>465</v>
          </cell>
          <cell r="J28">
            <v>472</v>
          </cell>
          <cell r="K28">
            <v>25</v>
          </cell>
        </row>
        <row r="29">
          <cell r="E29" t="str">
            <v>ALİ EMİR DADÜK</v>
          </cell>
          <cell r="F29" t="str">
            <v>MERSİN</v>
          </cell>
          <cell r="G29">
            <v>370</v>
          </cell>
          <cell r="H29">
            <v>414</v>
          </cell>
          <cell r="I29">
            <v>390</v>
          </cell>
          <cell r="J29">
            <v>414</v>
          </cell>
          <cell r="K29">
            <v>21</v>
          </cell>
        </row>
        <row r="30">
          <cell r="E30" t="str">
            <v>TALHA İKİER</v>
          </cell>
          <cell r="F30" t="str">
            <v>GAZİANTEP</v>
          </cell>
          <cell r="J30" t="str">
            <v>DNS</v>
          </cell>
          <cell r="K30">
            <v>0</v>
          </cell>
        </row>
        <row r="31">
          <cell r="E31" t="str">
            <v>DURAĞAN GÜLLÜ</v>
          </cell>
          <cell r="F31" t="str">
            <v>MERSİN</v>
          </cell>
          <cell r="J31" t="str">
            <v>NM</v>
          </cell>
          <cell r="K31">
            <v>0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5">
        <row r="8">
          <cell r="E8" t="str">
            <v>İBRAHİM KAYA</v>
          </cell>
          <cell r="F8" t="str">
            <v>ADANA</v>
          </cell>
          <cell r="G8">
            <v>2083</v>
          </cell>
          <cell r="H8">
            <v>2309</v>
          </cell>
          <cell r="I8">
            <v>2511</v>
          </cell>
          <cell r="J8">
            <v>2511</v>
          </cell>
          <cell r="K8">
            <v>79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6">
        <row r="8">
          <cell r="E8" t="str">
            <v>ASIM TUĞRA CENGİZ</v>
          </cell>
          <cell r="F8" t="str">
            <v>MERSİN</v>
          </cell>
          <cell r="G8">
            <v>1496</v>
          </cell>
          <cell r="H8">
            <v>2297</v>
          </cell>
          <cell r="I8">
            <v>2261</v>
          </cell>
          <cell r="J8">
            <v>2297</v>
          </cell>
          <cell r="K8">
            <v>44</v>
          </cell>
        </row>
        <row r="9">
          <cell r="E9" t="str">
            <v>YAŞAR EFE KÜLTÜR</v>
          </cell>
          <cell r="F9" t="str">
            <v>GAZİANTEP</v>
          </cell>
          <cell r="G9" t="str">
            <v>X</v>
          </cell>
          <cell r="H9">
            <v>2256</v>
          </cell>
          <cell r="I9" t="str">
            <v>X</v>
          </cell>
          <cell r="J9">
            <v>2256</v>
          </cell>
          <cell r="K9">
            <v>44</v>
          </cell>
        </row>
        <row r="10">
          <cell r="E10" t="str">
            <v>BATUHAN ERDOĞAN</v>
          </cell>
          <cell r="F10" t="str">
            <v>GAZİANTEP</v>
          </cell>
          <cell r="G10">
            <v>1899</v>
          </cell>
          <cell r="H10">
            <v>1876</v>
          </cell>
          <cell r="I10">
            <v>2212</v>
          </cell>
          <cell r="J10">
            <v>2212</v>
          </cell>
          <cell r="K10">
            <v>43</v>
          </cell>
        </row>
        <row r="11">
          <cell r="E11" t="str">
            <v>FURKAN GÜNDÜZ</v>
          </cell>
          <cell r="F11" t="str">
            <v>GAZİANTEP</v>
          </cell>
          <cell r="G11" t="str">
            <v>X</v>
          </cell>
          <cell r="H11">
            <v>1754</v>
          </cell>
          <cell r="I11">
            <v>2167</v>
          </cell>
          <cell r="J11">
            <v>2167</v>
          </cell>
          <cell r="K11">
            <v>42</v>
          </cell>
        </row>
        <row r="12">
          <cell r="E12" t="str">
            <v>DOĞUKAN SEVİNDİK</v>
          </cell>
          <cell r="F12" t="str">
            <v>MERSİN</v>
          </cell>
          <cell r="G12">
            <v>1680</v>
          </cell>
          <cell r="H12">
            <v>1961</v>
          </cell>
          <cell r="I12">
            <v>1802</v>
          </cell>
          <cell r="J12">
            <v>1961</v>
          </cell>
          <cell r="K12">
            <v>38</v>
          </cell>
        </row>
        <row r="13">
          <cell r="E13" t="str">
            <v>EYYÜP KELEŞ</v>
          </cell>
          <cell r="F13" t="str">
            <v>MERSİN</v>
          </cell>
          <cell r="G13" t="str">
            <v>X</v>
          </cell>
          <cell r="H13">
            <v>1486</v>
          </cell>
          <cell r="I13">
            <v>1708</v>
          </cell>
          <cell r="J13">
            <v>1708</v>
          </cell>
          <cell r="K13">
            <v>33</v>
          </cell>
        </row>
        <row r="14">
          <cell r="E14" t="str">
            <v>KADİR KILINÇ</v>
          </cell>
          <cell r="F14" t="str">
            <v>GAZİANTEP</v>
          </cell>
          <cell r="G14">
            <v>1617</v>
          </cell>
          <cell r="H14" t="str">
            <v>X</v>
          </cell>
          <cell r="I14" t="str">
            <v>X</v>
          </cell>
          <cell r="J14">
            <v>1617</v>
          </cell>
          <cell r="K14">
            <v>31</v>
          </cell>
        </row>
        <row r="15">
          <cell r="E15" t="str">
            <v>HAŞİM LAVENT</v>
          </cell>
          <cell r="F15" t="str">
            <v>MERSİN</v>
          </cell>
          <cell r="G15">
            <v>1329</v>
          </cell>
          <cell r="H15">
            <v>1608</v>
          </cell>
          <cell r="I15" t="str">
            <v>X</v>
          </cell>
          <cell r="J15">
            <v>1608</v>
          </cell>
          <cell r="K15">
            <v>31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80m.Eng"/>
      <sheetName val="15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KIZLAR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GÜLSEREN FEYZA UYSAL</v>
          </cell>
          <cell r="E8" t="str">
            <v>MERSİN</v>
          </cell>
          <cell r="F8">
            <v>874</v>
          </cell>
          <cell r="G8">
            <v>85</v>
          </cell>
        </row>
        <row r="9">
          <cell r="D9" t="str">
            <v>ESMA YÜKSEKDAĞ</v>
          </cell>
          <cell r="E9" t="str">
            <v>ADANA</v>
          </cell>
          <cell r="F9">
            <v>876</v>
          </cell>
          <cell r="G9">
            <v>84</v>
          </cell>
        </row>
        <row r="10">
          <cell r="D10" t="str">
            <v>FATMA ECE AKDEMİR</v>
          </cell>
          <cell r="E10" t="str">
            <v>ADANA</v>
          </cell>
          <cell r="F10">
            <v>878</v>
          </cell>
          <cell r="G10">
            <v>84</v>
          </cell>
        </row>
        <row r="11">
          <cell r="D11" t="str">
            <v>DURU YILMAZ</v>
          </cell>
          <cell r="E11" t="str">
            <v>ADANA</v>
          </cell>
          <cell r="F11">
            <v>884</v>
          </cell>
          <cell r="G11">
            <v>83</v>
          </cell>
        </row>
        <row r="12">
          <cell r="D12" t="str">
            <v>ELİF ECE SAĞ</v>
          </cell>
          <cell r="E12" t="str">
            <v>ADANA</v>
          </cell>
          <cell r="F12">
            <v>887</v>
          </cell>
          <cell r="G12">
            <v>82</v>
          </cell>
        </row>
        <row r="13">
          <cell r="D13" t="str">
            <v>NİDANUR KILINÇ</v>
          </cell>
          <cell r="E13" t="str">
            <v>GAZİANTEP</v>
          </cell>
          <cell r="F13">
            <v>889</v>
          </cell>
          <cell r="G13">
            <v>82</v>
          </cell>
        </row>
        <row r="14">
          <cell r="D14" t="str">
            <v>MÜFTALE GÜL MALCI</v>
          </cell>
          <cell r="E14" t="str">
            <v>ADANA</v>
          </cell>
          <cell r="F14">
            <v>890</v>
          </cell>
          <cell r="G14">
            <v>82</v>
          </cell>
        </row>
        <row r="15">
          <cell r="D15" t="str">
            <v>ZEYNEP KARAOĞLAN</v>
          </cell>
          <cell r="E15" t="str">
            <v>MERSİN</v>
          </cell>
          <cell r="F15">
            <v>890</v>
          </cell>
          <cell r="G15">
            <v>82</v>
          </cell>
        </row>
        <row r="16">
          <cell r="D16" t="str">
            <v>SEMİHA SAVAŞ</v>
          </cell>
          <cell r="E16" t="str">
            <v>MERSİN</v>
          </cell>
          <cell r="F16">
            <v>894</v>
          </cell>
          <cell r="G16">
            <v>81</v>
          </cell>
        </row>
        <row r="17">
          <cell r="D17" t="str">
            <v>AYŞENUR DEMİR</v>
          </cell>
          <cell r="E17" t="str">
            <v>GAZİANTEP</v>
          </cell>
          <cell r="F17">
            <v>900</v>
          </cell>
          <cell r="G17">
            <v>80</v>
          </cell>
        </row>
        <row r="18">
          <cell r="D18" t="str">
            <v>EYLÜL ÖZDE GÜLER</v>
          </cell>
          <cell r="E18" t="str">
            <v>ADANA</v>
          </cell>
          <cell r="F18">
            <v>918</v>
          </cell>
          <cell r="G18">
            <v>76</v>
          </cell>
        </row>
        <row r="19">
          <cell r="D19" t="str">
            <v>GAMZE KARAMAN</v>
          </cell>
          <cell r="E19" t="str">
            <v>ADANA</v>
          </cell>
          <cell r="F19">
            <v>920</v>
          </cell>
          <cell r="G19">
            <v>76</v>
          </cell>
        </row>
        <row r="20">
          <cell r="D20" t="str">
            <v>ECE SU YILDIZ</v>
          </cell>
          <cell r="E20" t="str">
            <v>ADANA</v>
          </cell>
          <cell r="F20">
            <v>924</v>
          </cell>
          <cell r="G20">
            <v>75</v>
          </cell>
        </row>
        <row r="21">
          <cell r="D21" t="str">
            <v>PIRIL TAPTUK</v>
          </cell>
          <cell r="E21" t="str">
            <v>ADANA</v>
          </cell>
          <cell r="F21">
            <v>936</v>
          </cell>
          <cell r="G21">
            <v>72</v>
          </cell>
        </row>
        <row r="22">
          <cell r="D22" t="str">
            <v>DEFNE DORU</v>
          </cell>
          <cell r="E22" t="str">
            <v>ADANA</v>
          </cell>
          <cell r="F22">
            <v>938</v>
          </cell>
          <cell r="G22">
            <v>72</v>
          </cell>
        </row>
        <row r="23">
          <cell r="D23" t="str">
            <v>NERİMAN GÜL ESKİGÜLEK</v>
          </cell>
          <cell r="E23" t="str">
            <v>ADANA</v>
          </cell>
          <cell r="F23">
            <v>960</v>
          </cell>
          <cell r="G23">
            <v>68</v>
          </cell>
        </row>
        <row r="24">
          <cell r="D24" t="str">
            <v>NAZLI GÖKTAŞ</v>
          </cell>
          <cell r="E24" t="str">
            <v>MERSİN</v>
          </cell>
          <cell r="F24">
            <v>965</v>
          </cell>
          <cell r="G24">
            <v>67</v>
          </cell>
        </row>
        <row r="25">
          <cell r="D25" t="str">
            <v>BAHAR İNE</v>
          </cell>
          <cell r="E25" t="str">
            <v>MERSİN</v>
          </cell>
          <cell r="F25">
            <v>969</v>
          </cell>
          <cell r="G25">
            <v>66</v>
          </cell>
        </row>
        <row r="26">
          <cell r="D26" t="str">
            <v>ÇİLEM NİSA TÜRER</v>
          </cell>
          <cell r="E26" t="str">
            <v>MERSİN</v>
          </cell>
          <cell r="F26">
            <v>972</v>
          </cell>
          <cell r="G26">
            <v>65</v>
          </cell>
        </row>
        <row r="27">
          <cell r="D27" t="str">
            <v>SILA KÜÇÜK OGUL</v>
          </cell>
          <cell r="E27" t="str">
            <v>GAZİANTEP</v>
          </cell>
          <cell r="F27">
            <v>979</v>
          </cell>
          <cell r="G27">
            <v>64</v>
          </cell>
        </row>
        <row r="28">
          <cell r="D28" t="str">
            <v>SAİDE MEDİNE ÖZKOÇAK</v>
          </cell>
          <cell r="E28" t="str">
            <v>GAZİANTEP</v>
          </cell>
          <cell r="F28">
            <v>981</v>
          </cell>
          <cell r="G28">
            <v>63</v>
          </cell>
        </row>
        <row r="29">
          <cell r="D29" t="str">
            <v>NİSANUR KILINÇ</v>
          </cell>
          <cell r="E29" t="str">
            <v>GAZİANTEP</v>
          </cell>
          <cell r="F29">
            <v>990</v>
          </cell>
          <cell r="G29">
            <v>62</v>
          </cell>
        </row>
        <row r="30">
          <cell r="D30" t="str">
            <v>BUSENUR TUR</v>
          </cell>
          <cell r="E30" t="str">
            <v>GAZİANTEP</v>
          </cell>
          <cell r="F30">
            <v>998</v>
          </cell>
          <cell r="G30">
            <v>60</v>
          </cell>
        </row>
        <row r="31">
          <cell r="D31" t="str">
            <v>BUKET ABİTER</v>
          </cell>
          <cell r="E31" t="str">
            <v>MERSİN</v>
          </cell>
          <cell r="F31">
            <v>1012</v>
          </cell>
          <cell r="G31">
            <v>57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  <cell r="H36" t="str">
            <v>Sekreter</v>
          </cell>
        </row>
      </sheetData>
      <sheetData sheetId="5">
        <row r="8">
          <cell r="D8" t="str">
            <v>İREM ZENGİN</v>
          </cell>
          <cell r="E8" t="str">
            <v>MERSİN</v>
          </cell>
          <cell r="F8">
            <v>1157</v>
          </cell>
          <cell r="G8">
            <v>76</v>
          </cell>
        </row>
        <row r="9">
          <cell r="D9" t="str">
            <v>CANSU NAZ ALTUNKILIÇ</v>
          </cell>
          <cell r="E9" t="str">
            <v>ADANA</v>
          </cell>
          <cell r="F9">
            <v>1167</v>
          </cell>
          <cell r="G9">
            <v>74</v>
          </cell>
        </row>
        <row r="10">
          <cell r="D10" t="str">
            <v>MERYEM NİSANUR İLHAN</v>
          </cell>
          <cell r="E10" t="str">
            <v>MERSİN</v>
          </cell>
          <cell r="F10">
            <v>1189</v>
          </cell>
          <cell r="G10">
            <v>70</v>
          </cell>
        </row>
        <row r="11">
          <cell r="D11" t="str">
            <v>PELA ŞAVUR</v>
          </cell>
          <cell r="E11" t="str">
            <v>MERSİN</v>
          </cell>
          <cell r="F11">
            <v>1190</v>
          </cell>
          <cell r="G11">
            <v>70</v>
          </cell>
        </row>
        <row r="12">
          <cell r="D12" t="str">
            <v>YAĞMUR ORHAN</v>
          </cell>
          <cell r="E12" t="str">
            <v>ADANA</v>
          </cell>
          <cell r="F12">
            <v>1200</v>
          </cell>
          <cell r="G12">
            <v>68</v>
          </cell>
        </row>
        <row r="13">
          <cell r="D13" t="str">
            <v>EYLÜL DALGIÇ</v>
          </cell>
          <cell r="E13" t="str">
            <v>MERSİN</v>
          </cell>
          <cell r="F13">
            <v>1209</v>
          </cell>
          <cell r="G13">
            <v>66</v>
          </cell>
        </row>
        <row r="14">
          <cell r="D14" t="str">
            <v>EZGİ ARAL</v>
          </cell>
          <cell r="E14" t="str">
            <v>MERSİN</v>
          </cell>
          <cell r="F14">
            <v>1244</v>
          </cell>
          <cell r="G14">
            <v>59</v>
          </cell>
        </row>
        <row r="15">
          <cell r="D15" t="str">
            <v>ELA BİÇER</v>
          </cell>
          <cell r="E15" t="str">
            <v>OSMANİYE</v>
          </cell>
          <cell r="F15">
            <v>1282</v>
          </cell>
          <cell r="G15">
            <v>51</v>
          </cell>
        </row>
        <row r="16">
          <cell r="D16" t="str">
            <v>DUA KABAKCI</v>
          </cell>
          <cell r="E16" t="str">
            <v>OSMANİYE</v>
          </cell>
          <cell r="F16">
            <v>1366</v>
          </cell>
          <cell r="G16">
            <v>34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9">
        <row r="8">
          <cell r="E8" t="str">
            <v>MERYEM NİSANUR İLHAN</v>
          </cell>
          <cell r="F8" t="str">
            <v>MERSİN</v>
          </cell>
          <cell r="G8">
            <v>782</v>
          </cell>
          <cell r="H8">
            <v>761</v>
          </cell>
          <cell r="I8">
            <v>766</v>
          </cell>
          <cell r="J8">
            <v>782</v>
          </cell>
          <cell r="K8">
            <v>58</v>
          </cell>
        </row>
        <row r="9">
          <cell r="E9" t="str">
            <v>BAHAR İNE</v>
          </cell>
          <cell r="F9" t="str">
            <v>MERSİN</v>
          </cell>
          <cell r="G9">
            <v>678</v>
          </cell>
          <cell r="H9">
            <v>734</v>
          </cell>
          <cell r="I9">
            <v>708</v>
          </cell>
          <cell r="J9">
            <v>734</v>
          </cell>
          <cell r="K9">
            <v>55</v>
          </cell>
        </row>
        <row r="10">
          <cell r="E10" t="str">
            <v>SEMİHA SAVAŞ</v>
          </cell>
          <cell r="F10" t="str">
            <v>MERSİN</v>
          </cell>
          <cell r="G10">
            <v>686</v>
          </cell>
          <cell r="H10">
            <v>686</v>
          </cell>
          <cell r="I10">
            <v>672</v>
          </cell>
          <cell r="J10">
            <v>686</v>
          </cell>
          <cell r="K10">
            <v>52</v>
          </cell>
        </row>
        <row r="11">
          <cell r="E11" t="str">
            <v>PIRIL TAPTUK</v>
          </cell>
          <cell r="F11" t="str">
            <v>ADANA</v>
          </cell>
          <cell r="G11">
            <v>621</v>
          </cell>
          <cell r="H11">
            <v>658</v>
          </cell>
          <cell r="I11">
            <v>443</v>
          </cell>
          <cell r="J11">
            <v>658</v>
          </cell>
          <cell r="K11">
            <v>50</v>
          </cell>
        </row>
        <row r="12">
          <cell r="E12" t="str">
            <v>DEFNE DORU</v>
          </cell>
          <cell r="F12" t="str">
            <v>ADANA</v>
          </cell>
          <cell r="G12">
            <v>579</v>
          </cell>
          <cell r="H12">
            <v>489</v>
          </cell>
          <cell r="I12">
            <v>636</v>
          </cell>
          <cell r="J12">
            <v>636</v>
          </cell>
          <cell r="K12">
            <v>49</v>
          </cell>
        </row>
        <row r="13">
          <cell r="E13" t="str">
            <v>YAĞMUR ORHAN</v>
          </cell>
          <cell r="F13" t="str">
            <v>ADANA</v>
          </cell>
          <cell r="G13">
            <v>526</v>
          </cell>
          <cell r="H13">
            <v>622</v>
          </cell>
          <cell r="I13">
            <v>583</v>
          </cell>
          <cell r="J13">
            <v>622</v>
          </cell>
          <cell r="K13">
            <v>48</v>
          </cell>
        </row>
        <row r="14">
          <cell r="E14" t="str">
            <v>ELA BİÇER</v>
          </cell>
          <cell r="F14" t="str">
            <v>OSMANİYE</v>
          </cell>
          <cell r="G14">
            <v>555</v>
          </cell>
          <cell r="H14">
            <v>616</v>
          </cell>
          <cell r="I14">
            <v>619</v>
          </cell>
          <cell r="J14">
            <v>619</v>
          </cell>
          <cell r="K14">
            <v>47</v>
          </cell>
        </row>
        <row r="15">
          <cell r="E15" t="str">
            <v>AYŞENUR DEMİR</v>
          </cell>
          <cell r="F15" t="str">
            <v>GAZİANTEP</v>
          </cell>
          <cell r="G15">
            <v>518</v>
          </cell>
          <cell r="H15">
            <v>604</v>
          </cell>
          <cell r="I15">
            <v>592</v>
          </cell>
          <cell r="J15">
            <v>604</v>
          </cell>
          <cell r="K15">
            <v>46</v>
          </cell>
        </row>
        <row r="16">
          <cell r="E16" t="str">
            <v>EZGİ ARAL</v>
          </cell>
          <cell r="F16" t="str">
            <v>MERSİN</v>
          </cell>
          <cell r="G16">
            <v>597</v>
          </cell>
          <cell r="H16">
            <v>575</v>
          </cell>
          <cell r="I16">
            <v>590</v>
          </cell>
          <cell r="J16">
            <v>597</v>
          </cell>
          <cell r="K16">
            <v>46</v>
          </cell>
        </row>
        <row r="17">
          <cell r="E17" t="str">
            <v>GÜLSEREN FEYZA UYSAL</v>
          </cell>
          <cell r="F17" t="str">
            <v>MERSİN</v>
          </cell>
          <cell r="G17">
            <v>552</v>
          </cell>
          <cell r="H17">
            <v>590</v>
          </cell>
          <cell r="I17">
            <v>528</v>
          </cell>
          <cell r="J17">
            <v>590</v>
          </cell>
          <cell r="K17">
            <v>46</v>
          </cell>
        </row>
        <row r="18">
          <cell r="E18" t="str">
            <v>NERİMAN GÜL ESKİGÜLEK</v>
          </cell>
          <cell r="F18" t="str">
            <v>ADANA</v>
          </cell>
          <cell r="G18">
            <v>552</v>
          </cell>
          <cell r="H18">
            <v>564</v>
          </cell>
          <cell r="I18">
            <v>537</v>
          </cell>
          <cell r="J18">
            <v>564</v>
          </cell>
          <cell r="K18">
            <v>44</v>
          </cell>
        </row>
        <row r="19">
          <cell r="E19" t="str">
            <v>EYLÜL ÖZDE GÜLER</v>
          </cell>
          <cell r="F19" t="str">
            <v>ADANA</v>
          </cell>
          <cell r="G19">
            <v>562</v>
          </cell>
          <cell r="H19">
            <v>494</v>
          </cell>
          <cell r="I19">
            <v>512</v>
          </cell>
          <cell r="J19">
            <v>562</v>
          </cell>
          <cell r="K19">
            <v>44</v>
          </cell>
        </row>
        <row r="20">
          <cell r="E20" t="str">
            <v>MÜFTALE GÜL MALCI</v>
          </cell>
          <cell r="F20" t="str">
            <v>ADANA</v>
          </cell>
          <cell r="G20">
            <v>476</v>
          </cell>
          <cell r="H20">
            <v>525</v>
          </cell>
          <cell r="I20">
            <v>559</v>
          </cell>
          <cell r="J20">
            <v>559</v>
          </cell>
          <cell r="K20">
            <v>43</v>
          </cell>
        </row>
        <row r="21">
          <cell r="E21" t="str">
            <v>ZEYNEP KARAOĞLAN</v>
          </cell>
          <cell r="F21" t="str">
            <v>MERSİN</v>
          </cell>
          <cell r="G21">
            <v>559</v>
          </cell>
          <cell r="H21">
            <v>542</v>
          </cell>
          <cell r="I21">
            <v>535</v>
          </cell>
          <cell r="J21">
            <v>559</v>
          </cell>
          <cell r="K21">
            <v>43</v>
          </cell>
        </row>
        <row r="22">
          <cell r="E22" t="str">
            <v>GAMZE KARAMAN</v>
          </cell>
          <cell r="F22" t="str">
            <v>ADANA</v>
          </cell>
          <cell r="G22">
            <v>555</v>
          </cell>
          <cell r="H22">
            <v>524</v>
          </cell>
          <cell r="I22">
            <v>488</v>
          </cell>
          <cell r="J22">
            <v>555</v>
          </cell>
          <cell r="K22">
            <v>43</v>
          </cell>
        </row>
        <row r="23">
          <cell r="E23" t="str">
            <v>DUA KABAKCI</v>
          </cell>
          <cell r="F23" t="str">
            <v>OSMANİYE</v>
          </cell>
          <cell r="G23">
            <v>457</v>
          </cell>
          <cell r="H23">
            <v>533</v>
          </cell>
          <cell r="I23">
            <v>540</v>
          </cell>
          <cell r="J23">
            <v>540</v>
          </cell>
          <cell r="K23">
            <v>42</v>
          </cell>
        </row>
        <row r="24">
          <cell r="E24" t="str">
            <v>NİDANUR KILINÇ</v>
          </cell>
          <cell r="F24" t="str">
            <v>GAZİANTEP</v>
          </cell>
          <cell r="G24">
            <v>526</v>
          </cell>
          <cell r="H24">
            <v>492</v>
          </cell>
          <cell r="I24">
            <v>531</v>
          </cell>
          <cell r="J24">
            <v>531</v>
          </cell>
          <cell r="K24">
            <v>42</v>
          </cell>
        </row>
        <row r="25">
          <cell r="E25" t="str">
            <v>SILA KÜÇÜK OGUL</v>
          </cell>
          <cell r="F25" t="str">
            <v>GAZİANTEP</v>
          </cell>
          <cell r="G25" t="str">
            <v>X</v>
          </cell>
          <cell r="H25">
            <v>408</v>
          </cell>
          <cell r="I25">
            <v>501</v>
          </cell>
          <cell r="J25">
            <v>501</v>
          </cell>
          <cell r="K25">
            <v>40</v>
          </cell>
        </row>
        <row r="26">
          <cell r="E26" t="str">
            <v>NİSANUR KILINÇ</v>
          </cell>
          <cell r="F26" t="str">
            <v>GAZİANTEP</v>
          </cell>
          <cell r="G26">
            <v>472</v>
          </cell>
          <cell r="H26">
            <v>385</v>
          </cell>
          <cell r="I26">
            <v>492</v>
          </cell>
          <cell r="J26">
            <v>492</v>
          </cell>
          <cell r="K26">
            <v>39</v>
          </cell>
        </row>
        <row r="27">
          <cell r="E27" t="str">
            <v>SAİDE MEDİNE ÖZKOÇAK</v>
          </cell>
          <cell r="F27" t="str">
            <v>GAZİANTEP</v>
          </cell>
          <cell r="G27">
            <v>484</v>
          </cell>
          <cell r="H27">
            <v>488</v>
          </cell>
          <cell r="I27">
            <v>490</v>
          </cell>
          <cell r="J27">
            <v>490</v>
          </cell>
          <cell r="K27">
            <v>39</v>
          </cell>
        </row>
        <row r="28">
          <cell r="E28" t="str">
            <v>YAĞMUR ORHAN</v>
          </cell>
          <cell r="F28" t="str">
            <v>OSMANİYE</v>
          </cell>
          <cell r="G28">
            <v>485</v>
          </cell>
          <cell r="H28">
            <v>349</v>
          </cell>
          <cell r="I28">
            <v>481</v>
          </cell>
          <cell r="J28">
            <v>485</v>
          </cell>
          <cell r="K28">
            <v>39</v>
          </cell>
        </row>
        <row r="29">
          <cell r="E29" t="str">
            <v>ECE SU YILDIZ</v>
          </cell>
          <cell r="F29" t="str">
            <v>ADANA</v>
          </cell>
          <cell r="G29" t="str">
            <v>X</v>
          </cell>
          <cell r="H29">
            <v>472</v>
          </cell>
          <cell r="I29">
            <v>416</v>
          </cell>
          <cell r="J29">
            <v>472</v>
          </cell>
          <cell r="K29">
            <v>38</v>
          </cell>
        </row>
        <row r="30">
          <cell r="E30" t="str">
            <v>ELİF ECE SAĞ</v>
          </cell>
          <cell r="F30" t="str">
            <v>ADANA</v>
          </cell>
          <cell r="G30" t="str">
            <v>X</v>
          </cell>
          <cell r="H30">
            <v>428</v>
          </cell>
          <cell r="I30">
            <v>456</v>
          </cell>
          <cell r="J30">
            <v>456</v>
          </cell>
          <cell r="K30">
            <v>37</v>
          </cell>
        </row>
        <row r="31">
          <cell r="E31" t="str">
            <v>CANSU NAZ ALTUNKILIÇ</v>
          </cell>
          <cell r="F31" t="str">
            <v>ADANA</v>
          </cell>
          <cell r="G31">
            <v>374</v>
          </cell>
          <cell r="H31">
            <v>409</v>
          </cell>
          <cell r="I31">
            <v>448</v>
          </cell>
          <cell r="J31">
            <v>448</v>
          </cell>
          <cell r="K31">
            <v>36</v>
          </cell>
        </row>
        <row r="32">
          <cell r="E32" t="str">
            <v>ESMA YÜKSEKDAĞ</v>
          </cell>
          <cell r="F32" t="str">
            <v>ADANA</v>
          </cell>
          <cell r="G32">
            <v>414</v>
          </cell>
          <cell r="H32" t="str">
            <v>X</v>
          </cell>
          <cell r="I32">
            <v>419</v>
          </cell>
          <cell r="J32">
            <v>419</v>
          </cell>
          <cell r="K32">
            <v>34</v>
          </cell>
        </row>
        <row r="33">
          <cell r="E33" t="str">
            <v>İREM ZENGİN</v>
          </cell>
          <cell r="F33" t="str">
            <v>MERSİN</v>
          </cell>
          <cell r="G33">
            <v>526</v>
          </cell>
          <cell r="H33">
            <v>622</v>
          </cell>
          <cell r="I33">
            <v>583</v>
          </cell>
          <cell r="J33">
            <v>622</v>
          </cell>
          <cell r="K33">
            <v>48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0">
        <row r="8">
          <cell r="E8" t="str">
            <v>NAZLI GÖKTAŞ</v>
          </cell>
          <cell r="F8" t="str">
            <v>MERSİN</v>
          </cell>
          <cell r="G8" t="str">
            <v>X</v>
          </cell>
          <cell r="H8">
            <v>2428</v>
          </cell>
          <cell r="I8">
            <v>2692</v>
          </cell>
          <cell r="J8">
            <v>2692</v>
          </cell>
          <cell r="K8">
            <v>68</v>
          </cell>
        </row>
        <row r="9">
          <cell r="E9" t="str">
            <v>ÇİLEM NİSA TÜRER</v>
          </cell>
          <cell r="F9" t="str">
            <v>MERSİN</v>
          </cell>
          <cell r="G9">
            <v>2310</v>
          </cell>
          <cell r="H9">
            <v>2237</v>
          </cell>
          <cell r="I9" t="str">
            <v>X</v>
          </cell>
          <cell r="J9">
            <v>2310</v>
          </cell>
          <cell r="K9">
            <v>61</v>
          </cell>
        </row>
        <row r="10">
          <cell r="E10" t="str">
            <v>FATMA ECE AKDEMİR</v>
          </cell>
          <cell r="F10" t="str">
            <v>ADANA</v>
          </cell>
          <cell r="G10" t="str">
            <v>X</v>
          </cell>
          <cell r="H10">
            <v>2124</v>
          </cell>
          <cell r="I10">
            <v>1978</v>
          </cell>
          <cell r="J10">
            <v>2124</v>
          </cell>
          <cell r="K10">
            <v>57</v>
          </cell>
        </row>
        <row r="11">
          <cell r="E11" t="str">
            <v>BUKET ABİTER</v>
          </cell>
          <cell r="F11" t="str">
            <v>MERSİN</v>
          </cell>
          <cell r="G11">
            <v>2036</v>
          </cell>
          <cell r="H11">
            <v>1673</v>
          </cell>
          <cell r="I11">
            <v>2052</v>
          </cell>
          <cell r="J11">
            <v>2052</v>
          </cell>
          <cell r="K11">
            <v>55</v>
          </cell>
        </row>
        <row r="12">
          <cell r="E12" t="str">
            <v>EYLÜL DALGIÇ</v>
          </cell>
          <cell r="F12" t="str">
            <v>MERSİN</v>
          </cell>
          <cell r="G12" t="str">
            <v>X</v>
          </cell>
          <cell r="H12">
            <v>718</v>
          </cell>
          <cell r="I12">
            <v>1161</v>
          </cell>
          <cell r="J12">
            <v>1161</v>
          </cell>
          <cell r="K12">
            <v>27</v>
          </cell>
        </row>
        <row r="13">
          <cell r="E13" t="str">
            <v>PELA ŞAVUR</v>
          </cell>
          <cell r="F13" t="str">
            <v>MERSİN</v>
          </cell>
          <cell r="G13">
            <v>936</v>
          </cell>
          <cell r="H13">
            <v>1043</v>
          </cell>
          <cell r="I13">
            <v>1027</v>
          </cell>
          <cell r="J13">
            <v>1043</v>
          </cell>
          <cell r="K13">
            <v>21</v>
          </cell>
        </row>
        <row r="14">
          <cell r="E14" t="str">
            <v>BUSENUR TUR</v>
          </cell>
          <cell r="F14" t="str">
            <v>GAZİANTEP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NM</v>
          </cell>
          <cell r="K14">
            <v>0</v>
          </cell>
        </row>
        <row r="15"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 refreshError="1"/>
      <sheetData sheetId="12">
        <row r="8">
          <cell r="E8" t="str">
            <v>FATMA ECE AKDEMİR</v>
          </cell>
          <cell r="F8" t="str">
            <v>ADANA</v>
          </cell>
          <cell r="G8">
            <v>476</v>
          </cell>
          <cell r="H8">
            <v>495</v>
          </cell>
          <cell r="I8">
            <v>486</v>
          </cell>
          <cell r="J8">
            <v>495</v>
          </cell>
          <cell r="K8">
            <v>78</v>
          </cell>
        </row>
        <row r="9">
          <cell r="E9" t="str">
            <v>SEMİHA SAVAŞ</v>
          </cell>
          <cell r="F9" t="str">
            <v>MERSİN</v>
          </cell>
          <cell r="G9">
            <v>471</v>
          </cell>
          <cell r="H9">
            <v>470</v>
          </cell>
          <cell r="I9">
            <v>471</v>
          </cell>
          <cell r="J9">
            <v>471</v>
          </cell>
          <cell r="K9">
            <v>72</v>
          </cell>
        </row>
        <row r="10">
          <cell r="E10" t="str">
            <v>CANSU NAZ ALTUNKILIÇ</v>
          </cell>
          <cell r="F10" t="str">
            <v>ADANA</v>
          </cell>
          <cell r="G10">
            <v>444</v>
          </cell>
          <cell r="H10">
            <v>465</v>
          </cell>
          <cell r="I10" t="str">
            <v>X</v>
          </cell>
          <cell r="J10">
            <v>465</v>
          </cell>
          <cell r="K10">
            <v>71</v>
          </cell>
        </row>
        <row r="11">
          <cell r="E11" t="str">
            <v>MERYEM NİSANUR İLHAN</v>
          </cell>
          <cell r="F11" t="str">
            <v>MERSİN</v>
          </cell>
          <cell r="G11">
            <v>464</v>
          </cell>
          <cell r="H11">
            <v>417</v>
          </cell>
          <cell r="I11">
            <v>432</v>
          </cell>
          <cell r="J11">
            <v>464</v>
          </cell>
          <cell r="K11">
            <v>71</v>
          </cell>
        </row>
        <row r="12">
          <cell r="E12" t="str">
            <v>DURU YILMAZ</v>
          </cell>
          <cell r="F12" t="str">
            <v>ADANA</v>
          </cell>
          <cell r="G12">
            <v>443</v>
          </cell>
          <cell r="H12">
            <v>284</v>
          </cell>
          <cell r="I12">
            <v>454</v>
          </cell>
          <cell r="J12">
            <v>454</v>
          </cell>
          <cell r="K12">
            <v>68</v>
          </cell>
        </row>
        <row r="13">
          <cell r="E13" t="str">
            <v>PIRIL TAPTUK</v>
          </cell>
          <cell r="F13" t="str">
            <v>ADANA</v>
          </cell>
          <cell r="G13">
            <v>414</v>
          </cell>
          <cell r="H13">
            <v>440</v>
          </cell>
          <cell r="I13">
            <v>428</v>
          </cell>
          <cell r="J13">
            <v>440</v>
          </cell>
          <cell r="K13">
            <v>65</v>
          </cell>
        </row>
        <row r="14">
          <cell r="E14" t="str">
            <v>NİDANUR KILINÇ</v>
          </cell>
          <cell r="F14" t="str">
            <v>GAZİANTEP</v>
          </cell>
          <cell r="G14">
            <v>427</v>
          </cell>
          <cell r="H14">
            <v>426</v>
          </cell>
          <cell r="I14">
            <v>437</v>
          </cell>
          <cell r="J14">
            <v>437</v>
          </cell>
          <cell r="K14">
            <v>64</v>
          </cell>
        </row>
        <row r="15">
          <cell r="E15" t="str">
            <v>GÜLSEREN FEYZA UYSAL</v>
          </cell>
          <cell r="F15" t="str">
            <v>MERSİN</v>
          </cell>
          <cell r="G15" t="str">
            <v>X</v>
          </cell>
          <cell r="H15">
            <v>426</v>
          </cell>
          <cell r="I15">
            <v>436</v>
          </cell>
          <cell r="J15">
            <v>436</v>
          </cell>
          <cell r="K15">
            <v>64</v>
          </cell>
        </row>
        <row r="16">
          <cell r="E16" t="str">
            <v>ESMA YÜKSEKDAĞ</v>
          </cell>
          <cell r="F16" t="str">
            <v>ADANA</v>
          </cell>
          <cell r="G16">
            <v>416</v>
          </cell>
          <cell r="H16">
            <v>432</v>
          </cell>
          <cell r="I16">
            <v>432</v>
          </cell>
          <cell r="J16">
            <v>432</v>
          </cell>
          <cell r="K16">
            <v>63</v>
          </cell>
        </row>
        <row r="17">
          <cell r="E17" t="str">
            <v>ELİF ECE SAĞ</v>
          </cell>
          <cell r="F17" t="str">
            <v>ADANA</v>
          </cell>
          <cell r="G17">
            <v>419</v>
          </cell>
          <cell r="H17">
            <v>430</v>
          </cell>
          <cell r="I17">
            <v>427</v>
          </cell>
          <cell r="J17">
            <v>430</v>
          </cell>
          <cell r="K17">
            <v>62</v>
          </cell>
        </row>
        <row r="18">
          <cell r="E18" t="str">
            <v>EYLÜL ÖZDE GÜLER</v>
          </cell>
          <cell r="F18" t="str">
            <v>ADANA</v>
          </cell>
          <cell r="G18">
            <v>419</v>
          </cell>
          <cell r="H18" t="str">
            <v>X</v>
          </cell>
          <cell r="I18">
            <v>429</v>
          </cell>
          <cell r="J18">
            <v>429</v>
          </cell>
          <cell r="K18">
            <v>62</v>
          </cell>
        </row>
        <row r="19">
          <cell r="E19" t="str">
            <v>MÜFTALE GÜL MALCI</v>
          </cell>
          <cell r="F19" t="str">
            <v>ADANA</v>
          </cell>
          <cell r="G19">
            <v>419</v>
          </cell>
          <cell r="H19">
            <v>424</v>
          </cell>
          <cell r="I19">
            <v>426</v>
          </cell>
          <cell r="J19">
            <v>426</v>
          </cell>
          <cell r="K19">
            <v>61</v>
          </cell>
        </row>
        <row r="20">
          <cell r="E20" t="str">
            <v>ZEYNEP KARAOĞLAN</v>
          </cell>
          <cell r="F20" t="str">
            <v>MERSİN</v>
          </cell>
          <cell r="G20">
            <v>417</v>
          </cell>
          <cell r="H20">
            <v>426</v>
          </cell>
          <cell r="I20">
            <v>382</v>
          </cell>
          <cell r="J20">
            <v>426</v>
          </cell>
          <cell r="K20">
            <v>61</v>
          </cell>
        </row>
        <row r="21">
          <cell r="E21" t="str">
            <v>YAĞMUR ORHAN</v>
          </cell>
          <cell r="F21" t="str">
            <v>ADANA</v>
          </cell>
          <cell r="G21">
            <v>392</v>
          </cell>
          <cell r="H21">
            <v>410</v>
          </cell>
          <cell r="I21">
            <v>425</v>
          </cell>
          <cell r="J21">
            <v>425</v>
          </cell>
          <cell r="K21">
            <v>61</v>
          </cell>
        </row>
        <row r="22">
          <cell r="E22" t="str">
            <v>AYŞENUR DEMİR</v>
          </cell>
          <cell r="F22" t="str">
            <v>GAZİANTEP</v>
          </cell>
          <cell r="G22">
            <v>417</v>
          </cell>
          <cell r="H22">
            <v>393</v>
          </cell>
          <cell r="I22">
            <v>397</v>
          </cell>
          <cell r="J22">
            <v>417</v>
          </cell>
          <cell r="K22">
            <v>59</v>
          </cell>
        </row>
        <row r="23">
          <cell r="E23" t="str">
            <v>EZGİ ARAL</v>
          </cell>
          <cell r="F23" t="str">
            <v>MERSİN</v>
          </cell>
          <cell r="G23">
            <v>417</v>
          </cell>
          <cell r="H23">
            <v>406</v>
          </cell>
          <cell r="I23">
            <v>410</v>
          </cell>
          <cell r="J23">
            <v>417</v>
          </cell>
          <cell r="K23">
            <v>59</v>
          </cell>
        </row>
        <row r="24">
          <cell r="E24" t="str">
            <v>PELA ŞAVUR</v>
          </cell>
          <cell r="F24" t="str">
            <v>MERSİN</v>
          </cell>
          <cell r="G24">
            <v>417</v>
          </cell>
          <cell r="H24" t="str">
            <v>X</v>
          </cell>
          <cell r="I24" t="str">
            <v>X</v>
          </cell>
          <cell r="J24">
            <v>417</v>
          </cell>
          <cell r="K24">
            <v>59</v>
          </cell>
        </row>
        <row r="25">
          <cell r="E25" t="str">
            <v>NAZLI GÖKTAŞ</v>
          </cell>
          <cell r="F25" t="str">
            <v>MERSİN</v>
          </cell>
          <cell r="G25">
            <v>412</v>
          </cell>
          <cell r="H25" t="str">
            <v>X</v>
          </cell>
          <cell r="I25">
            <v>390</v>
          </cell>
          <cell r="J25">
            <v>412</v>
          </cell>
          <cell r="K25">
            <v>58</v>
          </cell>
        </row>
        <row r="26">
          <cell r="E26" t="str">
            <v>ECE SU YILDIZ</v>
          </cell>
          <cell r="F26" t="str">
            <v>ADANA</v>
          </cell>
          <cell r="G26">
            <v>350</v>
          </cell>
          <cell r="H26">
            <v>400</v>
          </cell>
          <cell r="I26">
            <v>390</v>
          </cell>
          <cell r="J26">
            <v>400</v>
          </cell>
          <cell r="K26">
            <v>55</v>
          </cell>
        </row>
        <row r="27">
          <cell r="E27" t="str">
            <v>İREM ZENGİN</v>
          </cell>
          <cell r="F27" t="str">
            <v>MERSİN</v>
          </cell>
          <cell r="G27">
            <v>383</v>
          </cell>
          <cell r="H27" t="str">
            <v>X</v>
          </cell>
          <cell r="I27">
            <v>397</v>
          </cell>
          <cell r="J27">
            <v>397</v>
          </cell>
          <cell r="K27">
            <v>54</v>
          </cell>
        </row>
        <row r="28">
          <cell r="E28" t="str">
            <v>BAHAR İNE</v>
          </cell>
          <cell r="F28" t="str">
            <v>MERSİN</v>
          </cell>
          <cell r="G28">
            <v>390</v>
          </cell>
          <cell r="H28">
            <v>396</v>
          </cell>
          <cell r="I28" t="str">
            <v>X</v>
          </cell>
          <cell r="J28">
            <v>396</v>
          </cell>
          <cell r="K28">
            <v>53</v>
          </cell>
        </row>
        <row r="29">
          <cell r="E29" t="str">
            <v>ÇİLEM NİSA TÜRER</v>
          </cell>
          <cell r="F29" t="str">
            <v>MERSİN</v>
          </cell>
          <cell r="G29">
            <v>393</v>
          </cell>
          <cell r="H29">
            <v>370</v>
          </cell>
          <cell r="I29">
            <v>356</v>
          </cell>
          <cell r="J29">
            <v>393</v>
          </cell>
          <cell r="K29">
            <v>52</v>
          </cell>
        </row>
        <row r="30">
          <cell r="E30" t="str">
            <v>BUKET ABİTER</v>
          </cell>
          <cell r="F30" t="str">
            <v>MERSİN</v>
          </cell>
          <cell r="G30">
            <v>388</v>
          </cell>
          <cell r="H30">
            <v>368</v>
          </cell>
          <cell r="I30">
            <v>324</v>
          </cell>
          <cell r="J30">
            <v>388</v>
          </cell>
          <cell r="K30">
            <v>51</v>
          </cell>
        </row>
        <row r="31">
          <cell r="E31" t="str">
            <v>GAMZE KARAMAN</v>
          </cell>
          <cell r="F31" t="str">
            <v>ADANA</v>
          </cell>
          <cell r="G31">
            <v>373</v>
          </cell>
          <cell r="H31">
            <v>377</v>
          </cell>
          <cell r="I31">
            <v>387</v>
          </cell>
          <cell r="J31">
            <v>387</v>
          </cell>
          <cell r="K31">
            <v>50</v>
          </cell>
        </row>
        <row r="32">
          <cell r="E32" t="str">
            <v>NİSANUR KILINÇ</v>
          </cell>
          <cell r="F32" t="str">
            <v>GAZİANTEP</v>
          </cell>
          <cell r="G32">
            <v>378</v>
          </cell>
          <cell r="H32">
            <v>363</v>
          </cell>
          <cell r="I32">
            <v>344</v>
          </cell>
          <cell r="J32">
            <v>378</v>
          </cell>
          <cell r="K32">
            <v>48</v>
          </cell>
        </row>
        <row r="33">
          <cell r="E33" t="str">
            <v>SAİDE MEDİNE ÖZKOÇAK</v>
          </cell>
          <cell r="F33" t="str">
            <v>GAZİANTEP</v>
          </cell>
          <cell r="G33">
            <v>348</v>
          </cell>
          <cell r="H33">
            <v>364</v>
          </cell>
          <cell r="I33">
            <v>376</v>
          </cell>
          <cell r="J33">
            <v>376</v>
          </cell>
          <cell r="K33">
            <v>47</v>
          </cell>
        </row>
        <row r="34">
          <cell r="E34" t="str">
            <v>NERİMAN GÜL ESKİGÜLEK</v>
          </cell>
          <cell r="F34" t="str">
            <v>ADANA</v>
          </cell>
          <cell r="G34" t="str">
            <v>X</v>
          </cell>
          <cell r="H34">
            <v>364</v>
          </cell>
          <cell r="I34">
            <v>372</v>
          </cell>
          <cell r="J34">
            <v>372</v>
          </cell>
          <cell r="K34">
            <v>46</v>
          </cell>
        </row>
        <row r="35">
          <cell r="E35" t="str">
            <v>DEFNE DORU</v>
          </cell>
          <cell r="F35" t="str">
            <v>ADANA</v>
          </cell>
          <cell r="G35" t="str">
            <v>X</v>
          </cell>
          <cell r="H35">
            <v>364</v>
          </cell>
          <cell r="I35" t="str">
            <v>X</v>
          </cell>
          <cell r="J35">
            <v>364</v>
          </cell>
          <cell r="K35">
            <v>43</v>
          </cell>
        </row>
        <row r="36">
          <cell r="E36" t="str">
            <v>BUSENUR TUR</v>
          </cell>
          <cell r="F36" t="str">
            <v>GAZİANTEP</v>
          </cell>
          <cell r="G36">
            <v>350</v>
          </cell>
          <cell r="H36">
            <v>338</v>
          </cell>
          <cell r="I36">
            <v>319</v>
          </cell>
          <cell r="J36">
            <v>350</v>
          </cell>
          <cell r="K36">
            <v>38</v>
          </cell>
        </row>
        <row r="37">
          <cell r="E37" t="str">
            <v>SILA KÜÇÜK OGUL</v>
          </cell>
          <cell r="F37" t="str">
            <v>GAZİANTEP</v>
          </cell>
          <cell r="G37">
            <v>296</v>
          </cell>
          <cell r="H37">
            <v>338</v>
          </cell>
          <cell r="I37">
            <v>242</v>
          </cell>
          <cell r="J37">
            <v>338</v>
          </cell>
          <cell r="K37">
            <v>34</v>
          </cell>
        </row>
        <row r="38">
          <cell r="E38" t="str">
            <v>ELA BİÇER</v>
          </cell>
          <cell r="F38" t="str">
            <v>OSMANİYE</v>
          </cell>
          <cell r="G38">
            <v>318</v>
          </cell>
          <cell r="H38">
            <v>297</v>
          </cell>
          <cell r="I38">
            <v>280</v>
          </cell>
          <cell r="J38">
            <v>318</v>
          </cell>
          <cell r="K38">
            <v>28</v>
          </cell>
        </row>
        <row r="39">
          <cell r="E39" t="str">
            <v>DUA KABAKCI</v>
          </cell>
          <cell r="F39" t="str">
            <v>OSMANİYE</v>
          </cell>
          <cell r="G39">
            <v>308</v>
          </cell>
          <cell r="H39">
            <v>309</v>
          </cell>
          <cell r="I39">
            <v>310</v>
          </cell>
          <cell r="J39">
            <v>310</v>
          </cell>
          <cell r="K39">
            <v>25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3">
        <row r="8">
          <cell r="E8" t="str">
            <v>EYLÜL DALGIÇ</v>
          </cell>
          <cell r="F8" t="str">
            <v>MERSİN</v>
          </cell>
          <cell r="M8" t="str">
            <v>X</v>
          </cell>
          <cell r="N8" t="str">
            <v>0</v>
          </cell>
          <cell r="P8" t="str">
            <v>X</v>
          </cell>
          <cell r="Q8" t="str">
            <v>X</v>
          </cell>
          <cell r="R8" t="str">
            <v>0</v>
          </cell>
          <cell r="S8" t="str">
            <v>X</v>
          </cell>
          <cell r="T8" t="str">
            <v>X</v>
          </cell>
          <cell r="U8" t="str">
            <v>X</v>
          </cell>
          <cell r="Z8" t="str">
            <v>ADANA</v>
          </cell>
          <cell r="AZ8">
            <v>125</v>
          </cell>
          <cell r="BA8">
            <v>50</v>
          </cell>
        </row>
        <row r="9">
          <cell r="E9" t="str">
            <v/>
          </cell>
          <cell r="F9" t="str">
            <v/>
          </cell>
          <cell r="Z9" t="str">
            <v>MERSİN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MERSİN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ADANA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MERSİN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ADANA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MERSİN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ADANA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ADANA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MERSİN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MERSİN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ADANA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MERSİN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Z27" t="str">
            <v>MERSİN</v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Z28" t="str">
            <v>ADANA</v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Z29" t="str">
            <v>ADANA</v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Z30" t="str">
            <v>MERSİN</v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Z31" t="str">
            <v>ADANA</v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Z32" t="str">
            <v>ADANA</v>
          </cell>
          <cell r="BA32" t="str">
            <v xml:space="preserve"> </v>
          </cell>
        </row>
        <row r="33">
          <cell r="Z33" t="str">
            <v>ADANA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Z34" t="str">
            <v>GAZİANTEP</v>
          </cell>
          <cell r="AG34" t="str">
            <v>Hakem</v>
          </cell>
          <cell r="AZ34" t="str">
            <v>Hakem</v>
          </cell>
        </row>
        <row r="35">
          <cell r="Z35" t="str">
            <v>GAZİANTEP</v>
          </cell>
        </row>
        <row r="36">
          <cell r="Z36" t="str">
            <v>MERSİN</v>
          </cell>
        </row>
        <row r="37">
          <cell r="Z37" t="str">
            <v>GAZİANTEP</v>
          </cell>
        </row>
        <row r="38">
          <cell r="Z38" t="str">
            <v>OSMANİYE</v>
          </cell>
        </row>
        <row r="39">
          <cell r="Z39" t="str">
            <v>OSMANİYE</v>
          </cell>
        </row>
        <row r="40">
          <cell r="Z40" t="str">
            <v>GAZİANTEP</v>
          </cell>
        </row>
      </sheetData>
      <sheetData sheetId="14">
        <row r="4">
          <cell r="A4" t="str">
            <v>DERECE</v>
          </cell>
        </row>
        <row r="6">
          <cell r="A6">
            <v>800</v>
          </cell>
          <cell r="B6">
            <v>100</v>
          </cell>
        </row>
        <row r="7">
          <cell r="A7">
            <v>805</v>
          </cell>
          <cell r="B7">
            <v>99</v>
          </cell>
        </row>
        <row r="8">
          <cell r="A8">
            <v>810</v>
          </cell>
          <cell r="B8">
            <v>98</v>
          </cell>
        </row>
        <row r="9">
          <cell r="A9">
            <v>815</v>
          </cell>
          <cell r="B9">
            <v>97</v>
          </cell>
        </row>
        <row r="10">
          <cell r="A10">
            <v>820</v>
          </cell>
          <cell r="B10">
            <v>96</v>
          </cell>
        </row>
        <row r="11">
          <cell r="A11">
            <v>825</v>
          </cell>
          <cell r="B11">
            <v>95</v>
          </cell>
        </row>
        <row r="12">
          <cell r="A12">
            <v>830</v>
          </cell>
          <cell r="B12">
            <v>94</v>
          </cell>
        </row>
        <row r="13">
          <cell r="A13">
            <v>835</v>
          </cell>
          <cell r="B13">
            <v>93</v>
          </cell>
        </row>
        <row r="14">
          <cell r="A14">
            <v>840</v>
          </cell>
          <cell r="B14">
            <v>92</v>
          </cell>
        </row>
        <row r="15">
          <cell r="A15">
            <v>845</v>
          </cell>
          <cell r="B15">
            <v>91</v>
          </cell>
        </row>
        <row r="16">
          <cell r="A16">
            <v>850</v>
          </cell>
          <cell r="B16">
            <v>90</v>
          </cell>
        </row>
        <row r="17">
          <cell r="A17">
            <v>855</v>
          </cell>
          <cell r="B17">
            <v>89</v>
          </cell>
        </row>
        <row r="18">
          <cell r="A18">
            <v>860</v>
          </cell>
          <cell r="B18">
            <v>88</v>
          </cell>
        </row>
        <row r="19">
          <cell r="A19">
            <v>865</v>
          </cell>
          <cell r="B19">
            <v>87</v>
          </cell>
        </row>
        <row r="20">
          <cell r="A20">
            <v>870</v>
          </cell>
          <cell r="B20">
            <v>86</v>
          </cell>
        </row>
        <row r="21">
          <cell r="A21">
            <v>875</v>
          </cell>
          <cell r="B21">
            <v>85</v>
          </cell>
        </row>
        <row r="22">
          <cell r="A22">
            <v>880</v>
          </cell>
          <cell r="B22">
            <v>84</v>
          </cell>
        </row>
        <row r="23">
          <cell r="A23">
            <v>885</v>
          </cell>
          <cell r="B23">
            <v>83</v>
          </cell>
        </row>
        <row r="24">
          <cell r="A24">
            <v>890</v>
          </cell>
          <cell r="B24">
            <v>82</v>
          </cell>
        </row>
        <row r="25">
          <cell r="A25">
            <v>895</v>
          </cell>
          <cell r="B25">
            <v>81</v>
          </cell>
        </row>
        <row r="26">
          <cell r="A26">
            <v>900</v>
          </cell>
          <cell r="B26">
            <v>80</v>
          </cell>
        </row>
        <row r="27">
          <cell r="A27">
            <v>905</v>
          </cell>
          <cell r="B27">
            <v>79</v>
          </cell>
        </row>
        <row r="28">
          <cell r="A28">
            <v>910</v>
          </cell>
          <cell r="B28">
            <v>78</v>
          </cell>
        </row>
        <row r="29">
          <cell r="A29">
            <v>915</v>
          </cell>
          <cell r="B29">
            <v>77</v>
          </cell>
        </row>
        <row r="30">
          <cell r="A30">
            <v>920</v>
          </cell>
          <cell r="B30">
            <v>76</v>
          </cell>
        </row>
        <row r="31">
          <cell r="A31">
            <v>925</v>
          </cell>
          <cell r="B31">
            <v>75</v>
          </cell>
        </row>
        <row r="32">
          <cell r="A32">
            <v>930</v>
          </cell>
          <cell r="B32">
            <v>74</v>
          </cell>
        </row>
        <row r="33">
          <cell r="A33">
            <v>935</v>
          </cell>
          <cell r="B33">
            <v>73</v>
          </cell>
        </row>
        <row r="34">
          <cell r="A34">
            <v>940</v>
          </cell>
          <cell r="B34">
            <v>72</v>
          </cell>
        </row>
        <row r="35">
          <cell r="A35">
            <v>945</v>
          </cell>
          <cell r="B35">
            <v>71</v>
          </cell>
        </row>
        <row r="36">
          <cell r="A36">
            <v>950</v>
          </cell>
          <cell r="B36">
            <v>70</v>
          </cell>
        </row>
        <row r="37">
          <cell r="A37">
            <v>955</v>
          </cell>
          <cell r="B37">
            <v>69</v>
          </cell>
        </row>
        <row r="38">
          <cell r="A38">
            <v>960</v>
          </cell>
          <cell r="B38">
            <v>68</v>
          </cell>
        </row>
        <row r="39">
          <cell r="A39">
            <v>965</v>
          </cell>
          <cell r="B39">
            <v>67</v>
          </cell>
        </row>
        <row r="40">
          <cell r="A40">
            <v>970</v>
          </cell>
          <cell r="B40">
            <v>66</v>
          </cell>
        </row>
        <row r="41">
          <cell r="A41">
            <v>975</v>
          </cell>
          <cell r="B41">
            <v>65</v>
          </cell>
        </row>
        <row r="42">
          <cell r="A42">
            <v>980</v>
          </cell>
          <cell r="B42">
            <v>64</v>
          </cell>
        </row>
        <row r="43">
          <cell r="A43">
            <v>985</v>
          </cell>
          <cell r="B43">
            <v>63</v>
          </cell>
        </row>
        <row r="44">
          <cell r="A44">
            <v>990</v>
          </cell>
          <cell r="B44">
            <v>62</v>
          </cell>
        </row>
        <row r="45">
          <cell r="A45">
            <v>995</v>
          </cell>
          <cell r="B45">
            <v>61</v>
          </cell>
        </row>
        <row r="46">
          <cell r="A46">
            <v>1000</v>
          </cell>
          <cell r="B46">
            <v>60</v>
          </cell>
        </row>
        <row r="47">
          <cell r="A47">
            <v>1005</v>
          </cell>
          <cell r="B47">
            <v>59</v>
          </cell>
        </row>
        <row r="48">
          <cell r="A48">
            <v>1010</v>
          </cell>
          <cell r="B48">
            <v>58</v>
          </cell>
        </row>
        <row r="49">
          <cell r="A49">
            <v>1015</v>
          </cell>
          <cell r="B49">
            <v>57</v>
          </cell>
        </row>
        <row r="50">
          <cell r="A50">
            <v>1020</v>
          </cell>
          <cell r="B50">
            <v>56</v>
          </cell>
        </row>
        <row r="51">
          <cell r="A51">
            <v>1025</v>
          </cell>
          <cell r="B51">
            <v>55</v>
          </cell>
        </row>
        <row r="52">
          <cell r="A52">
            <v>1030</v>
          </cell>
          <cell r="B52">
            <v>54</v>
          </cell>
        </row>
        <row r="53">
          <cell r="A53">
            <v>1035</v>
          </cell>
          <cell r="B53">
            <v>53</v>
          </cell>
        </row>
        <row r="54">
          <cell r="A54">
            <v>1040</v>
          </cell>
          <cell r="B54">
            <v>52</v>
          </cell>
        </row>
        <row r="55">
          <cell r="A55">
            <v>1045</v>
          </cell>
          <cell r="B55">
            <v>51</v>
          </cell>
        </row>
        <row r="56">
          <cell r="A56">
            <v>1050</v>
          </cell>
          <cell r="B56">
            <v>50</v>
          </cell>
        </row>
        <row r="57">
          <cell r="A57">
            <v>1055</v>
          </cell>
          <cell r="B57">
            <v>49</v>
          </cell>
        </row>
        <row r="58">
          <cell r="A58">
            <v>1060</v>
          </cell>
          <cell r="B58">
            <v>48</v>
          </cell>
        </row>
        <row r="59">
          <cell r="A59">
            <v>1065</v>
          </cell>
          <cell r="B59">
            <v>47</v>
          </cell>
        </row>
        <row r="60">
          <cell r="A60">
            <v>1070</v>
          </cell>
          <cell r="B60">
            <v>46</v>
          </cell>
        </row>
        <row r="61">
          <cell r="A61">
            <v>1075</v>
          </cell>
          <cell r="B61">
            <v>45</v>
          </cell>
        </row>
        <row r="62">
          <cell r="A62">
            <v>1080</v>
          </cell>
          <cell r="B62">
            <v>44</v>
          </cell>
        </row>
        <row r="63">
          <cell r="A63">
            <v>1085</v>
          </cell>
          <cell r="B63">
            <v>43</v>
          </cell>
        </row>
        <row r="64">
          <cell r="A64">
            <v>1090</v>
          </cell>
          <cell r="B64">
            <v>42</v>
          </cell>
        </row>
        <row r="65">
          <cell r="A65">
            <v>1095</v>
          </cell>
          <cell r="B65">
            <v>41</v>
          </cell>
        </row>
        <row r="66">
          <cell r="A66">
            <v>1100</v>
          </cell>
          <cell r="B66">
            <v>40</v>
          </cell>
        </row>
        <row r="67">
          <cell r="A67">
            <v>1105</v>
          </cell>
          <cell r="B67">
            <v>39</v>
          </cell>
        </row>
        <row r="68">
          <cell r="A68">
            <v>1110</v>
          </cell>
          <cell r="B68">
            <v>38</v>
          </cell>
        </row>
        <row r="69">
          <cell r="A69">
            <v>1115</v>
          </cell>
          <cell r="B69">
            <v>37</v>
          </cell>
        </row>
        <row r="70">
          <cell r="A70">
            <v>1120</v>
          </cell>
          <cell r="B70">
            <v>36</v>
          </cell>
        </row>
        <row r="71">
          <cell r="A71">
            <v>1125</v>
          </cell>
          <cell r="B71">
            <v>35</v>
          </cell>
        </row>
        <row r="72">
          <cell r="A72">
            <v>1130</v>
          </cell>
          <cell r="B72">
            <v>34</v>
          </cell>
        </row>
        <row r="73">
          <cell r="A73">
            <v>1135</v>
          </cell>
          <cell r="B73">
            <v>33</v>
          </cell>
        </row>
        <row r="74">
          <cell r="A74">
            <v>1140</v>
          </cell>
          <cell r="B74">
            <v>32</v>
          </cell>
        </row>
        <row r="75">
          <cell r="A75">
            <v>1145</v>
          </cell>
          <cell r="B75">
            <v>31</v>
          </cell>
        </row>
        <row r="76">
          <cell r="A76">
            <v>1150</v>
          </cell>
          <cell r="B76">
            <v>30</v>
          </cell>
        </row>
        <row r="77">
          <cell r="A77">
            <v>1155</v>
          </cell>
          <cell r="B77">
            <v>29</v>
          </cell>
        </row>
        <row r="78">
          <cell r="A78">
            <v>1160</v>
          </cell>
          <cell r="B78">
            <v>28</v>
          </cell>
        </row>
        <row r="79">
          <cell r="A79">
            <v>1165</v>
          </cell>
          <cell r="B79">
            <v>27</v>
          </cell>
        </row>
        <row r="80">
          <cell r="A80">
            <v>1170</v>
          </cell>
          <cell r="B80">
            <v>26</v>
          </cell>
        </row>
        <row r="81">
          <cell r="A81">
            <v>1175</v>
          </cell>
          <cell r="B81">
            <v>25</v>
          </cell>
        </row>
        <row r="82">
          <cell r="A82">
            <v>1180</v>
          </cell>
          <cell r="B82">
            <v>24</v>
          </cell>
        </row>
        <row r="83">
          <cell r="A83">
            <v>1185</v>
          </cell>
          <cell r="B83">
            <v>23</v>
          </cell>
        </row>
        <row r="84">
          <cell r="A84">
            <v>1190</v>
          </cell>
          <cell r="B84">
            <v>22</v>
          </cell>
        </row>
        <row r="85">
          <cell r="A85">
            <v>1195</v>
          </cell>
          <cell r="B85">
            <v>21</v>
          </cell>
        </row>
        <row r="86">
          <cell r="A86">
            <v>1200</v>
          </cell>
          <cell r="B86">
            <v>20</v>
          </cell>
        </row>
        <row r="87">
          <cell r="A87">
            <v>1210</v>
          </cell>
          <cell r="B87">
            <v>19</v>
          </cell>
        </row>
        <row r="88">
          <cell r="A88">
            <v>1220</v>
          </cell>
          <cell r="B88">
            <v>18</v>
          </cell>
        </row>
        <row r="89">
          <cell r="A89">
            <v>1230</v>
          </cell>
          <cell r="B89">
            <v>17</v>
          </cell>
        </row>
        <row r="90">
          <cell r="A90">
            <v>1240</v>
          </cell>
          <cell r="B90">
            <v>16</v>
          </cell>
        </row>
        <row r="91">
          <cell r="A91">
            <v>1250</v>
          </cell>
          <cell r="B91">
            <v>15</v>
          </cell>
        </row>
        <row r="92">
          <cell r="A92">
            <v>1260</v>
          </cell>
          <cell r="B92">
            <v>14</v>
          </cell>
        </row>
        <row r="93">
          <cell r="A93">
            <v>1270</v>
          </cell>
          <cell r="B93">
            <v>13</v>
          </cell>
        </row>
        <row r="94">
          <cell r="A94">
            <v>1280</v>
          </cell>
          <cell r="B94">
            <v>12</v>
          </cell>
        </row>
        <row r="95">
          <cell r="A95">
            <v>1290</v>
          </cell>
          <cell r="B95">
            <v>11</v>
          </cell>
        </row>
        <row r="96">
          <cell r="A96">
            <v>1300</v>
          </cell>
          <cell r="B96">
            <v>10</v>
          </cell>
        </row>
        <row r="97">
          <cell r="A97">
            <v>1310</v>
          </cell>
          <cell r="B97">
            <v>9</v>
          </cell>
        </row>
        <row r="98">
          <cell r="A98">
            <v>1320</v>
          </cell>
          <cell r="B98">
            <v>8</v>
          </cell>
        </row>
        <row r="99">
          <cell r="A99">
            <v>1330</v>
          </cell>
          <cell r="B99">
            <v>7</v>
          </cell>
        </row>
        <row r="100">
          <cell r="A100">
            <v>1340</v>
          </cell>
          <cell r="B100">
            <v>6</v>
          </cell>
        </row>
        <row r="101">
          <cell r="A101">
            <v>1350</v>
          </cell>
          <cell r="B101">
            <v>5</v>
          </cell>
        </row>
        <row r="102">
          <cell r="A102">
            <v>1370</v>
          </cell>
          <cell r="B102">
            <v>4</v>
          </cell>
        </row>
        <row r="103">
          <cell r="A103">
            <v>1390</v>
          </cell>
          <cell r="B103">
            <v>3</v>
          </cell>
        </row>
        <row r="104">
          <cell r="A104">
            <v>1410</v>
          </cell>
          <cell r="B104">
            <v>2</v>
          </cell>
        </row>
        <row r="105">
          <cell r="A105">
            <v>1430</v>
          </cell>
          <cell r="B105">
            <v>1</v>
          </cell>
        </row>
        <row r="106">
          <cell r="A106">
            <v>5900</v>
          </cell>
          <cell r="B106">
            <v>0</v>
          </cell>
        </row>
        <row r="107">
          <cell r="A107" t="str">
            <v>DNS</v>
          </cell>
        </row>
        <row r="108">
          <cell r="A108" t="str">
            <v>DNF</v>
          </cell>
        </row>
        <row r="109">
          <cell r="A109" t="str">
            <v>NM</v>
          </cell>
        </row>
        <row r="110">
          <cell r="A110" t="str">
            <v>DQ</v>
          </cell>
        </row>
      </sheetData>
      <sheetData sheetId="15">
        <row r="8">
          <cell r="E8" t="str">
            <v/>
          </cell>
          <cell r="F8" t="str">
            <v/>
          </cell>
          <cell r="J8" t="str">
            <v/>
          </cell>
          <cell r="K8" t="str">
            <v xml:space="preserve"> 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6">
        <row r="8">
          <cell r="E8" t="str">
            <v>DURU YILMAZ</v>
          </cell>
          <cell r="F8" t="str">
            <v>ADANA</v>
          </cell>
          <cell r="G8" t="str">
            <v>X</v>
          </cell>
          <cell r="H8">
            <v>1399</v>
          </cell>
          <cell r="I8">
            <v>1532</v>
          </cell>
          <cell r="J8">
            <v>1532</v>
          </cell>
          <cell r="K8">
            <v>46</v>
          </cell>
        </row>
        <row r="9">
          <cell r="E9" t="str">
            <v/>
          </cell>
          <cell r="F9" t="str">
            <v/>
          </cell>
          <cell r="J9" t="str">
            <v/>
          </cell>
          <cell r="K9" t="str">
            <v xml:space="preserve"> </v>
          </cell>
        </row>
        <row r="10">
          <cell r="E10" t="str">
            <v/>
          </cell>
          <cell r="F10" t="str">
            <v/>
          </cell>
          <cell r="J10" t="str">
            <v/>
          </cell>
          <cell r="K10" t="str">
            <v xml:space="preserve"> </v>
          </cell>
        </row>
        <row r="11">
          <cell r="E11" t="str">
            <v/>
          </cell>
          <cell r="F11" t="str">
            <v/>
          </cell>
          <cell r="J11" t="str">
            <v/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J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Grafik1"/>
      <sheetName val="60m."/>
      <sheetName val="80m."/>
      <sheetName val="100m.Eng"/>
      <sheetName val="800m."/>
      <sheetName val="2000m."/>
      <sheetName val="Gülle"/>
      <sheetName val="Cirit"/>
      <sheetName val="2.Gün Start Listesi "/>
      <sheetName val="Uzun"/>
      <sheetName val="Yüksek"/>
      <sheetName val="Puanlar"/>
      <sheetName val="Çekiç"/>
      <sheetName val="Disk"/>
      <sheetName val="Genel Puan Tablosu"/>
      <sheetName val="Üçadım"/>
      <sheetName val="5x60m."/>
      <sheetName val="ALMANAK TOPLU SONUÇ"/>
      <sheetName val="GÖĞÜS NUMARALARI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SPORCU EĞİTİM MERKEZLERİ (SEM) İL SEÇMESİ</v>
          </cell>
        </row>
        <row r="21">
          <cell r="F21" t="str">
            <v>2009 ERKEKLER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YASİN GÖRÜCÜ</v>
          </cell>
          <cell r="E8" t="str">
            <v>ADANA</v>
          </cell>
          <cell r="F8">
            <v>810</v>
          </cell>
          <cell r="G8">
            <v>84</v>
          </cell>
        </row>
        <row r="9">
          <cell r="D9" t="str">
            <v>TALHA TUNÇER</v>
          </cell>
          <cell r="E9" t="str">
            <v>ADANA</v>
          </cell>
          <cell r="F9">
            <v>824</v>
          </cell>
          <cell r="G9">
            <v>81</v>
          </cell>
        </row>
        <row r="10">
          <cell r="D10" t="str">
            <v>EGE MORTEPE</v>
          </cell>
          <cell r="E10" t="str">
            <v>ADANA</v>
          </cell>
          <cell r="F10">
            <v>825</v>
          </cell>
          <cell r="G10">
            <v>81</v>
          </cell>
          <cell r="H10">
            <v>1781</v>
          </cell>
        </row>
        <row r="11">
          <cell r="D11" t="str">
            <v>EMİN DOĞUKAN YILMAZ</v>
          </cell>
          <cell r="E11" t="str">
            <v>ADANA</v>
          </cell>
          <cell r="F11">
            <v>830</v>
          </cell>
          <cell r="G11">
            <v>80</v>
          </cell>
          <cell r="H11" t="str">
            <v>X</v>
          </cell>
        </row>
        <row r="12">
          <cell r="D12" t="str">
            <v>AYKUT ÖZER</v>
          </cell>
          <cell r="E12" t="str">
            <v>GAZİANTEP</v>
          </cell>
          <cell r="F12">
            <v>851</v>
          </cell>
          <cell r="G12">
            <v>75</v>
          </cell>
          <cell r="H12" t="str">
            <v>X</v>
          </cell>
        </row>
        <row r="13">
          <cell r="D13" t="str">
            <v>YUNUS EMRE SAVUR</v>
          </cell>
          <cell r="E13" t="str">
            <v>ADANA</v>
          </cell>
          <cell r="F13">
            <v>855</v>
          </cell>
          <cell r="G13">
            <v>75</v>
          </cell>
          <cell r="H13" t="str">
            <v>X</v>
          </cell>
        </row>
        <row r="14">
          <cell r="D14" t="str">
            <v>TİMUR ER</v>
          </cell>
          <cell r="E14" t="str">
            <v>OSMANİYE</v>
          </cell>
          <cell r="F14">
            <v>856</v>
          </cell>
          <cell r="G14">
            <v>74</v>
          </cell>
        </row>
        <row r="15">
          <cell r="D15" t="str">
            <v>YUNUS EMRE ÇAPAN</v>
          </cell>
          <cell r="E15" t="str">
            <v>GAZİANTEP</v>
          </cell>
          <cell r="F15">
            <v>859</v>
          </cell>
          <cell r="G15">
            <v>74</v>
          </cell>
          <cell r="H15">
            <v>3501</v>
          </cell>
        </row>
        <row r="16">
          <cell r="D16" t="str">
            <v>MEHMET ŞAHİN SEZER</v>
          </cell>
          <cell r="E16" t="str">
            <v>GAZİANTEP</v>
          </cell>
          <cell r="F16">
            <v>871</v>
          </cell>
          <cell r="G16">
            <v>71</v>
          </cell>
        </row>
        <row r="17">
          <cell r="D17" t="str">
            <v>ADEM SOYDAN</v>
          </cell>
          <cell r="E17" t="str">
            <v>GAZİANTEP</v>
          </cell>
          <cell r="F17">
            <v>872</v>
          </cell>
          <cell r="G17">
            <v>71</v>
          </cell>
        </row>
        <row r="18">
          <cell r="D18" t="str">
            <v>HÜSEYİN KANAT</v>
          </cell>
          <cell r="E18" t="str">
            <v>OSMANİYE</v>
          </cell>
          <cell r="F18">
            <v>873</v>
          </cell>
          <cell r="G18">
            <v>71</v>
          </cell>
        </row>
        <row r="19">
          <cell r="D19" t="str">
            <v>MUSTAFA SERVET</v>
          </cell>
          <cell r="E19" t="str">
            <v>ADANA</v>
          </cell>
          <cell r="F19">
            <v>875</v>
          </cell>
          <cell r="G19">
            <v>71</v>
          </cell>
        </row>
        <row r="20">
          <cell r="D20" t="str">
            <v>MUSA CAN KESER</v>
          </cell>
          <cell r="E20" t="str">
            <v>MERSİN</v>
          </cell>
          <cell r="F20">
            <v>876</v>
          </cell>
          <cell r="G20">
            <v>70</v>
          </cell>
        </row>
        <row r="21">
          <cell r="D21" t="str">
            <v>MEHMET YÜKSEL</v>
          </cell>
          <cell r="E21" t="str">
            <v>OSMANİYE</v>
          </cell>
          <cell r="F21">
            <v>878</v>
          </cell>
          <cell r="G21">
            <v>70</v>
          </cell>
        </row>
        <row r="22">
          <cell r="D22" t="str">
            <v>COŞKUN CERİT</v>
          </cell>
          <cell r="E22" t="str">
            <v>ADANA</v>
          </cell>
          <cell r="F22">
            <v>882</v>
          </cell>
          <cell r="G22">
            <v>69</v>
          </cell>
        </row>
        <row r="23">
          <cell r="D23" t="str">
            <v>ALİ İHSAN ŞAHİN</v>
          </cell>
          <cell r="E23" t="str">
            <v>GAZİANTEP</v>
          </cell>
          <cell r="F23">
            <v>887</v>
          </cell>
          <cell r="G23">
            <v>68</v>
          </cell>
        </row>
        <row r="24">
          <cell r="D24" t="str">
            <v>SEMİH DEVE</v>
          </cell>
          <cell r="E24" t="str">
            <v>GAZİANTEP</v>
          </cell>
          <cell r="F24">
            <v>891</v>
          </cell>
          <cell r="G24">
            <v>67</v>
          </cell>
        </row>
        <row r="25">
          <cell r="D25" t="str">
            <v>MEHMET YILMAZ</v>
          </cell>
          <cell r="E25" t="str">
            <v>GAZİANTEP</v>
          </cell>
          <cell r="F25">
            <v>897</v>
          </cell>
          <cell r="G25">
            <v>66</v>
          </cell>
        </row>
        <row r="26">
          <cell r="D26" t="str">
            <v>BERAT UÇUK</v>
          </cell>
          <cell r="E26" t="str">
            <v>ADANA</v>
          </cell>
          <cell r="F26">
            <v>910</v>
          </cell>
          <cell r="G26">
            <v>64</v>
          </cell>
        </row>
        <row r="27">
          <cell r="D27" t="str">
            <v>MUHAMMET EREN AKGÜL</v>
          </cell>
          <cell r="E27" t="str">
            <v>GAZİANTEP</v>
          </cell>
          <cell r="F27">
            <v>910</v>
          </cell>
          <cell r="G27">
            <v>64</v>
          </cell>
        </row>
        <row r="28">
          <cell r="D28" t="str">
            <v>ARDA DOĞAN</v>
          </cell>
          <cell r="E28" t="str">
            <v>ADANA</v>
          </cell>
          <cell r="F28">
            <v>911</v>
          </cell>
          <cell r="G28">
            <v>63</v>
          </cell>
        </row>
        <row r="29">
          <cell r="D29" t="str">
            <v>DORUK YILDIZ</v>
          </cell>
          <cell r="E29" t="str">
            <v>ADANA</v>
          </cell>
          <cell r="F29">
            <v>913</v>
          </cell>
          <cell r="G29">
            <v>63</v>
          </cell>
        </row>
        <row r="30">
          <cell r="D30" t="str">
            <v>YİĞİT CAN FAYZA</v>
          </cell>
          <cell r="E30" t="str">
            <v>ADANA</v>
          </cell>
          <cell r="F30">
            <v>916</v>
          </cell>
          <cell r="G30">
            <v>62</v>
          </cell>
        </row>
        <row r="31">
          <cell r="D31" t="str">
            <v>MEHMET BERAT OĞUR</v>
          </cell>
          <cell r="E31" t="str">
            <v>GAZİANTEP</v>
          </cell>
          <cell r="F31">
            <v>918</v>
          </cell>
          <cell r="G31">
            <v>62</v>
          </cell>
        </row>
        <row r="32">
          <cell r="D32" t="str">
            <v>MUHAMMED GÜVEN</v>
          </cell>
          <cell r="E32" t="str">
            <v>ADANA</v>
          </cell>
          <cell r="F32">
            <v>931</v>
          </cell>
          <cell r="G32">
            <v>59</v>
          </cell>
        </row>
        <row r="33">
          <cell r="D33" t="str">
            <v>YUNUS EMRE ÇAL</v>
          </cell>
          <cell r="E33" t="str">
            <v>MERSİN</v>
          </cell>
          <cell r="F33">
            <v>941</v>
          </cell>
          <cell r="G33">
            <v>57</v>
          </cell>
        </row>
        <row r="34">
          <cell r="D34" t="str">
            <v>ALİ YILMAZ BAŞLI</v>
          </cell>
          <cell r="E34" t="str">
            <v>ADANA</v>
          </cell>
          <cell r="F34">
            <v>948</v>
          </cell>
          <cell r="G34">
            <v>56</v>
          </cell>
        </row>
        <row r="35">
          <cell r="D35" t="str">
            <v>EFE ÖTER</v>
          </cell>
          <cell r="E35" t="str">
            <v>ADANA</v>
          </cell>
          <cell r="F35">
            <v>966</v>
          </cell>
          <cell r="G35">
            <v>52</v>
          </cell>
        </row>
        <row r="36">
          <cell r="D36" t="str">
            <v>HACI ALİ DOĞAN</v>
          </cell>
          <cell r="E36" t="str">
            <v>ADANA</v>
          </cell>
          <cell r="F36">
            <v>1006</v>
          </cell>
          <cell r="G36">
            <v>44</v>
          </cell>
          <cell r="H36" t="str">
            <v>Sekreter</v>
          </cell>
        </row>
        <row r="37">
          <cell r="D37" t="str">
            <v>BARAN KAYA</v>
          </cell>
          <cell r="E37" t="str">
            <v>MERSİN</v>
          </cell>
          <cell r="F37">
            <v>1042</v>
          </cell>
          <cell r="G37">
            <v>37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</sheetData>
      <sheetData sheetId="6">
        <row r="8">
          <cell r="D8" t="str">
            <v>KERİM CAN YEŞİL</v>
          </cell>
          <cell r="E8" t="str">
            <v>GAZİANTEP</v>
          </cell>
          <cell r="F8">
            <v>1083</v>
          </cell>
          <cell r="G8">
            <v>73</v>
          </cell>
        </row>
        <row r="9">
          <cell r="D9" t="str">
            <v>ÖZGÜR EKSİK</v>
          </cell>
          <cell r="E9" t="str">
            <v>MERSİN</v>
          </cell>
          <cell r="F9">
            <v>1125</v>
          </cell>
          <cell r="G9">
            <v>65</v>
          </cell>
        </row>
        <row r="10">
          <cell r="D10" t="str">
            <v>MEHMET METE BAYIR</v>
          </cell>
          <cell r="E10" t="str">
            <v>GAZİANTEP</v>
          </cell>
          <cell r="F10">
            <v>1137</v>
          </cell>
          <cell r="G10">
            <v>62</v>
          </cell>
        </row>
        <row r="11">
          <cell r="D11" t="str">
            <v>ABDUL BAKİ İNAT</v>
          </cell>
          <cell r="E11" t="str">
            <v>OSMANİYE</v>
          </cell>
          <cell r="F11">
            <v>1180</v>
          </cell>
          <cell r="G11">
            <v>54</v>
          </cell>
        </row>
        <row r="12">
          <cell r="D12" t="str">
            <v>MUSTAFA KORAY DONBALOĞLU</v>
          </cell>
          <cell r="E12" t="str">
            <v>OSMANİYE</v>
          </cell>
          <cell r="F12">
            <v>1189</v>
          </cell>
          <cell r="G12">
            <v>52</v>
          </cell>
        </row>
        <row r="13">
          <cell r="D13" t="str">
            <v>BARIŞ ÇELİK</v>
          </cell>
          <cell r="E13" t="str">
            <v>MERSİN</v>
          </cell>
          <cell r="F13">
            <v>1192</v>
          </cell>
          <cell r="G13">
            <v>51</v>
          </cell>
        </row>
        <row r="14">
          <cell r="D14" t="str">
            <v>MUHAMMET BATURAY DAŞCI</v>
          </cell>
          <cell r="E14" t="str">
            <v>OSMANİYE</v>
          </cell>
          <cell r="F14">
            <v>1222</v>
          </cell>
          <cell r="G14">
            <v>45</v>
          </cell>
        </row>
        <row r="15">
          <cell r="D15" t="str">
            <v>YİĞİT ALİ ÖZADANALI</v>
          </cell>
          <cell r="E15" t="str">
            <v>ADANA</v>
          </cell>
          <cell r="F15">
            <v>1364</v>
          </cell>
          <cell r="G15">
            <v>18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E36" t="str">
            <v>Baş Hakem</v>
          </cell>
          <cell r="F36" t="str">
            <v>Lider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H48" t="str">
            <v>Sekreter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</sheetData>
      <sheetData sheetId="10">
        <row r="8">
          <cell r="E8" t="str">
            <v>YİĞİT ALİ ÖZADANALI</v>
          </cell>
          <cell r="F8" t="str">
            <v>ADANA</v>
          </cell>
          <cell r="G8">
            <v>878</v>
          </cell>
          <cell r="H8">
            <v>868</v>
          </cell>
          <cell r="I8">
            <v>914</v>
          </cell>
          <cell r="J8">
            <v>914</v>
          </cell>
          <cell r="K8">
            <v>54</v>
          </cell>
        </row>
        <row r="9">
          <cell r="E9" t="str">
            <v>TİMUR ER</v>
          </cell>
          <cell r="F9" t="str">
            <v>OSMANİYE</v>
          </cell>
          <cell r="G9">
            <v>687</v>
          </cell>
          <cell r="H9">
            <v>686</v>
          </cell>
          <cell r="I9">
            <v>774</v>
          </cell>
          <cell r="J9">
            <v>774</v>
          </cell>
          <cell r="K9">
            <v>45</v>
          </cell>
        </row>
        <row r="10">
          <cell r="E10" t="str">
            <v>YUNUS EMRE SAVUR</v>
          </cell>
          <cell r="F10" t="str">
            <v>ADANA</v>
          </cell>
          <cell r="G10">
            <v>697</v>
          </cell>
          <cell r="H10">
            <v>773</v>
          </cell>
          <cell r="I10">
            <v>724</v>
          </cell>
          <cell r="J10">
            <v>773</v>
          </cell>
          <cell r="K10">
            <v>45</v>
          </cell>
        </row>
        <row r="11">
          <cell r="E11" t="str">
            <v xml:space="preserve">ALİ İHSAN ŞAHİN </v>
          </cell>
          <cell r="F11" t="str">
            <v>GAZİANTEP</v>
          </cell>
          <cell r="G11">
            <v>756</v>
          </cell>
          <cell r="H11">
            <v>743</v>
          </cell>
          <cell r="I11">
            <v>738</v>
          </cell>
          <cell r="J11">
            <v>756</v>
          </cell>
          <cell r="K11">
            <v>44</v>
          </cell>
        </row>
        <row r="12">
          <cell r="E12" t="str">
            <v>ÖZGÜR EKSİK</v>
          </cell>
          <cell r="F12" t="str">
            <v>MERSİN</v>
          </cell>
          <cell r="G12">
            <v>675</v>
          </cell>
          <cell r="H12">
            <v>666</v>
          </cell>
          <cell r="I12">
            <v>689</v>
          </cell>
          <cell r="J12">
            <v>689</v>
          </cell>
          <cell r="K12">
            <v>39</v>
          </cell>
        </row>
        <row r="13">
          <cell r="E13" t="str">
            <v>ABDUL BAKİ İNAT</v>
          </cell>
          <cell r="F13" t="str">
            <v>OSMANİYE</v>
          </cell>
          <cell r="G13" t="str">
            <v>X</v>
          </cell>
          <cell r="H13" t="str">
            <v>X</v>
          </cell>
          <cell r="I13">
            <v>688</v>
          </cell>
          <cell r="J13">
            <v>688</v>
          </cell>
          <cell r="K13">
            <v>39</v>
          </cell>
        </row>
        <row r="14">
          <cell r="E14" t="str">
            <v>BARIŞ ÇELİK</v>
          </cell>
          <cell r="F14" t="str">
            <v>MERSİN</v>
          </cell>
          <cell r="G14">
            <v>684</v>
          </cell>
          <cell r="H14">
            <v>675</v>
          </cell>
          <cell r="I14">
            <v>664</v>
          </cell>
          <cell r="J14">
            <v>684</v>
          </cell>
          <cell r="K14">
            <v>39</v>
          </cell>
        </row>
        <row r="15">
          <cell r="E15" t="str">
            <v>MUSTAFA KORAY DONBALOĞLU</v>
          </cell>
          <cell r="F15" t="str">
            <v>OSMANİYE</v>
          </cell>
          <cell r="G15" t="str">
            <v>X</v>
          </cell>
          <cell r="H15">
            <v>567</v>
          </cell>
          <cell r="I15">
            <v>659</v>
          </cell>
          <cell r="J15">
            <v>659</v>
          </cell>
          <cell r="K15">
            <v>37</v>
          </cell>
        </row>
        <row r="16">
          <cell r="E16" t="str">
            <v>AYKUT ÖZER</v>
          </cell>
          <cell r="F16" t="str">
            <v>GAZİANTEP</v>
          </cell>
          <cell r="G16">
            <v>483</v>
          </cell>
          <cell r="H16">
            <v>501</v>
          </cell>
          <cell r="I16">
            <v>636</v>
          </cell>
          <cell r="J16">
            <v>636</v>
          </cell>
          <cell r="K16">
            <v>36</v>
          </cell>
        </row>
        <row r="17">
          <cell r="E17" t="str">
            <v>MUHAMMET EREN AKGÜL</v>
          </cell>
          <cell r="F17" t="str">
            <v>GAZİANTEP</v>
          </cell>
          <cell r="G17">
            <v>592</v>
          </cell>
          <cell r="H17">
            <v>610</v>
          </cell>
          <cell r="I17">
            <v>633</v>
          </cell>
          <cell r="J17">
            <v>633</v>
          </cell>
          <cell r="K17">
            <v>35</v>
          </cell>
        </row>
        <row r="18">
          <cell r="E18" t="str">
            <v>EGE MORTEPE</v>
          </cell>
          <cell r="F18" t="str">
            <v>ADANA</v>
          </cell>
          <cell r="G18" t="str">
            <v>X</v>
          </cell>
          <cell r="H18" t="str">
            <v>X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ADEM SOYDAN</v>
          </cell>
          <cell r="F19" t="str">
            <v>GAZİANTEP</v>
          </cell>
          <cell r="G19">
            <v>548</v>
          </cell>
          <cell r="H19">
            <v>603</v>
          </cell>
          <cell r="I19">
            <v>630</v>
          </cell>
          <cell r="J19">
            <v>630</v>
          </cell>
          <cell r="K19">
            <v>35</v>
          </cell>
        </row>
        <row r="20">
          <cell r="E20" t="str">
            <v>MUSTAFA SERVET</v>
          </cell>
          <cell r="F20" t="str">
            <v>ADANA</v>
          </cell>
          <cell r="G20">
            <v>623</v>
          </cell>
          <cell r="H20">
            <v>579</v>
          </cell>
          <cell r="I20">
            <v>554</v>
          </cell>
          <cell r="J20">
            <v>623</v>
          </cell>
          <cell r="K20">
            <v>35</v>
          </cell>
        </row>
        <row r="21">
          <cell r="E21" t="str">
            <v>KERİM CAN YEŞİL</v>
          </cell>
          <cell r="F21" t="str">
            <v>GAZİANTEP</v>
          </cell>
          <cell r="G21">
            <v>617</v>
          </cell>
          <cell r="H21" t="str">
            <v>X</v>
          </cell>
          <cell r="I21" t="str">
            <v>X</v>
          </cell>
          <cell r="J21">
            <v>617</v>
          </cell>
          <cell r="K21">
            <v>34</v>
          </cell>
        </row>
        <row r="22">
          <cell r="E22" t="str">
            <v>MEHMET YILMAZ</v>
          </cell>
          <cell r="F22" t="str">
            <v>GAZİANTEP</v>
          </cell>
          <cell r="G22">
            <v>510</v>
          </cell>
          <cell r="H22" t="str">
            <v>X</v>
          </cell>
          <cell r="I22">
            <v>565</v>
          </cell>
          <cell r="J22">
            <v>565</v>
          </cell>
          <cell r="K22">
            <v>31</v>
          </cell>
        </row>
        <row r="23">
          <cell r="E23" t="str">
            <v>MUHAMMET BATURAY DAŞCI</v>
          </cell>
          <cell r="F23" t="str">
            <v>OSMANİYE</v>
          </cell>
          <cell r="G23">
            <v>494</v>
          </cell>
          <cell r="H23">
            <v>563</v>
          </cell>
          <cell r="I23">
            <v>469</v>
          </cell>
          <cell r="J23">
            <v>563</v>
          </cell>
          <cell r="K23">
            <v>31</v>
          </cell>
        </row>
        <row r="24">
          <cell r="E24" t="str">
            <v>EMİN DOĞUKAN YILMAZ</v>
          </cell>
          <cell r="F24" t="str">
            <v>ADANA</v>
          </cell>
          <cell r="G24">
            <v>645</v>
          </cell>
          <cell r="H24" t="str">
            <v>X</v>
          </cell>
          <cell r="I24">
            <v>552</v>
          </cell>
          <cell r="J24">
            <v>645</v>
          </cell>
          <cell r="K24">
            <v>36</v>
          </cell>
        </row>
        <row r="25">
          <cell r="E25" t="str">
            <v>ALİ YILMAZ BAŞLI</v>
          </cell>
          <cell r="F25" t="str">
            <v>ADANA</v>
          </cell>
          <cell r="G25">
            <v>521</v>
          </cell>
          <cell r="H25">
            <v>462</v>
          </cell>
          <cell r="I25">
            <v>529</v>
          </cell>
          <cell r="J25">
            <v>529</v>
          </cell>
          <cell r="K25">
            <v>28</v>
          </cell>
        </row>
        <row r="26">
          <cell r="E26" t="str">
            <v>SEMİH DEVE</v>
          </cell>
          <cell r="F26" t="str">
            <v>GAZİANTEP</v>
          </cell>
          <cell r="G26">
            <v>459</v>
          </cell>
          <cell r="H26">
            <v>507</v>
          </cell>
          <cell r="I26">
            <v>515</v>
          </cell>
          <cell r="J26">
            <v>515</v>
          </cell>
          <cell r="K26">
            <v>28</v>
          </cell>
        </row>
        <row r="27">
          <cell r="E27" t="str">
            <v>MEHMET ŞAHİN SEZER</v>
          </cell>
          <cell r="F27" t="str">
            <v>GAZİANTEP</v>
          </cell>
          <cell r="G27">
            <v>510</v>
          </cell>
          <cell r="H27">
            <v>465</v>
          </cell>
          <cell r="I27">
            <v>490</v>
          </cell>
          <cell r="J27">
            <v>510</v>
          </cell>
          <cell r="K27">
            <v>27</v>
          </cell>
        </row>
        <row r="28">
          <cell r="E28" t="str">
            <v>ARDA DOĞAN</v>
          </cell>
          <cell r="F28" t="str">
            <v>ADANA</v>
          </cell>
          <cell r="G28" t="str">
            <v>X</v>
          </cell>
          <cell r="H28">
            <v>497</v>
          </cell>
          <cell r="I28">
            <v>479</v>
          </cell>
          <cell r="J28">
            <v>497</v>
          </cell>
          <cell r="K28">
            <v>26</v>
          </cell>
        </row>
        <row r="29">
          <cell r="E29" t="str">
            <v>DORUK YILDIZ</v>
          </cell>
          <cell r="F29" t="str">
            <v>ADANA</v>
          </cell>
          <cell r="G29" t="str">
            <v>X</v>
          </cell>
          <cell r="H29">
            <v>493</v>
          </cell>
          <cell r="I29" t="str">
            <v>X</v>
          </cell>
          <cell r="J29">
            <v>493</v>
          </cell>
          <cell r="K29">
            <v>26</v>
          </cell>
        </row>
        <row r="30">
          <cell r="E30" t="str">
            <v>HACI ALİ DOĞAN</v>
          </cell>
          <cell r="F30" t="str">
            <v>ADANA</v>
          </cell>
          <cell r="G30">
            <v>476</v>
          </cell>
          <cell r="H30" t="str">
            <v>X</v>
          </cell>
          <cell r="I30">
            <v>400</v>
          </cell>
          <cell r="J30">
            <v>476</v>
          </cell>
          <cell r="K30">
            <v>25</v>
          </cell>
        </row>
        <row r="31">
          <cell r="E31" t="str">
            <v>EFE ÖTER</v>
          </cell>
          <cell r="F31" t="str">
            <v>ADANA</v>
          </cell>
          <cell r="G31">
            <v>442</v>
          </cell>
          <cell r="H31">
            <v>470</v>
          </cell>
          <cell r="I31">
            <v>458</v>
          </cell>
          <cell r="J31">
            <v>470</v>
          </cell>
          <cell r="K31">
            <v>25</v>
          </cell>
        </row>
        <row r="32">
          <cell r="E32" t="str">
            <v>YASİN GÖRÜCÜ</v>
          </cell>
          <cell r="F32" t="str">
            <v>ADANA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NM</v>
          </cell>
          <cell r="K32">
            <v>0</v>
          </cell>
        </row>
        <row r="34">
          <cell r="E34" t="str">
            <v>YUNUS EMRE ÇAPAN</v>
          </cell>
          <cell r="F34" t="str">
            <v>GAZİANTEP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  <cell r="K34">
            <v>0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1">
        <row r="8">
          <cell r="E8" t="str">
            <v>HÜSEYİN KANAT</v>
          </cell>
          <cell r="F8" t="str">
            <v>OSMANİYE</v>
          </cell>
          <cell r="G8">
            <v>2884</v>
          </cell>
          <cell r="H8" t="str">
            <v>X</v>
          </cell>
          <cell r="I8">
            <v>3760</v>
          </cell>
          <cell r="J8">
            <v>3760</v>
          </cell>
          <cell r="K8">
            <v>70</v>
          </cell>
        </row>
        <row r="9">
          <cell r="E9" t="str">
            <v>YASİN GÖRÜCÜ</v>
          </cell>
          <cell r="F9" t="str">
            <v>ADANA</v>
          </cell>
          <cell r="G9">
            <v>3656</v>
          </cell>
          <cell r="H9">
            <v>3501</v>
          </cell>
          <cell r="I9">
            <v>3692</v>
          </cell>
          <cell r="J9">
            <v>3692</v>
          </cell>
          <cell r="K9">
            <v>69</v>
          </cell>
        </row>
        <row r="10">
          <cell r="E10" t="str">
            <v>MUSA CAN KESER</v>
          </cell>
          <cell r="F10" t="str">
            <v>MERSİN</v>
          </cell>
          <cell r="G10">
            <v>1966</v>
          </cell>
          <cell r="H10" t="str">
            <v>X</v>
          </cell>
          <cell r="I10">
            <v>2216</v>
          </cell>
          <cell r="J10">
            <v>2216</v>
          </cell>
          <cell r="K10">
            <v>43</v>
          </cell>
        </row>
        <row r="11">
          <cell r="E11" t="str">
            <v>MEHMET BERAT OĞUR</v>
          </cell>
          <cell r="F11" t="str">
            <v>GAZİANTEP</v>
          </cell>
          <cell r="G11" t="str">
            <v>X</v>
          </cell>
          <cell r="H11">
            <v>1781</v>
          </cell>
          <cell r="I11">
            <v>1796</v>
          </cell>
          <cell r="J11">
            <v>1796</v>
          </cell>
          <cell r="K11">
            <v>34</v>
          </cell>
        </row>
        <row r="12">
          <cell r="E12" t="str">
            <v>ÇINAR ALİ KARAGÖZ</v>
          </cell>
          <cell r="F12" t="str">
            <v>MERSİN</v>
          </cell>
          <cell r="J12" t="str">
            <v>DNS</v>
          </cell>
          <cell r="K12">
            <v>0</v>
          </cell>
        </row>
        <row r="13">
          <cell r="E13" t="str">
            <v>BERAT UÇUK</v>
          </cell>
          <cell r="F13" t="str">
            <v>ADANA</v>
          </cell>
          <cell r="J13" t="str">
            <v>DNS</v>
          </cell>
          <cell r="K13">
            <v>0</v>
          </cell>
        </row>
        <row r="14">
          <cell r="E14" t="str">
            <v>MEHMET METE BAYIR</v>
          </cell>
          <cell r="F14" t="str">
            <v>GAZİANTEP</v>
          </cell>
          <cell r="J14" t="str">
            <v>DNS</v>
          </cell>
          <cell r="K14">
            <v>0</v>
          </cell>
        </row>
        <row r="15">
          <cell r="E15" t="str">
            <v>MEHMET YÜKSEL</v>
          </cell>
          <cell r="F15" t="str">
            <v>OSMANİYE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>
            <v>0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2" refreshError="1"/>
      <sheetData sheetId="13">
        <row r="8">
          <cell r="E8" t="str">
            <v>TALHA TUNÇER</v>
          </cell>
          <cell r="F8" t="str">
            <v>ADANA</v>
          </cell>
          <cell r="G8" t="str">
            <v>X</v>
          </cell>
          <cell r="H8">
            <v>500</v>
          </cell>
          <cell r="I8" t="str">
            <v>X</v>
          </cell>
          <cell r="J8">
            <v>500</v>
          </cell>
          <cell r="K8">
            <v>65</v>
          </cell>
        </row>
        <row r="9">
          <cell r="E9" t="str">
            <v>ÖZGÜR EKSİK</v>
          </cell>
          <cell r="F9" t="str">
            <v>MERSİN</v>
          </cell>
          <cell r="G9">
            <v>455</v>
          </cell>
          <cell r="H9">
            <v>481</v>
          </cell>
          <cell r="I9">
            <v>498</v>
          </cell>
          <cell r="J9">
            <v>498</v>
          </cell>
          <cell r="K9">
            <v>64</v>
          </cell>
        </row>
        <row r="10">
          <cell r="E10" t="str">
            <v>TİMUR ER</v>
          </cell>
          <cell r="F10" t="str">
            <v>OSMANİYE</v>
          </cell>
          <cell r="G10">
            <v>455</v>
          </cell>
          <cell r="H10" t="str">
            <v>X</v>
          </cell>
          <cell r="I10">
            <v>495</v>
          </cell>
          <cell r="J10">
            <v>495</v>
          </cell>
          <cell r="K10">
            <v>63</v>
          </cell>
        </row>
        <row r="11">
          <cell r="E11" t="str">
            <v>YASİN GÖRÜCÜ</v>
          </cell>
          <cell r="F11" t="str">
            <v>ADANA</v>
          </cell>
          <cell r="G11">
            <v>477</v>
          </cell>
          <cell r="H11">
            <v>487</v>
          </cell>
          <cell r="I11" t="str">
            <v>X</v>
          </cell>
          <cell r="J11">
            <v>487</v>
          </cell>
          <cell r="K11">
            <v>61</v>
          </cell>
        </row>
        <row r="12">
          <cell r="E12" t="str">
            <v>EGE MORTEPE</v>
          </cell>
          <cell r="F12" t="str">
            <v>ADANA</v>
          </cell>
          <cell r="G12" t="str">
            <v>X</v>
          </cell>
          <cell r="H12" t="str">
            <v>X</v>
          </cell>
          <cell r="I12">
            <v>487</v>
          </cell>
          <cell r="J12">
            <v>487</v>
          </cell>
          <cell r="K12">
            <v>61</v>
          </cell>
        </row>
        <row r="13">
          <cell r="E13" t="str">
            <v>HÜSEYİN KANAT</v>
          </cell>
          <cell r="F13" t="str">
            <v>OSMANİYE</v>
          </cell>
          <cell r="G13">
            <v>453</v>
          </cell>
          <cell r="H13">
            <v>481</v>
          </cell>
          <cell r="I13">
            <v>416</v>
          </cell>
          <cell r="J13">
            <v>481</v>
          </cell>
          <cell r="K13">
            <v>60</v>
          </cell>
        </row>
        <row r="14">
          <cell r="E14" t="str">
            <v>MUSTAFA SERVET</v>
          </cell>
          <cell r="F14" t="str">
            <v>ADANA</v>
          </cell>
          <cell r="G14">
            <v>470</v>
          </cell>
          <cell r="H14">
            <v>452</v>
          </cell>
          <cell r="I14">
            <v>480</v>
          </cell>
          <cell r="J14">
            <v>480</v>
          </cell>
          <cell r="K14">
            <v>60</v>
          </cell>
        </row>
        <row r="15">
          <cell r="E15" t="str">
            <v>YUNUS EMRE SAVUR</v>
          </cell>
          <cell r="F15" t="str">
            <v>ADANA</v>
          </cell>
          <cell r="G15">
            <v>474</v>
          </cell>
          <cell r="H15">
            <v>468</v>
          </cell>
          <cell r="I15">
            <v>470</v>
          </cell>
          <cell r="J15">
            <v>474</v>
          </cell>
          <cell r="K15">
            <v>58</v>
          </cell>
        </row>
        <row r="16">
          <cell r="E16" t="str">
            <v>AYKUT ÖZER</v>
          </cell>
          <cell r="F16" t="str">
            <v>GAZİANTEP</v>
          </cell>
          <cell r="G16">
            <v>444</v>
          </cell>
          <cell r="H16">
            <v>470</v>
          </cell>
          <cell r="I16">
            <v>453</v>
          </cell>
          <cell r="J16">
            <v>470</v>
          </cell>
          <cell r="K16">
            <v>57</v>
          </cell>
        </row>
        <row r="17">
          <cell r="E17" t="str">
            <v>ADEM SOYDAN</v>
          </cell>
          <cell r="F17" t="str">
            <v>GAZİANTEP</v>
          </cell>
          <cell r="G17">
            <v>463</v>
          </cell>
          <cell r="H17">
            <v>442</v>
          </cell>
          <cell r="I17">
            <v>453</v>
          </cell>
          <cell r="J17">
            <v>463</v>
          </cell>
          <cell r="K17">
            <v>55</v>
          </cell>
        </row>
        <row r="18">
          <cell r="E18" t="str">
            <v>KERİM CAN YEŞİL</v>
          </cell>
          <cell r="F18" t="str">
            <v>GAZİANTEP</v>
          </cell>
          <cell r="G18" t="str">
            <v>X</v>
          </cell>
          <cell r="H18" t="str">
            <v>X</v>
          </cell>
          <cell r="I18">
            <v>457</v>
          </cell>
          <cell r="J18">
            <v>457</v>
          </cell>
          <cell r="K18">
            <v>54</v>
          </cell>
        </row>
        <row r="19">
          <cell r="E19" t="str">
            <v>ABDUL BAKİ İNAT</v>
          </cell>
          <cell r="F19" t="str">
            <v>OSMANİYE</v>
          </cell>
          <cell r="G19">
            <v>432</v>
          </cell>
          <cell r="H19">
            <v>453</v>
          </cell>
          <cell r="I19">
            <v>457</v>
          </cell>
          <cell r="J19">
            <v>457</v>
          </cell>
          <cell r="K19">
            <v>54</v>
          </cell>
        </row>
        <row r="20">
          <cell r="E20" t="str">
            <v>ALİ İHSAN ŞAHİN</v>
          </cell>
          <cell r="F20" t="str">
            <v>GAZİANTEP</v>
          </cell>
          <cell r="G20">
            <v>425</v>
          </cell>
          <cell r="H20">
            <v>437</v>
          </cell>
          <cell r="I20">
            <v>454</v>
          </cell>
          <cell r="J20">
            <v>454</v>
          </cell>
          <cell r="K20">
            <v>53</v>
          </cell>
        </row>
        <row r="21">
          <cell r="E21" t="str">
            <v>MEHMET YILMAZ</v>
          </cell>
          <cell r="F21" t="str">
            <v>GAZİANTEP</v>
          </cell>
          <cell r="G21">
            <v>450</v>
          </cell>
          <cell r="H21">
            <v>436</v>
          </cell>
          <cell r="I21">
            <v>362</v>
          </cell>
          <cell r="J21">
            <v>450</v>
          </cell>
          <cell r="K21">
            <v>52</v>
          </cell>
        </row>
        <row r="22">
          <cell r="E22" t="str">
            <v>MEHMET YÜKSEL</v>
          </cell>
          <cell r="F22" t="str">
            <v>OSMANİYE</v>
          </cell>
          <cell r="G22">
            <v>422</v>
          </cell>
          <cell r="H22">
            <v>417</v>
          </cell>
          <cell r="I22">
            <v>450</v>
          </cell>
          <cell r="J22">
            <v>450</v>
          </cell>
          <cell r="K22">
            <v>52</v>
          </cell>
        </row>
        <row r="23">
          <cell r="E23" t="str">
            <v>BARIŞ ÇELİK</v>
          </cell>
          <cell r="F23" t="str">
            <v>MERSİN</v>
          </cell>
          <cell r="G23">
            <v>420</v>
          </cell>
          <cell r="H23">
            <v>430</v>
          </cell>
          <cell r="I23">
            <v>448</v>
          </cell>
          <cell r="J23">
            <v>448</v>
          </cell>
          <cell r="K23">
            <v>52</v>
          </cell>
        </row>
        <row r="24">
          <cell r="E24" t="str">
            <v>YUNUS EMRE ÇAL</v>
          </cell>
          <cell r="F24" t="str">
            <v>MERSİN</v>
          </cell>
          <cell r="G24">
            <v>447</v>
          </cell>
          <cell r="H24">
            <v>415</v>
          </cell>
          <cell r="I24">
            <v>427</v>
          </cell>
          <cell r="J24">
            <v>447</v>
          </cell>
          <cell r="K24">
            <v>51</v>
          </cell>
        </row>
        <row r="25">
          <cell r="E25" t="str">
            <v>MUSTAFA KORAY DONBALOĞLU</v>
          </cell>
          <cell r="F25" t="str">
            <v>OSMANİYE</v>
          </cell>
          <cell r="G25">
            <v>417</v>
          </cell>
          <cell r="H25">
            <v>444</v>
          </cell>
          <cell r="I25">
            <v>435</v>
          </cell>
          <cell r="J25">
            <v>444</v>
          </cell>
          <cell r="K25">
            <v>51</v>
          </cell>
        </row>
        <row r="26">
          <cell r="E26" t="str">
            <v>YUNUS EMRE ÇAPAN</v>
          </cell>
          <cell r="F26" t="str">
            <v>GAZİANTEP</v>
          </cell>
          <cell r="G26" t="str">
            <v>X</v>
          </cell>
          <cell r="H26" t="str">
            <v>X</v>
          </cell>
          <cell r="I26">
            <v>444</v>
          </cell>
          <cell r="J26">
            <v>444</v>
          </cell>
          <cell r="K26">
            <v>51</v>
          </cell>
        </row>
        <row r="27">
          <cell r="E27" t="str">
            <v>EMİN DOĞUKAN YILMAZ</v>
          </cell>
          <cell r="F27" t="str">
            <v>ADANA</v>
          </cell>
          <cell r="G27">
            <v>418</v>
          </cell>
          <cell r="H27">
            <v>436</v>
          </cell>
          <cell r="I27">
            <v>430</v>
          </cell>
          <cell r="J27">
            <v>436</v>
          </cell>
          <cell r="K27">
            <v>49</v>
          </cell>
        </row>
        <row r="28">
          <cell r="E28" t="str">
            <v>YİĞİT CAN FAYZA</v>
          </cell>
          <cell r="F28" t="str">
            <v>ADANA</v>
          </cell>
          <cell r="G28">
            <v>392</v>
          </cell>
          <cell r="H28">
            <v>383</v>
          </cell>
          <cell r="I28">
            <v>436</v>
          </cell>
          <cell r="J28">
            <v>436</v>
          </cell>
          <cell r="K28">
            <v>49</v>
          </cell>
        </row>
        <row r="29">
          <cell r="E29" t="str">
            <v>SEMİH DEVE</v>
          </cell>
          <cell r="F29" t="str">
            <v>GAZİANTEP</v>
          </cell>
          <cell r="G29">
            <v>432</v>
          </cell>
          <cell r="H29">
            <v>432</v>
          </cell>
          <cell r="I29">
            <v>411</v>
          </cell>
          <cell r="J29">
            <v>432</v>
          </cell>
          <cell r="K29">
            <v>48</v>
          </cell>
        </row>
        <row r="30">
          <cell r="E30" t="str">
            <v>MUSA CAN KESER</v>
          </cell>
          <cell r="F30" t="str">
            <v>MERSİN</v>
          </cell>
          <cell r="G30">
            <v>405</v>
          </cell>
          <cell r="H30">
            <v>430</v>
          </cell>
          <cell r="I30" t="str">
            <v>0.43</v>
          </cell>
          <cell r="J30">
            <v>430</v>
          </cell>
          <cell r="K30">
            <v>47</v>
          </cell>
        </row>
        <row r="31">
          <cell r="E31" t="str">
            <v>MEHMET ŞAHİN SEZER</v>
          </cell>
          <cell r="F31" t="str">
            <v>GAZİANTEP</v>
          </cell>
          <cell r="G31">
            <v>424</v>
          </cell>
          <cell r="H31">
            <v>411</v>
          </cell>
          <cell r="I31">
            <v>402</v>
          </cell>
          <cell r="J31">
            <v>424</v>
          </cell>
          <cell r="K31">
            <v>46</v>
          </cell>
        </row>
        <row r="32">
          <cell r="E32" t="str">
            <v>MUHAMMED GÜVEN</v>
          </cell>
          <cell r="F32" t="str">
            <v>ADANA</v>
          </cell>
          <cell r="G32">
            <v>390</v>
          </cell>
          <cell r="H32">
            <v>323</v>
          </cell>
          <cell r="I32">
            <v>414</v>
          </cell>
          <cell r="J32">
            <v>414</v>
          </cell>
          <cell r="K32">
            <v>43</v>
          </cell>
        </row>
        <row r="33">
          <cell r="E33" t="str">
            <v>BERAT UÇUK</v>
          </cell>
          <cell r="F33" t="str">
            <v>ADANA</v>
          </cell>
          <cell r="G33">
            <v>410</v>
          </cell>
          <cell r="H33">
            <v>404</v>
          </cell>
          <cell r="I33" t="str">
            <v>X</v>
          </cell>
          <cell r="J33">
            <v>410</v>
          </cell>
          <cell r="K33">
            <v>42</v>
          </cell>
        </row>
        <row r="34">
          <cell r="E34" t="str">
            <v>MEHMET BERAT OĞUR</v>
          </cell>
          <cell r="F34" t="str">
            <v>GAZİANTEP</v>
          </cell>
          <cell r="G34">
            <v>382</v>
          </cell>
          <cell r="H34" t="str">
            <v>X</v>
          </cell>
          <cell r="I34">
            <v>410</v>
          </cell>
          <cell r="J34">
            <v>410</v>
          </cell>
          <cell r="K34">
            <v>42</v>
          </cell>
        </row>
        <row r="35">
          <cell r="E35" t="str">
            <v>MUHAMMET EREN AKGÜL</v>
          </cell>
          <cell r="F35" t="str">
            <v>GAZİANTEP</v>
          </cell>
          <cell r="G35">
            <v>409</v>
          </cell>
          <cell r="H35">
            <v>371</v>
          </cell>
          <cell r="I35">
            <v>396</v>
          </cell>
          <cell r="J35">
            <v>409</v>
          </cell>
          <cell r="K35">
            <v>42</v>
          </cell>
        </row>
        <row r="36">
          <cell r="E36" t="str">
            <v>COŞKUN CERİT</v>
          </cell>
          <cell r="F36" t="str">
            <v>ADANA</v>
          </cell>
          <cell r="G36">
            <v>370</v>
          </cell>
          <cell r="H36">
            <v>352</v>
          </cell>
          <cell r="I36">
            <v>402</v>
          </cell>
          <cell r="J36">
            <v>402</v>
          </cell>
          <cell r="K36">
            <v>40</v>
          </cell>
        </row>
        <row r="37">
          <cell r="E37" t="str">
            <v>HACI ALİ DOĞAN</v>
          </cell>
          <cell r="F37" t="str">
            <v>ADANA</v>
          </cell>
          <cell r="G37">
            <v>400</v>
          </cell>
          <cell r="H37">
            <v>402</v>
          </cell>
          <cell r="I37">
            <v>390</v>
          </cell>
          <cell r="J37">
            <v>402</v>
          </cell>
          <cell r="K37">
            <v>40</v>
          </cell>
        </row>
        <row r="38">
          <cell r="E38" t="str">
            <v>DORUK YILDIZ</v>
          </cell>
          <cell r="F38" t="str">
            <v>ADANA</v>
          </cell>
          <cell r="G38">
            <v>400</v>
          </cell>
          <cell r="H38">
            <v>385</v>
          </cell>
          <cell r="I38">
            <v>392</v>
          </cell>
          <cell r="J38">
            <v>400</v>
          </cell>
          <cell r="K38">
            <v>40</v>
          </cell>
        </row>
        <row r="39">
          <cell r="E39" t="str">
            <v>YASİN GÖRÜCÜ</v>
          </cell>
          <cell r="F39" t="str">
            <v>ADANA</v>
          </cell>
          <cell r="G39">
            <v>375</v>
          </cell>
          <cell r="H39" t="str">
            <v>X</v>
          </cell>
          <cell r="I39">
            <v>390</v>
          </cell>
          <cell r="J39">
            <v>390</v>
          </cell>
          <cell r="K39">
            <v>38</v>
          </cell>
        </row>
        <row r="40">
          <cell r="E40" t="str">
            <v>ALİ YILMAZ BAŞLI</v>
          </cell>
          <cell r="F40" t="str">
            <v>ADANA</v>
          </cell>
          <cell r="G40">
            <v>380</v>
          </cell>
          <cell r="H40">
            <v>371</v>
          </cell>
          <cell r="I40">
            <v>383</v>
          </cell>
          <cell r="J40">
            <v>383</v>
          </cell>
          <cell r="K40">
            <v>36</v>
          </cell>
        </row>
        <row r="41">
          <cell r="E41" t="str">
            <v>ARDA DOĞAN</v>
          </cell>
          <cell r="F41" t="str">
            <v>ADANA</v>
          </cell>
          <cell r="G41">
            <v>380</v>
          </cell>
          <cell r="H41" t="str">
            <v>X</v>
          </cell>
          <cell r="I41">
            <v>324</v>
          </cell>
          <cell r="J41">
            <v>380</v>
          </cell>
          <cell r="K41">
            <v>36</v>
          </cell>
        </row>
        <row r="42">
          <cell r="E42" t="str">
            <v>EFE ÖTER</v>
          </cell>
          <cell r="F42" t="str">
            <v>ADANA</v>
          </cell>
          <cell r="G42">
            <v>240</v>
          </cell>
          <cell r="H42">
            <v>339</v>
          </cell>
          <cell r="I42">
            <v>372</v>
          </cell>
          <cell r="J42">
            <v>372</v>
          </cell>
          <cell r="K42">
            <v>34</v>
          </cell>
        </row>
        <row r="43">
          <cell r="E43" t="str">
            <v>MUHAMMET BATURAY DAŞCI</v>
          </cell>
          <cell r="F43" t="str">
            <v>OSMANİYE</v>
          </cell>
          <cell r="G43">
            <v>336</v>
          </cell>
          <cell r="H43">
            <v>312</v>
          </cell>
          <cell r="I43">
            <v>361</v>
          </cell>
          <cell r="J43">
            <v>361</v>
          </cell>
          <cell r="K43">
            <v>32</v>
          </cell>
        </row>
        <row r="44">
          <cell r="E44" t="str">
            <v>ÇINAR ALİ KARAGÖZ</v>
          </cell>
          <cell r="F44" t="str">
            <v>MERSİN</v>
          </cell>
          <cell r="G44">
            <v>352</v>
          </cell>
          <cell r="H44">
            <v>344</v>
          </cell>
          <cell r="I44">
            <v>324</v>
          </cell>
          <cell r="J44">
            <v>352</v>
          </cell>
          <cell r="K44">
            <v>30</v>
          </cell>
        </row>
        <row r="45">
          <cell r="E45" t="str">
            <v>BARAN KAYA</v>
          </cell>
          <cell r="F45" t="str">
            <v>MERSİN</v>
          </cell>
          <cell r="G45">
            <v>301</v>
          </cell>
          <cell r="H45">
            <v>301</v>
          </cell>
          <cell r="I45" t="str">
            <v>X</v>
          </cell>
          <cell r="J45">
            <v>301</v>
          </cell>
          <cell r="K45">
            <v>21</v>
          </cell>
        </row>
        <row r="46">
          <cell r="E46" t="str">
            <v>YİĞİT ALİ ÖZADANALI</v>
          </cell>
          <cell r="F46" t="str">
            <v>ADANA</v>
          </cell>
          <cell r="G46">
            <v>270</v>
          </cell>
          <cell r="H46">
            <v>223</v>
          </cell>
          <cell r="I46">
            <v>240</v>
          </cell>
          <cell r="J46">
            <v>270</v>
          </cell>
          <cell r="K46">
            <v>17</v>
          </cell>
        </row>
        <row r="47">
          <cell r="E47" t="str">
            <v>MEHMET METE BAYIR</v>
          </cell>
          <cell r="F47" t="str">
            <v>GAZİANTEP</v>
          </cell>
          <cell r="J47" t="str">
            <v>DNS</v>
          </cell>
          <cell r="K47">
            <v>0</v>
          </cell>
        </row>
        <row r="48">
          <cell r="E48" t="str">
            <v/>
          </cell>
          <cell r="F48" t="str">
            <v/>
          </cell>
          <cell r="J48" t="str">
            <v/>
          </cell>
          <cell r="K48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4">
        <row r="8">
          <cell r="E8" t="str">
            <v/>
          </cell>
          <cell r="F8" t="str">
            <v/>
          </cell>
          <cell r="Z8" t="str">
            <v>OSMANİYE</v>
          </cell>
          <cell r="BA8" t="str">
            <v xml:space="preserve"> </v>
          </cell>
        </row>
        <row r="9">
          <cell r="E9" t="str">
            <v/>
          </cell>
          <cell r="F9" t="str">
            <v/>
          </cell>
          <cell r="Z9" t="str">
            <v>ADANA</v>
          </cell>
          <cell r="BA9" t="str">
            <v xml:space="preserve"> </v>
          </cell>
        </row>
        <row r="10">
          <cell r="E10" t="str">
            <v/>
          </cell>
          <cell r="F10" t="str">
            <v/>
          </cell>
          <cell r="Z10" t="str">
            <v>ADANA</v>
          </cell>
          <cell r="BA10" t="str">
            <v xml:space="preserve"> </v>
          </cell>
        </row>
        <row r="11">
          <cell r="E11" t="str">
            <v/>
          </cell>
          <cell r="F11" t="str">
            <v/>
          </cell>
          <cell r="Z11" t="str">
            <v>OSMANİYE</v>
          </cell>
          <cell r="BA11" t="str">
            <v xml:space="preserve"> </v>
          </cell>
        </row>
        <row r="12">
          <cell r="E12" t="str">
            <v/>
          </cell>
          <cell r="F12" t="str">
            <v/>
          </cell>
          <cell r="Z12" t="str">
            <v>ADANA</v>
          </cell>
          <cell r="BA12" t="str">
            <v xml:space="preserve"> </v>
          </cell>
        </row>
        <row r="13">
          <cell r="E13" t="str">
            <v/>
          </cell>
          <cell r="F13" t="str">
            <v/>
          </cell>
          <cell r="Z13" t="str">
            <v>MERSİN</v>
          </cell>
          <cell r="BA13" t="str">
            <v xml:space="preserve"> </v>
          </cell>
        </row>
        <row r="14">
          <cell r="E14" t="str">
            <v/>
          </cell>
          <cell r="F14" t="str">
            <v/>
          </cell>
          <cell r="Z14" t="str">
            <v>GAZİANTEP</v>
          </cell>
          <cell r="BA14" t="str">
            <v xml:space="preserve"> </v>
          </cell>
        </row>
        <row r="15">
          <cell r="E15" t="str">
            <v/>
          </cell>
          <cell r="F15" t="str">
            <v/>
          </cell>
          <cell r="Z15" t="str">
            <v>ADANA</v>
          </cell>
          <cell r="BA15" t="str">
            <v xml:space="preserve"> </v>
          </cell>
        </row>
        <row r="16">
          <cell r="E16" t="str">
            <v/>
          </cell>
          <cell r="F16" t="str">
            <v/>
          </cell>
          <cell r="Z16" t="str">
            <v>GAZİANTEP</v>
          </cell>
          <cell r="BA16" t="str">
            <v xml:space="preserve"> </v>
          </cell>
        </row>
        <row r="17">
          <cell r="E17" t="str">
            <v/>
          </cell>
          <cell r="F17" t="str">
            <v/>
          </cell>
          <cell r="Z17" t="str">
            <v>GAZİANTEP</v>
          </cell>
          <cell r="BA17" t="str">
            <v xml:space="preserve"> </v>
          </cell>
        </row>
        <row r="18">
          <cell r="E18" t="str">
            <v/>
          </cell>
          <cell r="F18" t="str">
            <v/>
          </cell>
          <cell r="Z18" t="str">
            <v>GAZİANTEP</v>
          </cell>
          <cell r="BA18" t="str">
            <v xml:space="preserve"> </v>
          </cell>
        </row>
        <row r="19">
          <cell r="E19" t="str">
            <v/>
          </cell>
          <cell r="F19" t="str">
            <v/>
          </cell>
          <cell r="Z19" t="str">
            <v>ADANA</v>
          </cell>
          <cell r="BA19" t="str">
            <v xml:space="preserve"> </v>
          </cell>
        </row>
        <row r="20">
          <cell r="E20" t="str">
            <v/>
          </cell>
          <cell r="F20" t="str">
            <v/>
          </cell>
          <cell r="Z20" t="str">
            <v>ADANA</v>
          </cell>
          <cell r="BA20" t="str">
            <v xml:space="preserve"> </v>
          </cell>
        </row>
        <row r="21">
          <cell r="E21" t="str">
            <v/>
          </cell>
          <cell r="F21" t="str">
            <v/>
          </cell>
          <cell r="Z21" t="str">
            <v>MERSİN</v>
          </cell>
          <cell r="BA21" t="str">
            <v xml:space="preserve"> </v>
          </cell>
        </row>
        <row r="22">
          <cell r="E22" t="str">
            <v/>
          </cell>
          <cell r="F22" t="str">
            <v/>
          </cell>
          <cell r="Z22" t="str">
            <v>GAZİANTEP</v>
          </cell>
          <cell r="BA22" t="str">
            <v xml:space="preserve"> </v>
          </cell>
        </row>
        <row r="23">
          <cell r="E23" t="str">
            <v/>
          </cell>
          <cell r="F23" t="str">
            <v/>
          </cell>
          <cell r="Z23" t="str">
            <v>OSMANİYE</v>
          </cell>
          <cell r="BA23" t="str">
            <v xml:space="preserve"> </v>
          </cell>
        </row>
        <row r="24">
          <cell r="E24" t="str">
            <v/>
          </cell>
          <cell r="F24" t="str">
            <v/>
          </cell>
          <cell r="Z24" t="str">
            <v>ADANA</v>
          </cell>
          <cell r="BA24" t="str">
            <v xml:space="preserve"> </v>
          </cell>
        </row>
        <row r="25">
          <cell r="E25" t="str">
            <v/>
          </cell>
          <cell r="F25" t="str">
            <v/>
          </cell>
          <cell r="Z25" t="str">
            <v>GAZİANTEP</v>
          </cell>
          <cell r="BA25" t="str">
            <v xml:space="preserve"> </v>
          </cell>
        </row>
        <row r="26">
          <cell r="E26" t="str">
            <v/>
          </cell>
          <cell r="F26" t="str">
            <v/>
          </cell>
          <cell r="Z26" t="str">
            <v>GAZİANTEP</v>
          </cell>
          <cell r="BA26" t="str">
            <v xml:space="preserve"> </v>
          </cell>
        </row>
        <row r="27">
          <cell r="E27" t="str">
            <v/>
          </cell>
          <cell r="F27" t="str">
            <v/>
          </cell>
          <cell r="BA27" t="str">
            <v xml:space="preserve"> </v>
          </cell>
        </row>
        <row r="28">
          <cell r="E28" t="str">
            <v/>
          </cell>
          <cell r="F28" t="str">
            <v/>
          </cell>
          <cell r="BA28" t="str">
            <v xml:space="preserve"> </v>
          </cell>
        </row>
        <row r="29">
          <cell r="E29" t="str">
            <v/>
          </cell>
          <cell r="F29" t="str">
            <v/>
          </cell>
          <cell r="BA29" t="str">
            <v xml:space="preserve"> </v>
          </cell>
        </row>
        <row r="30">
          <cell r="E30" t="str">
            <v/>
          </cell>
          <cell r="F30" t="str">
            <v/>
          </cell>
          <cell r="BA30" t="str">
            <v xml:space="preserve"> </v>
          </cell>
        </row>
        <row r="31">
          <cell r="E31" t="str">
            <v/>
          </cell>
          <cell r="F31" t="str">
            <v/>
          </cell>
          <cell r="BA31" t="str">
            <v xml:space="preserve"> </v>
          </cell>
        </row>
        <row r="32">
          <cell r="E32" t="str">
            <v/>
          </cell>
          <cell r="F32" t="str">
            <v/>
          </cell>
          <cell r="BA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Y34" t="str">
            <v>Sekreter</v>
          </cell>
          <cell r="AG34" t="str">
            <v>Hakem</v>
          </cell>
          <cell r="AZ34" t="str">
            <v>Hakem</v>
          </cell>
        </row>
      </sheetData>
      <sheetData sheetId="15" refreshError="1"/>
      <sheetData sheetId="16">
        <row r="8">
          <cell r="E8" t="str">
            <v>BARAN KAYA</v>
          </cell>
          <cell r="F8" t="str">
            <v>MERSİN</v>
          </cell>
          <cell r="I8">
            <v>3420</v>
          </cell>
          <cell r="J8">
            <v>3420</v>
          </cell>
          <cell r="K8">
            <v>90</v>
          </cell>
        </row>
        <row r="9">
          <cell r="E9" t="str">
            <v/>
          </cell>
          <cell r="F9" t="str">
            <v/>
          </cell>
          <cell r="K9" t="str">
            <v xml:space="preserve"> </v>
          </cell>
        </row>
        <row r="10">
          <cell r="K10" t="str">
            <v xml:space="preserve"> </v>
          </cell>
        </row>
        <row r="11">
          <cell r="K11" t="str">
            <v xml:space="preserve"> </v>
          </cell>
        </row>
        <row r="12">
          <cell r="K12" t="str">
            <v xml:space="preserve"> </v>
          </cell>
        </row>
        <row r="13">
          <cell r="K13" t="str">
            <v xml:space="preserve"> </v>
          </cell>
        </row>
        <row r="14">
          <cell r="K14" t="str">
            <v xml:space="preserve"> </v>
          </cell>
        </row>
        <row r="15"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4">
          <cell r="E44" t="str">
            <v>Baş Hakem</v>
          </cell>
          <cell r="F44" t="str">
            <v>Lider</v>
          </cell>
          <cell r="G44" t="str">
            <v>Sekreter</v>
          </cell>
          <cell r="J44" t="str">
            <v>Hakem</v>
          </cell>
        </row>
      </sheetData>
      <sheetData sheetId="17">
        <row r="8">
          <cell r="E8" t="str">
            <v>YİĞİT CAN FAYZA</v>
          </cell>
          <cell r="F8" t="str">
            <v>ADANA</v>
          </cell>
          <cell r="G8">
            <v>3597</v>
          </cell>
          <cell r="H8">
            <v>3454</v>
          </cell>
          <cell r="I8">
            <v>3526</v>
          </cell>
          <cell r="J8">
            <v>3597</v>
          </cell>
          <cell r="K8">
            <v>91</v>
          </cell>
        </row>
        <row r="9">
          <cell r="E9" t="str">
            <v>TALHA TUNÇER</v>
          </cell>
          <cell r="F9" t="str">
            <v>ADANA</v>
          </cell>
          <cell r="G9">
            <v>1726</v>
          </cell>
          <cell r="H9" t="str">
            <v>X</v>
          </cell>
          <cell r="I9">
            <v>1736</v>
          </cell>
          <cell r="J9">
            <v>1736</v>
          </cell>
          <cell r="K9">
            <v>54</v>
          </cell>
        </row>
        <row r="10">
          <cell r="E10" t="str">
            <v>YUNUS EMRE ÇAL</v>
          </cell>
          <cell r="F10" t="str">
            <v>MERSİN</v>
          </cell>
          <cell r="G10">
            <v>1594</v>
          </cell>
          <cell r="H10" t="str">
            <v>X</v>
          </cell>
          <cell r="I10" t="str">
            <v>X</v>
          </cell>
          <cell r="J10">
            <v>1594</v>
          </cell>
          <cell r="K10">
            <v>48</v>
          </cell>
        </row>
        <row r="11">
          <cell r="E11" t="str">
            <v>COŞKUN CERİT</v>
          </cell>
          <cell r="F11" t="str">
            <v>ADANA</v>
          </cell>
          <cell r="G11">
            <v>1028</v>
          </cell>
          <cell r="H11">
            <v>1207</v>
          </cell>
          <cell r="I11">
            <v>1168</v>
          </cell>
          <cell r="J11">
            <v>1207</v>
          </cell>
          <cell r="K11">
            <v>33</v>
          </cell>
        </row>
        <row r="12">
          <cell r="E12" t="str">
            <v/>
          </cell>
          <cell r="F12" t="str">
            <v/>
          </cell>
          <cell r="J12" t="str">
            <v/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 t="str">
            <v/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 t="str">
            <v/>
          </cell>
          <cell r="K14" t="str">
            <v xml:space="preserve"> </v>
          </cell>
        </row>
        <row r="15">
          <cell r="E15" t="str">
            <v/>
          </cell>
          <cell r="F15" t="str">
            <v/>
          </cell>
          <cell r="J15" t="str">
            <v/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 t="str">
            <v/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 t="str">
            <v/>
          </cell>
          <cell r="K17" t="str">
            <v xml:space="preserve"> </v>
          </cell>
        </row>
        <row r="18">
          <cell r="E18" t="str">
            <v/>
          </cell>
          <cell r="F18" t="str">
            <v/>
          </cell>
          <cell r="J18" t="str">
            <v/>
          </cell>
          <cell r="K18" t="str">
            <v xml:space="preserve"> </v>
          </cell>
        </row>
        <row r="19">
          <cell r="E19" t="str">
            <v/>
          </cell>
          <cell r="F19" t="str">
            <v/>
          </cell>
          <cell r="J19" t="str">
            <v/>
          </cell>
          <cell r="K19" t="str">
            <v xml:space="preserve">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K20" t="str">
            <v xml:space="preserve"> </v>
          </cell>
        </row>
        <row r="21">
          <cell r="E21" t="str">
            <v/>
          </cell>
          <cell r="F21" t="str">
            <v/>
          </cell>
          <cell r="J21" t="str">
            <v/>
          </cell>
          <cell r="K21" t="str">
            <v xml:space="preserve"> </v>
          </cell>
        </row>
        <row r="22">
          <cell r="E22" t="str">
            <v/>
          </cell>
          <cell r="F22" t="str">
            <v/>
          </cell>
          <cell r="J22" t="str">
            <v/>
          </cell>
          <cell r="K22" t="str">
            <v xml:space="preserve"> </v>
          </cell>
        </row>
        <row r="23">
          <cell r="E23" t="str">
            <v/>
          </cell>
          <cell r="F23" t="str">
            <v/>
          </cell>
          <cell r="J23" t="str">
            <v/>
          </cell>
          <cell r="K23" t="str">
            <v xml:space="preserve"> </v>
          </cell>
        </row>
        <row r="24">
          <cell r="E24" t="str">
            <v/>
          </cell>
          <cell r="F24" t="str">
            <v/>
          </cell>
          <cell r="K24" t="str">
            <v xml:space="preserve"> </v>
          </cell>
        </row>
        <row r="25">
          <cell r="E25" t="str">
            <v/>
          </cell>
          <cell r="F25" t="str">
            <v/>
          </cell>
          <cell r="J25" t="str">
            <v/>
          </cell>
          <cell r="K25" t="str">
            <v xml:space="preserve"> </v>
          </cell>
        </row>
        <row r="26">
          <cell r="E26" t="str">
            <v/>
          </cell>
          <cell r="F26" t="str">
            <v/>
          </cell>
          <cell r="J26" t="str">
            <v/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 t="str">
            <v/>
          </cell>
          <cell r="K27" t="str">
            <v xml:space="preserve"> </v>
          </cell>
        </row>
        <row r="28">
          <cell r="E28" t="str">
            <v/>
          </cell>
          <cell r="F28" t="str">
            <v/>
          </cell>
          <cell r="J28" t="str">
            <v/>
          </cell>
          <cell r="K28" t="str">
            <v xml:space="preserve"> </v>
          </cell>
        </row>
        <row r="29">
          <cell r="E29" t="str">
            <v/>
          </cell>
          <cell r="F29" t="str">
            <v/>
          </cell>
          <cell r="J29" t="str">
            <v/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 t="str">
            <v/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 t="str">
            <v/>
          </cell>
          <cell r="K31" t="str">
            <v xml:space="preserve"> </v>
          </cell>
        </row>
        <row r="32">
          <cell r="E32" t="str">
            <v/>
          </cell>
          <cell r="F32" t="str">
            <v/>
          </cell>
          <cell r="J32" t="str">
            <v/>
          </cell>
          <cell r="K32" t="str">
            <v xml:space="preserve"> </v>
          </cell>
        </row>
        <row r="33">
          <cell r="E33" t="str">
            <v/>
          </cell>
          <cell r="F33" t="str">
            <v/>
          </cell>
          <cell r="J33" t="str">
            <v/>
          </cell>
          <cell r="K33" t="str">
            <v xml:space="preserve"> </v>
          </cell>
        </row>
        <row r="34">
          <cell r="E34" t="str">
            <v/>
          </cell>
          <cell r="F34" t="str">
            <v/>
          </cell>
          <cell r="J34" t="str">
            <v/>
          </cell>
          <cell r="K34" t="str">
            <v xml:space="preserve"> </v>
          </cell>
        </row>
        <row r="35">
          <cell r="E35" t="str">
            <v/>
          </cell>
          <cell r="F35" t="str">
            <v/>
          </cell>
          <cell r="J35" t="str">
            <v/>
          </cell>
          <cell r="K35" t="str">
            <v xml:space="preserve"> </v>
          </cell>
        </row>
        <row r="36">
          <cell r="E36" t="str">
            <v/>
          </cell>
          <cell r="F36" t="str">
            <v/>
          </cell>
          <cell r="J36" t="str">
            <v/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 t="str">
            <v/>
          </cell>
          <cell r="K37" t="str">
            <v xml:space="preserve"> </v>
          </cell>
        </row>
        <row r="38">
          <cell r="E38" t="str">
            <v/>
          </cell>
          <cell r="F38" t="str">
            <v/>
          </cell>
          <cell r="J38" t="str">
            <v/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 t="str">
            <v/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 t="str">
            <v/>
          </cell>
          <cell r="K40" t="str">
            <v xml:space="preserve"> </v>
          </cell>
        </row>
        <row r="41">
          <cell r="E41" t="str">
            <v/>
          </cell>
          <cell r="F41" t="str">
            <v/>
          </cell>
          <cell r="J41" t="str">
            <v/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 t="str">
            <v/>
          </cell>
          <cell r="K42" t="str">
            <v xml:space="preserve"> </v>
          </cell>
        </row>
        <row r="43">
          <cell r="E43" t="str">
            <v/>
          </cell>
          <cell r="F43" t="str">
            <v/>
          </cell>
          <cell r="J43" t="str">
            <v/>
          </cell>
          <cell r="K43" t="str">
            <v xml:space="preserve"> </v>
          </cell>
        </row>
        <row r="44">
          <cell r="E44" t="str">
            <v/>
          </cell>
          <cell r="F44" t="str">
            <v/>
          </cell>
          <cell r="J44" t="str">
            <v/>
          </cell>
          <cell r="K44" t="str">
            <v xml:space="preserve"> </v>
          </cell>
        </row>
        <row r="45">
          <cell r="E45" t="str">
            <v/>
          </cell>
          <cell r="F45" t="str">
            <v/>
          </cell>
          <cell r="J45" t="str">
            <v/>
          </cell>
          <cell r="K45" t="str">
            <v xml:space="preserve"> </v>
          </cell>
        </row>
        <row r="46">
          <cell r="E46" t="str">
            <v/>
          </cell>
          <cell r="F46" t="str">
            <v/>
          </cell>
          <cell r="J46" t="str">
            <v/>
          </cell>
          <cell r="K46" t="str">
            <v xml:space="preserve"> </v>
          </cell>
        </row>
        <row r="47">
          <cell r="E47" t="str">
            <v/>
          </cell>
          <cell r="F47" t="str">
            <v/>
          </cell>
          <cell r="J47" t="str">
            <v/>
          </cell>
          <cell r="K47" t="str">
            <v xml:space="preserve">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002060"/>
  </sheetPr>
  <dimension ref="A1:V65439"/>
  <sheetViews>
    <sheetView view="pageBreakPreview" zoomScale="50" zoomScaleNormal="100" zoomScaleSheetLayoutView="50" workbookViewId="0">
      <selection activeCell="A11" sqref="A11:XFD27"/>
    </sheetView>
  </sheetViews>
  <sheetFormatPr defaultRowHeight="12.75" x14ac:dyDescent="0.2"/>
  <cols>
    <col min="1" max="1" width="9.140625" style="4"/>
    <col min="2" max="2" width="51.140625" style="4" bestFit="1" customWidth="1"/>
    <col min="3" max="3" width="11.28515625" style="4" bestFit="1" customWidth="1"/>
    <col min="4" max="15" width="12.42578125" style="4" customWidth="1"/>
    <col min="16" max="16" width="14.85546875" style="4" customWidth="1"/>
    <col min="17" max="17" width="15.85546875" style="26" customWidth="1"/>
    <col min="18" max="18" width="14.5703125" style="4" customWidth="1"/>
    <col min="19" max="19" width="11.7109375" style="4" customWidth="1"/>
    <col min="20" max="258" width="9.140625" style="4"/>
    <col min="259" max="259" width="51.140625" style="4" bestFit="1" customWidth="1"/>
    <col min="260" max="271" width="12.42578125" style="4" customWidth="1"/>
    <col min="272" max="272" width="14.85546875" style="4" customWidth="1"/>
    <col min="273" max="273" width="15.85546875" style="4" customWidth="1"/>
    <col min="274" max="274" width="14.5703125" style="4" customWidth="1"/>
    <col min="275" max="275" width="11.7109375" style="4" customWidth="1"/>
    <col min="276" max="514" width="9.140625" style="4"/>
    <col min="515" max="515" width="51.140625" style="4" bestFit="1" customWidth="1"/>
    <col min="516" max="527" width="12.42578125" style="4" customWidth="1"/>
    <col min="528" max="528" width="14.85546875" style="4" customWidth="1"/>
    <col min="529" max="529" width="15.85546875" style="4" customWidth="1"/>
    <col min="530" max="530" width="14.5703125" style="4" customWidth="1"/>
    <col min="531" max="531" width="11.7109375" style="4" customWidth="1"/>
    <col min="532" max="770" width="9.140625" style="4"/>
    <col min="771" max="771" width="51.140625" style="4" bestFit="1" customWidth="1"/>
    <col min="772" max="783" width="12.42578125" style="4" customWidth="1"/>
    <col min="784" max="784" width="14.85546875" style="4" customWidth="1"/>
    <col min="785" max="785" width="15.85546875" style="4" customWidth="1"/>
    <col min="786" max="786" width="14.5703125" style="4" customWidth="1"/>
    <col min="787" max="787" width="11.7109375" style="4" customWidth="1"/>
    <col min="788" max="1026" width="9.140625" style="4"/>
    <col min="1027" max="1027" width="51.140625" style="4" bestFit="1" customWidth="1"/>
    <col min="1028" max="1039" width="12.42578125" style="4" customWidth="1"/>
    <col min="1040" max="1040" width="14.85546875" style="4" customWidth="1"/>
    <col min="1041" max="1041" width="15.85546875" style="4" customWidth="1"/>
    <col min="1042" max="1042" width="14.5703125" style="4" customWidth="1"/>
    <col min="1043" max="1043" width="11.7109375" style="4" customWidth="1"/>
    <col min="1044" max="1282" width="9.140625" style="4"/>
    <col min="1283" max="1283" width="51.140625" style="4" bestFit="1" customWidth="1"/>
    <col min="1284" max="1295" width="12.42578125" style="4" customWidth="1"/>
    <col min="1296" max="1296" width="14.85546875" style="4" customWidth="1"/>
    <col min="1297" max="1297" width="15.85546875" style="4" customWidth="1"/>
    <col min="1298" max="1298" width="14.5703125" style="4" customWidth="1"/>
    <col min="1299" max="1299" width="11.7109375" style="4" customWidth="1"/>
    <col min="1300" max="1538" width="9.140625" style="4"/>
    <col min="1539" max="1539" width="51.140625" style="4" bestFit="1" customWidth="1"/>
    <col min="1540" max="1551" width="12.42578125" style="4" customWidth="1"/>
    <col min="1552" max="1552" width="14.85546875" style="4" customWidth="1"/>
    <col min="1553" max="1553" width="15.85546875" style="4" customWidth="1"/>
    <col min="1554" max="1554" width="14.5703125" style="4" customWidth="1"/>
    <col min="1555" max="1555" width="11.7109375" style="4" customWidth="1"/>
    <col min="1556" max="1794" width="9.140625" style="4"/>
    <col min="1795" max="1795" width="51.140625" style="4" bestFit="1" customWidth="1"/>
    <col min="1796" max="1807" width="12.42578125" style="4" customWidth="1"/>
    <col min="1808" max="1808" width="14.85546875" style="4" customWidth="1"/>
    <col min="1809" max="1809" width="15.85546875" style="4" customWidth="1"/>
    <col min="1810" max="1810" width="14.5703125" style="4" customWidth="1"/>
    <col min="1811" max="1811" width="11.7109375" style="4" customWidth="1"/>
    <col min="1812" max="2050" width="9.140625" style="4"/>
    <col min="2051" max="2051" width="51.140625" style="4" bestFit="1" customWidth="1"/>
    <col min="2052" max="2063" width="12.42578125" style="4" customWidth="1"/>
    <col min="2064" max="2064" width="14.85546875" style="4" customWidth="1"/>
    <col min="2065" max="2065" width="15.85546875" style="4" customWidth="1"/>
    <col min="2066" max="2066" width="14.5703125" style="4" customWidth="1"/>
    <col min="2067" max="2067" width="11.7109375" style="4" customWidth="1"/>
    <col min="2068" max="2306" width="9.140625" style="4"/>
    <col min="2307" max="2307" width="51.140625" style="4" bestFit="1" customWidth="1"/>
    <col min="2308" max="2319" width="12.42578125" style="4" customWidth="1"/>
    <col min="2320" max="2320" width="14.85546875" style="4" customWidth="1"/>
    <col min="2321" max="2321" width="15.85546875" style="4" customWidth="1"/>
    <col min="2322" max="2322" width="14.5703125" style="4" customWidth="1"/>
    <col min="2323" max="2323" width="11.7109375" style="4" customWidth="1"/>
    <col min="2324" max="2562" width="9.140625" style="4"/>
    <col min="2563" max="2563" width="51.140625" style="4" bestFit="1" customWidth="1"/>
    <col min="2564" max="2575" width="12.42578125" style="4" customWidth="1"/>
    <col min="2576" max="2576" width="14.85546875" style="4" customWidth="1"/>
    <col min="2577" max="2577" width="15.85546875" style="4" customWidth="1"/>
    <col min="2578" max="2578" width="14.5703125" style="4" customWidth="1"/>
    <col min="2579" max="2579" width="11.7109375" style="4" customWidth="1"/>
    <col min="2580" max="2818" width="9.140625" style="4"/>
    <col min="2819" max="2819" width="51.140625" style="4" bestFit="1" customWidth="1"/>
    <col min="2820" max="2831" width="12.42578125" style="4" customWidth="1"/>
    <col min="2832" max="2832" width="14.85546875" style="4" customWidth="1"/>
    <col min="2833" max="2833" width="15.85546875" style="4" customWidth="1"/>
    <col min="2834" max="2834" width="14.5703125" style="4" customWidth="1"/>
    <col min="2835" max="2835" width="11.7109375" style="4" customWidth="1"/>
    <col min="2836" max="3074" width="9.140625" style="4"/>
    <col min="3075" max="3075" width="51.140625" style="4" bestFit="1" customWidth="1"/>
    <col min="3076" max="3087" width="12.42578125" style="4" customWidth="1"/>
    <col min="3088" max="3088" width="14.85546875" style="4" customWidth="1"/>
    <col min="3089" max="3089" width="15.85546875" style="4" customWidth="1"/>
    <col min="3090" max="3090" width="14.5703125" style="4" customWidth="1"/>
    <col min="3091" max="3091" width="11.7109375" style="4" customWidth="1"/>
    <col min="3092" max="3330" width="9.140625" style="4"/>
    <col min="3331" max="3331" width="51.140625" style="4" bestFit="1" customWidth="1"/>
    <col min="3332" max="3343" width="12.42578125" style="4" customWidth="1"/>
    <col min="3344" max="3344" width="14.85546875" style="4" customWidth="1"/>
    <col min="3345" max="3345" width="15.85546875" style="4" customWidth="1"/>
    <col min="3346" max="3346" width="14.5703125" style="4" customWidth="1"/>
    <col min="3347" max="3347" width="11.7109375" style="4" customWidth="1"/>
    <col min="3348" max="3586" width="9.140625" style="4"/>
    <col min="3587" max="3587" width="51.140625" style="4" bestFit="1" customWidth="1"/>
    <col min="3588" max="3599" width="12.42578125" style="4" customWidth="1"/>
    <col min="3600" max="3600" width="14.85546875" style="4" customWidth="1"/>
    <col min="3601" max="3601" width="15.85546875" style="4" customWidth="1"/>
    <col min="3602" max="3602" width="14.5703125" style="4" customWidth="1"/>
    <col min="3603" max="3603" width="11.7109375" style="4" customWidth="1"/>
    <col min="3604" max="3842" width="9.140625" style="4"/>
    <col min="3843" max="3843" width="51.140625" style="4" bestFit="1" customWidth="1"/>
    <col min="3844" max="3855" width="12.42578125" style="4" customWidth="1"/>
    <col min="3856" max="3856" width="14.85546875" style="4" customWidth="1"/>
    <col min="3857" max="3857" width="15.85546875" style="4" customWidth="1"/>
    <col min="3858" max="3858" width="14.5703125" style="4" customWidth="1"/>
    <col min="3859" max="3859" width="11.7109375" style="4" customWidth="1"/>
    <col min="3860" max="4098" width="9.140625" style="4"/>
    <col min="4099" max="4099" width="51.140625" style="4" bestFit="1" customWidth="1"/>
    <col min="4100" max="4111" width="12.42578125" style="4" customWidth="1"/>
    <col min="4112" max="4112" width="14.85546875" style="4" customWidth="1"/>
    <col min="4113" max="4113" width="15.85546875" style="4" customWidth="1"/>
    <col min="4114" max="4114" width="14.5703125" style="4" customWidth="1"/>
    <col min="4115" max="4115" width="11.7109375" style="4" customWidth="1"/>
    <col min="4116" max="4354" width="9.140625" style="4"/>
    <col min="4355" max="4355" width="51.140625" style="4" bestFit="1" customWidth="1"/>
    <col min="4356" max="4367" width="12.42578125" style="4" customWidth="1"/>
    <col min="4368" max="4368" width="14.85546875" style="4" customWidth="1"/>
    <col min="4369" max="4369" width="15.85546875" style="4" customWidth="1"/>
    <col min="4370" max="4370" width="14.5703125" style="4" customWidth="1"/>
    <col min="4371" max="4371" width="11.7109375" style="4" customWidth="1"/>
    <col min="4372" max="4610" width="9.140625" style="4"/>
    <col min="4611" max="4611" width="51.140625" style="4" bestFit="1" customWidth="1"/>
    <col min="4612" max="4623" width="12.42578125" style="4" customWidth="1"/>
    <col min="4624" max="4624" width="14.85546875" style="4" customWidth="1"/>
    <col min="4625" max="4625" width="15.85546875" style="4" customWidth="1"/>
    <col min="4626" max="4626" width="14.5703125" style="4" customWidth="1"/>
    <col min="4627" max="4627" width="11.7109375" style="4" customWidth="1"/>
    <col min="4628" max="4866" width="9.140625" style="4"/>
    <col min="4867" max="4867" width="51.140625" style="4" bestFit="1" customWidth="1"/>
    <col min="4868" max="4879" width="12.42578125" style="4" customWidth="1"/>
    <col min="4880" max="4880" width="14.85546875" style="4" customWidth="1"/>
    <col min="4881" max="4881" width="15.85546875" style="4" customWidth="1"/>
    <col min="4882" max="4882" width="14.5703125" style="4" customWidth="1"/>
    <col min="4883" max="4883" width="11.7109375" style="4" customWidth="1"/>
    <col min="4884" max="5122" width="9.140625" style="4"/>
    <col min="5123" max="5123" width="51.140625" style="4" bestFit="1" customWidth="1"/>
    <col min="5124" max="5135" width="12.42578125" style="4" customWidth="1"/>
    <col min="5136" max="5136" width="14.85546875" style="4" customWidth="1"/>
    <col min="5137" max="5137" width="15.85546875" style="4" customWidth="1"/>
    <col min="5138" max="5138" width="14.5703125" style="4" customWidth="1"/>
    <col min="5139" max="5139" width="11.7109375" style="4" customWidth="1"/>
    <col min="5140" max="5378" width="9.140625" style="4"/>
    <col min="5379" max="5379" width="51.140625" style="4" bestFit="1" customWidth="1"/>
    <col min="5380" max="5391" width="12.42578125" style="4" customWidth="1"/>
    <col min="5392" max="5392" width="14.85546875" style="4" customWidth="1"/>
    <col min="5393" max="5393" width="15.85546875" style="4" customWidth="1"/>
    <col min="5394" max="5394" width="14.5703125" style="4" customWidth="1"/>
    <col min="5395" max="5395" width="11.7109375" style="4" customWidth="1"/>
    <col min="5396" max="5634" width="9.140625" style="4"/>
    <col min="5635" max="5635" width="51.140625" style="4" bestFit="1" customWidth="1"/>
    <col min="5636" max="5647" width="12.42578125" style="4" customWidth="1"/>
    <col min="5648" max="5648" width="14.85546875" style="4" customWidth="1"/>
    <col min="5649" max="5649" width="15.85546875" style="4" customWidth="1"/>
    <col min="5650" max="5650" width="14.5703125" style="4" customWidth="1"/>
    <col min="5651" max="5651" width="11.7109375" style="4" customWidth="1"/>
    <col min="5652" max="5890" width="9.140625" style="4"/>
    <col min="5891" max="5891" width="51.140625" style="4" bestFit="1" customWidth="1"/>
    <col min="5892" max="5903" width="12.42578125" style="4" customWidth="1"/>
    <col min="5904" max="5904" width="14.85546875" style="4" customWidth="1"/>
    <col min="5905" max="5905" width="15.85546875" style="4" customWidth="1"/>
    <col min="5906" max="5906" width="14.5703125" style="4" customWidth="1"/>
    <col min="5907" max="5907" width="11.7109375" style="4" customWidth="1"/>
    <col min="5908" max="6146" width="9.140625" style="4"/>
    <col min="6147" max="6147" width="51.140625" style="4" bestFit="1" customWidth="1"/>
    <col min="6148" max="6159" width="12.42578125" style="4" customWidth="1"/>
    <col min="6160" max="6160" width="14.85546875" style="4" customWidth="1"/>
    <col min="6161" max="6161" width="15.85546875" style="4" customWidth="1"/>
    <col min="6162" max="6162" width="14.5703125" style="4" customWidth="1"/>
    <col min="6163" max="6163" width="11.7109375" style="4" customWidth="1"/>
    <col min="6164" max="6402" width="9.140625" style="4"/>
    <col min="6403" max="6403" width="51.140625" style="4" bestFit="1" customWidth="1"/>
    <col min="6404" max="6415" width="12.42578125" style="4" customWidth="1"/>
    <col min="6416" max="6416" width="14.85546875" style="4" customWidth="1"/>
    <col min="6417" max="6417" width="15.85546875" style="4" customWidth="1"/>
    <col min="6418" max="6418" width="14.5703125" style="4" customWidth="1"/>
    <col min="6419" max="6419" width="11.7109375" style="4" customWidth="1"/>
    <col min="6420" max="6658" width="9.140625" style="4"/>
    <col min="6659" max="6659" width="51.140625" style="4" bestFit="1" customWidth="1"/>
    <col min="6660" max="6671" width="12.42578125" style="4" customWidth="1"/>
    <col min="6672" max="6672" width="14.85546875" style="4" customWidth="1"/>
    <col min="6673" max="6673" width="15.85546875" style="4" customWidth="1"/>
    <col min="6674" max="6674" width="14.5703125" style="4" customWidth="1"/>
    <col min="6675" max="6675" width="11.7109375" style="4" customWidth="1"/>
    <col min="6676" max="6914" width="9.140625" style="4"/>
    <col min="6915" max="6915" width="51.140625" style="4" bestFit="1" customWidth="1"/>
    <col min="6916" max="6927" width="12.42578125" style="4" customWidth="1"/>
    <col min="6928" max="6928" width="14.85546875" style="4" customWidth="1"/>
    <col min="6929" max="6929" width="15.85546875" style="4" customWidth="1"/>
    <col min="6930" max="6930" width="14.5703125" style="4" customWidth="1"/>
    <col min="6931" max="6931" width="11.7109375" style="4" customWidth="1"/>
    <col min="6932" max="7170" width="9.140625" style="4"/>
    <col min="7171" max="7171" width="51.140625" style="4" bestFit="1" customWidth="1"/>
    <col min="7172" max="7183" width="12.42578125" style="4" customWidth="1"/>
    <col min="7184" max="7184" width="14.85546875" style="4" customWidth="1"/>
    <col min="7185" max="7185" width="15.85546875" style="4" customWidth="1"/>
    <col min="7186" max="7186" width="14.5703125" style="4" customWidth="1"/>
    <col min="7187" max="7187" width="11.7109375" style="4" customWidth="1"/>
    <col min="7188" max="7426" width="9.140625" style="4"/>
    <col min="7427" max="7427" width="51.140625" style="4" bestFit="1" customWidth="1"/>
    <col min="7428" max="7439" width="12.42578125" style="4" customWidth="1"/>
    <col min="7440" max="7440" width="14.85546875" style="4" customWidth="1"/>
    <col min="7441" max="7441" width="15.85546875" style="4" customWidth="1"/>
    <col min="7442" max="7442" width="14.5703125" style="4" customWidth="1"/>
    <col min="7443" max="7443" width="11.7109375" style="4" customWidth="1"/>
    <col min="7444" max="7682" width="9.140625" style="4"/>
    <col min="7683" max="7683" width="51.140625" style="4" bestFit="1" customWidth="1"/>
    <col min="7684" max="7695" width="12.42578125" style="4" customWidth="1"/>
    <col min="7696" max="7696" width="14.85546875" style="4" customWidth="1"/>
    <col min="7697" max="7697" width="15.85546875" style="4" customWidth="1"/>
    <col min="7698" max="7698" width="14.5703125" style="4" customWidth="1"/>
    <col min="7699" max="7699" width="11.7109375" style="4" customWidth="1"/>
    <col min="7700" max="7938" width="9.140625" style="4"/>
    <col min="7939" max="7939" width="51.140625" style="4" bestFit="1" customWidth="1"/>
    <col min="7940" max="7951" width="12.42578125" style="4" customWidth="1"/>
    <col min="7952" max="7952" width="14.85546875" style="4" customWidth="1"/>
    <col min="7953" max="7953" width="15.85546875" style="4" customWidth="1"/>
    <col min="7954" max="7954" width="14.5703125" style="4" customWidth="1"/>
    <col min="7955" max="7955" width="11.7109375" style="4" customWidth="1"/>
    <col min="7956" max="8194" width="9.140625" style="4"/>
    <col min="8195" max="8195" width="51.140625" style="4" bestFit="1" customWidth="1"/>
    <col min="8196" max="8207" width="12.42578125" style="4" customWidth="1"/>
    <col min="8208" max="8208" width="14.85546875" style="4" customWidth="1"/>
    <col min="8209" max="8209" width="15.85546875" style="4" customWidth="1"/>
    <col min="8210" max="8210" width="14.5703125" style="4" customWidth="1"/>
    <col min="8211" max="8211" width="11.7109375" style="4" customWidth="1"/>
    <col min="8212" max="8450" width="9.140625" style="4"/>
    <col min="8451" max="8451" width="51.140625" style="4" bestFit="1" customWidth="1"/>
    <col min="8452" max="8463" width="12.42578125" style="4" customWidth="1"/>
    <col min="8464" max="8464" width="14.85546875" style="4" customWidth="1"/>
    <col min="8465" max="8465" width="15.85546875" style="4" customWidth="1"/>
    <col min="8466" max="8466" width="14.5703125" style="4" customWidth="1"/>
    <col min="8467" max="8467" width="11.7109375" style="4" customWidth="1"/>
    <col min="8468" max="8706" width="9.140625" style="4"/>
    <col min="8707" max="8707" width="51.140625" style="4" bestFit="1" customWidth="1"/>
    <col min="8708" max="8719" width="12.42578125" style="4" customWidth="1"/>
    <col min="8720" max="8720" width="14.85546875" style="4" customWidth="1"/>
    <col min="8721" max="8721" width="15.85546875" style="4" customWidth="1"/>
    <col min="8722" max="8722" width="14.5703125" style="4" customWidth="1"/>
    <col min="8723" max="8723" width="11.7109375" style="4" customWidth="1"/>
    <col min="8724" max="8962" width="9.140625" style="4"/>
    <col min="8963" max="8963" width="51.140625" style="4" bestFit="1" customWidth="1"/>
    <col min="8964" max="8975" width="12.42578125" style="4" customWidth="1"/>
    <col min="8976" max="8976" width="14.85546875" style="4" customWidth="1"/>
    <col min="8977" max="8977" width="15.85546875" style="4" customWidth="1"/>
    <col min="8978" max="8978" width="14.5703125" style="4" customWidth="1"/>
    <col min="8979" max="8979" width="11.7109375" style="4" customWidth="1"/>
    <col min="8980" max="9218" width="9.140625" style="4"/>
    <col min="9219" max="9219" width="51.140625" style="4" bestFit="1" customWidth="1"/>
    <col min="9220" max="9231" width="12.42578125" style="4" customWidth="1"/>
    <col min="9232" max="9232" width="14.85546875" style="4" customWidth="1"/>
    <col min="9233" max="9233" width="15.85546875" style="4" customWidth="1"/>
    <col min="9234" max="9234" width="14.5703125" style="4" customWidth="1"/>
    <col min="9235" max="9235" width="11.7109375" style="4" customWidth="1"/>
    <col min="9236" max="9474" width="9.140625" style="4"/>
    <col min="9475" max="9475" width="51.140625" style="4" bestFit="1" customWidth="1"/>
    <col min="9476" max="9487" width="12.42578125" style="4" customWidth="1"/>
    <col min="9488" max="9488" width="14.85546875" style="4" customWidth="1"/>
    <col min="9489" max="9489" width="15.85546875" style="4" customWidth="1"/>
    <col min="9490" max="9490" width="14.5703125" style="4" customWidth="1"/>
    <col min="9491" max="9491" width="11.7109375" style="4" customWidth="1"/>
    <col min="9492" max="9730" width="9.140625" style="4"/>
    <col min="9731" max="9731" width="51.140625" style="4" bestFit="1" customWidth="1"/>
    <col min="9732" max="9743" width="12.42578125" style="4" customWidth="1"/>
    <col min="9744" max="9744" width="14.85546875" style="4" customWidth="1"/>
    <col min="9745" max="9745" width="15.85546875" style="4" customWidth="1"/>
    <col min="9746" max="9746" width="14.5703125" style="4" customWidth="1"/>
    <col min="9747" max="9747" width="11.7109375" style="4" customWidth="1"/>
    <col min="9748" max="9986" width="9.140625" style="4"/>
    <col min="9987" max="9987" width="51.140625" style="4" bestFit="1" customWidth="1"/>
    <col min="9988" max="9999" width="12.42578125" style="4" customWidth="1"/>
    <col min="10000" max="10000" width="14.85546875" style="4" customWidth="1"/>
    <col min="10001" max="10001" width="15.85546875" style="4" customWidth="1"/>
    <col min="10002" max="10002" width="14.5703125" style="4" customWidth="1"/>
    <col min="10003" max="10003" width="11.7109375" style="4" customWidth="1"/>
    <col min="10004" max="10242" width="9.140625" style="4"/>
    <col min="10243" max="10243" width="51.140625" style="4" bestFit="1" customWidth="1"/>
    <col min="10244" max="10255" width="12.42578125" style="4" customWidth="1"/>
    <col min="10256" max="10256" width="14.85546875" style="4" customWidth="1"/>
    <col min="10257" max="10257" width="15.85546875" style="4" customWidth="1"/>
    <col min="10258" max="10258" width="14.5703125" style="4" customWidth="1"/>
    <col min="10259" max="10259" width="11.7109375" style="4" customWidth="1"/>
    <col min="10260" max="10498" width="9.140625" style="4"/>
    <col min="10499" max="10499" width="51.140625" style="4" bestFit="1" customWidth="1"/>
    <col min="10500" max="10511" width="12.42578125" style="4" customWidth="1"/>
    <col min="10512" max="10512" width="14.85546875" style="4" customWidth="1"/>
    <col min="10513" max="10513" width="15.85546875" style="4" customWidth="1"/>
    <col min="10514" max="10514" width="14.5703125" style="4" customWidth="1"/>
    <col min="10515" max="10515" width="11.7109375" style="4" customWidth="1"/>
    <col min="10516" max="10754" width="9.140625" style="4"/>
    <col min="10755" max="10755" width="51.140625" style="4" bestFit="1" customWidth="1"/>
    <col min="10756" max="10767" width="12.42578125" style="4" customWidth="1"/>
    <col min="10768" max="10768" width="14.85546875" style="4" customWidth="1"/>
    <col min="10769" max="10769" width="15.85546875" style="4" customWidth="1"/>
    <col min="10770" max="10770" width="14.5703125" style="4" customWidth="1"/>
    <col min="10771" max="10771" width="11.7109375" style="4" customWidth="1"/>
    <col min="10772" max="11010" width="9.140625" style="4"/>
    <col min="11011" max="11011" width="51.140625" style="4" bestFit="1" customWidth="1"/>
    <col min="11012" max="11023" width="12.42578125" style="4" customWidth="1"/>
    <col min="11024" max="11024" width="14.85546875" style="4" customWidth="1"/>
    <col min="11025" max="11025" width="15.85546875" style="4" customWidth="1"/>
    <col min="11026" max="11026" width="14.5703125" style="4" customWidth="1"/>
    <col min="11027" max="11027" width="11.7109375" style="4" customWidth="1"/>
    <col min="11028" max="11266" width="9.140625" style="4"/>
    <col min="11267" max="11267" width="51.140625" style="4" bestFit="1" customWidth="1"/>
    <col min="11268" max="11279" width="12.42578125" style="4" customWidth="1"/>
    <col min="11280" max="11280" width="14.85546875" style="4" customWidth="1"/>
    <col min="11281" max="11281" width="15.85546875" style="4" customWidth="1"/>
    <col min="11282" max="11282" width="14.5703125" style="4" customWidth="1"/>
    <col min="11283" max="11283" width="11.7109375" style="4" customWidth="1"/>
    <col min="11284" max="11522" width="9.140625" style="4"/>
    <col min="11523" max="11523" width="51.140625" style="4" bestFit="1" customWidth="1"/>
    <col min="11524" max="11535" width="12.42578125" style="4" customWidth="1"/>
    <col min="11536" max="11536" width="14.85546875" style="4" customWidth="1"/>
    <col min="11537" max="11537" width="15.85546875" style="4" customWidth="1"/>
    <col min="11538" max="11538" width="14.5703125" style="4" customWidth="1"/>
    <col min="11539" max="11539" width="11.7109375" style="4" customWidth="1"/>
    <col min="11540" max="11778" width="9.140625" style="4"/>
    <col min="11779" max="11779" width="51.140625" style="4" bestFit="1" customWidth="1"/>
    <col min="11780" max="11791" width="12.42578125" style="4" customWidth="1"/>
    <col min="11792" max="11792" width="14.85546875" style="4" customWidth="1"/>
    <col min="11793" max="11793" width="15.85546875" style="4" customWidth="1"/>
    <col min="11794" max="11794" width="14.5703125" style="4" customWidth="1"/>
    <col min="11795" max="11795" width="11.7109375" style="4" customWidth="1"/>
    <col min="11796" max="12034" width="9.140625" style="4"/>
    <col min="12035" max="12035" width="51.140625" style="4" bestFit="1" customWidth="1"/>
    <col min="12036" max="12047" width="12.42578125" style="4" customWidth="1"/>
    <col min="12048" max="12048" width="14.85546875" style="4" customWidth="1"/>
    <col min="12049" max="12049" width="15.85546875" style="4" customWidth="1"/>
    <col min="12050" max="12050" width="14.5703125" style="4" customWidth="1"/>
    <col min="12051" max="12051" width="11.7109375" style="4" customWidth="1"/>
    <col min="12052" max="12290" width="9.140625" style="4"/>
    <col min="12291" max="12291" width="51.140625" style="4" bestFit="1" customWidth="1"/>
    <col min="12292" max="12303" width="12.42578125" style="4" customWidth="1"/>
    <col min="12304" max="12304" width="14.85546875" style="4" customWidth="1"/>
    <col min="12305" max="12305" width="15.85546875" style="4" customWidth="1"/>
    <col min="12306" max="12306" width="14.5703125" style="4" customWidth="1"/>
    <col min="12307" max="12307" width="11.7109375" style="4" customWidth="1"/>
    <col min="12308" max="12546" width="9.140625" style="4"/>
    <col min="12547" max="12547" width="51.140625" style="4" bestFit="1" customWidth="1"/>
    <col min="12548" max="12559" width="12.42578125" style="4" customWidth="1"/>
    <col min="12560" max="12560" width="14.85546875" style="4" customWidth="1"/>
    <col min="12561" max="12561" width="15.85546875" style="4" customWidth="1"/>
    <col min="12562" max="12562" width="14.5703125" style="4" customWidth="1"/>
    <col min="12563" max="12563" width="11.7109375" style="4" customWidth="1"/>
    <col min="12564" max="12802" width="9.140625" style="4"/>
    <col min="12803" max="12803" width="51.140625" style="4" bestFit="1" customWidth="1"/>
    <col min="12804" max="12815" width="12.42578125" style="4" customWidth="1"/>
    <col min="12816" max="12816" width="14.85546875" style="4" customWidth="1"/>
    <col min="12817" max="12817" width="15.85546875" style="4" customWidth="1"/>
    <col min="12818" max="12818" width="14.5703125" style="4" customWidth="1"/>
    <col min="12819" max="12819" width="11.7109375" style="4" customWidth="1"/>
    <col min="12820" max="13058" width="9.140625" style="4"/>
    <col min="13059" max="13059" width="51.140625" style="4" bestFit="1" customWidth="1"/>
    <col min="13060" max="13071" width="12.42578125" style="4" customWidth="1"/>
    <col min="13072" max="13072" width="14.85546875" style="4" customWidth="1"/>
    <col min="13073" max="13073" width="15.85546875" style="4" customWidth="1"/>
    <col min="13074" max="13074" width="14.5703125" style="4" customWidth="1"/>
    <col min="13075" max="13075" width="11.7109375" style="4" customWidth="1"/>
    <col min="13076" max="13314" width="9.140625" style="4"/>
    <col min="13315" max="13315" width="51.140625" style="4" bestFit="1" customWidth="1"/>
    <col min="13316" max="13327" width="12.42578125" style="4" customWidth="1"/>
    <col min="13328" max="13328" width="14.85546875" style="4" customWidth="1"/>
    <col min="13329" max="13329" width="15.85546875" style="4" customWidth="1"/>
    <col min="13330" max="13330" width="14.5703125" style="4" customWidth="1"/>
    <col min="13331" max="13331" width="11.7109375" style="4" customWidth="1"/>
    <col min="13332" max="13570" width="9.140625" style="4"/>
    <col min="13571" max="13571" width="51.140625" style="4" bestFit="1" customWidth="1"/>
    <col min="13572" max="13583" width="12.42578125" style="4" customWidth="1"/>
    <col min="13584" max="13584" width="14.85546875" style="4" customWidth="1"/>
    <col min="13585" max="13585" width="15.85546875" style="4" customWidth="1"/>
    <col min="13586" max="13586" width="14.5703125" style="4" customWidth="1"/>
    <col min="13587" max="13587" width="11.7109375" style="4" customWidth="1"/>
    <col min="13588" max="13826" width="9.140625" style="4"/>
    <col min="13827" max="13827" width="51.140625" style="4" bestFit="1" customWidth="1"/>
    <col min="13828" max="13839" width="12.42578125" style="4" customWidth="1"/>
    <col min="13840" max="13840" width="14.85546875" style="4" customWidth="1"/>
    <col min="13841" max="13841" width="15.85546875" style="4" customWidth="1"/>
    <col min="13842" max="13842" width="14.5703125" style="4" customWidth="1"/>
    <col min="13843" max="13843" width="11.7109375" style="4" customWidth="1"/>
    <col min="13844" max="14082" width="9.140625" style="4"/>
    <col min="14083" max="14083" width="51.140625" style="4" bestFit="1" customWidth="1"/>
    <col min="14084" max="14095" width="12.42578125" style="4" customWidth="1"/>
    <col min="14096" max="14096" width="14.85546875" style="4" customWidth="1"/>
    <col min="14097" max="14097" width="15.85546875" style="4" customWidth="1"/>
    <col min="14098" max="14098" width="14.5703125" style="4" customWidth="1"/>
    <col min="14099" max="14099" width="11.7109375" style="4" customWidth="1"/>
    <col min="14100" max="14338" width="9.140625" style="4"/>
    <col min="14339" max="14339" width="51.140625" style="4" bestFit="1" customWidth="1"/>
    <col min="14340" max="14351" width="12.42578125" style="4" customWidth="1"/>
    <col min="14352" max="14352" width="14.85546875" style="4" customWidth="1"/>
    <col min="14353" max="14353" width="15.85546875" style="4" customWidth="1"/>
    <col min="14354" max="14354" width="14.5703125" style="4" customWidth="1"/>
    <col min="14355" max="14355" width="11.7109375" style="4" customWidth="1"/>
    <col min="14356" max="14594" width="9.140625" style="4"/>
    <col min="14595" max="14595" width="51.140625" style="4" bestFit="1" customWidth="1"/>
    <col min="14596" max="14607" width="12.42578125" style="4" customWidth="1"/>
    <col min="14608" max="14608" width="14.85546875" style="4" customWidth="1"/>
    <col min="14609" max="14609" width="15.85546875" style="4" customWidth="1"/>
    <col min="14610" max="14610" width="14.5703125" style="4" customWidth="1"/>
    <col min="14611" max="14611" width="11.7109375" style="4" customWidth="1"/>
    <col min="14612" max="14850" width="9.140625" style="4"/>
    <col min="14851" max="14851" width="51.140625" style="4" bestFit="1" customWidth="1"/>
    <col min="14852" max="14863" width="12.42578125" style="4" customWidth="1"/>
    <col min="14864" max="14864" width="14.85546875" style="4" customWidth="1"/>
    <col min="14865" max="14865" width="15.85546875" style="4" customWidth="1"/>
    <col min="14866" max="14866" width="14.5703125" style="4" customWidth="1"/>
    <col min="14867" max="14867" width="11.7109375" style="4" customWidth="1"/>
    <col min="14868" max="15106" width="9.140625" style="4"/>
    <col min="15107" max="15107" width="51.140625" style="4" bestFit="1" customWidth="1"/>
    <col min="15108" max="15119" width="12.42578125" style="4" customWidth="1"/>
    <col min="15120" max="15120" width="14.85546875" style="4" customWidth="1"/>
    <col min="15121" max="15121" width="15.85546875" style="4" customWidth="1"/>
    <col min="15122" max="15122" width="14.5703125" style="4" customWidth="1"/>
    <col min="15123" max="15123" width="11.7109375" style="4" customWidth="1"/>
    <col min="15124" max="15362" width="9.140625" style="4"/>
    <col min="15363" max="15363" width="51.140625" style="4" bestFit="1" customWidth="1"/>
    <col min="15364" max="15375" width="12.42578125" style="4" customWidth="1"/>
    <col min="15376" max="15376" width="14.85546875" style="4" customWidth="1"/>
    <col min="15377" max="15377" width="15.85546875" style="4" customWidth="1"/>
    <col min="15378" max="15378" width="14.5703125" style="4" customWidth="1"/>
    <col min="15379" max="15379" width="11.7109375" style="4" customWidth="1"/>
    <col min="15380" max="15618" width="9.140625" style="4"/>
    <col min="15619" max="15619" width="51.140625" style="4" bestFit="1" customWidth="1"/>
    <col min="15620" max="15631" width="12.42578125" style="4" customWidth="1"/>
    <col min="15632" max="15632" width="14.85546875" style="4" customWidth="1"/>
    <col min="15633" max="15633" width="15.85546875" style="4" customWidth="1"/>
    <col min="15634" max="15634" width="14.5703125" style="4" customWidth="1"/>
    <col min="15635" max="15635" width="11.7109375" style="4" customWidth="1"/>
    <col min="15636" max="15874" width="9.140625" style="4"/>
    <col min="15875" max="15875" width="51.140625" style="4" bestFit="1" customWidth="1"/>
    <col min="15876" max="15887" width="12.42578125" style="4" customWidth="1"/>
    <col min="15888" max="15888" width="14.85546875" style="4" customWidth="1"/>
    <col min="15889" max="15889" width="15.85546875" style="4" customWidth="1"/>
    <col min="15890" max="15890" width="14.5703125" style="4" customWidth="1"/>
    <col min="15891" max="15891" width="11.7109375" style="4" customWidth="1"/>
    <col min="15892" max="16130" width="9.140625" style="4"/>
    <col min="16131" max="16131" width="51.140625" style="4" bestFit="1" customWidth="1"/>
    <col min="16132" max="16143" width="12.42578125" style="4" customWidth="1"/>
    <col min="16144" max="16144" width="14.85546875" style="4" customWidth="1"/>
    <col min="16145" max="16145" width="15.85546875" style="4" customWidth="1"/>
    <col min="16146" max="16146" width="14.5703125" style="4" customWidth="1"/>
    <col min="16147" max="16147" width="11.7109375" style="4" customWidth="1"/>
    <col min="16148" max="16384" width="9.140625" style="4"/>
  </cols>
  <sheetData>
    <row r="1" spans="1:22" ht="57.75" customHeight="1" x14ac:dyDescent="0.2">
      <c r="A1" s="49" t="str">
        <f>('[1]YARIŞMA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3"/>
      <c r="S1" s="3"/>
      <c r="T1" s="3"/>
    </row>
    <row r="2" spans="1:22" ht="27.75" customHeight="1" x14ac:dyDescent="0.2">
      <c r="A2" s="50" t="str">
        <f>'[1]YARIŞMA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"/>
      <c r="R2" s="6"/>
      <c r="S2" s="6"/>
      <c r="T2" s="6"/>
    </row>
    <row r="3" spans="1:22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"/>
      <c r="R3" s="8"/>
      <c r="S3" s="8"/>
      <c r="T3" s="8"/>
    </row>
    <row r="4" spans="1:22" ht="23.25" customHeight="1" x14ac:dyDescent="0.2">
      <c r="A4" s="51" t="str">
        <f>'[1]YARIŞMA BİLGİLERİ'!F21</f>
        <v>2012 KIZLAR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"/>
      <c r="R4" s="8"/>
      <c r="S4" s="8"/>
      <c r="T4" s="8"/>
    </row>
    <row r="5" spans="1:22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2">
        <f ca="1">NOW()</f>
        <v>44714.448686342592</v>
      </c>
      <c r="O5" s="52"/>
      <c r="P5" s="52"/>
      <c r="Q5" s="10"/>
      <c r="R5" s="11"/>
      <c r="S5" s="8"/>
      <c r="T5" s="8"/>
    </row>
    <row r="6" spans="1:22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5</v>
      </c>
      <c r="G6" s="48"/>
      <c r="H6" s="48" t="s">
        <v>6</v>
      </c>
      <c r="I6" s="48"/>
      <c r="J6" s="53" t="s">
        <v>7</v>
      </c>
      <c r="K6" s="54"/>
      <c r="L6" s="53" t="s">
        <v>4</v>
      </c>
      <c r="M6" s="54"/>
      <c r="N6" s="48" t="s">
        <v>3</v>
      </c>
      <c r="O6" s="48"/>
      <c r="P6" s="55" t="s">
        <v>18</v>
      </c>
      <c r="Q6" s="12"/>
      <c r="R6" s="13"/>
      <c r="S6" s="13"/>
      <c r="T6" s="13"/>
      <c r="U6" s="13"/>
      <c r="V6" s="13"/>
    </row>
    <row r="7" spans="1:22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55"/>
      <c r="Q7" s="12" t="s">
        <v>1</v>
      </c>
      <c r="R7" s="13"/>
      <c r="S7" s="13"/>
      <c r="T7" s="13"/>
      <c r="U7" s="13"/>
      <c r="V7" s="13"/>
    </row>
    <row r="8" spans="1:22" ht="31.5" customHeight="1" x14ac:dyDescent="0.2">
      <c r="A8" s="16">
        <v>1</v>
      </c>
      <c r="B8" s="17" t="s">
        <v>19</v>
      </c>
      <c r="C8" s="36" t="s">
        <v>20</v>
      </c>
      <c r="D8" s="18">
        <f>IF(ISERROR(VLOOKUP(B8,'[1]60m.'!$D$8:$F$965,3,0)),"",(VLOOKUP(B8,'[1]60m.'!$D$8:$H$965,3,0)))</f>
        <v>1062</v>
      </c>
      <c r="E8" s="19">
        <f>IF(ISERROR(VLOOKUP(B8,'[1]60m.'!$D$8:$G$965,4,0)),"",(VLOOKUP(B8,'[1]60m.'!$D$8:$G$965,4,0)))</f>
        <v>47</v>
      </c>
      <c r="F8" s="20">
        <f>IF(ISERROR(VLOOKUP(B8,[1]Uzun!$E$8:$J$995,6,0)),"",(VLOOKUP(B8,[1]Uzun!$E$8:$J$995,6,0)))</f>
        <v>382</v>
      </c>
      <c r="G8" s="21">
        <f>IF(ISERROR(VLOOKUP(B8,[1]Uzun!$E$8:$K$996,7,0)),"",(VLOOKUP(B8,[1]Uzun!$E$8:$K$996,7,0)))</f>
        <v>49</v>
      </c>
      <c r="H8" s="18" t="str">
        <f>IF(ISERROR(VLOOKUP(B8,[1]Yüksek!$E$8:$BA$1000,48,0)),"",(VLOOKUP(B8,[1]Yüksek!$E$8:$BA$1000,48,0)))</f>
        <v/>
      </c>
      <c r="I8" s="19" t="str">
        <f>IF(ISERROR(VLOOKUP(B8,[1]Yüksek!$E$8:$BA$1000,49,0)),"",(VLOOKUP(B8,[1]Yüksek!$E$8:$BA$1000,49,0)))</f>
        <v/>
      </c>
      <c r="J8" s="20">
        <f>IF(ISERROR(VLOOKUP(B8,[1]Fırlatma!$E$8:$J$995,6,0)),"",(VLOOKUP(B8,[1]Fırlatma!$E$8:$J$995,6,0)))</f>
        <v>2380</v>
      </c>
      <c r="K8" s="21">
        <f>IF(ISERROR(VLOOKUP(B8,[1]Fırlatma!$E$8:$K$995,7,0)),"",(VLOOKUP(B8,[1]Fırlatma!$E$8:$K$995,7,0)))</f>
        <v>22</v>
      </c>
      <c r="L8" s="22" t="str">
        <f>IF(ISERROR(VLOOKUP(B8,'[1]600m.'!$D$8:$F$984,3,0)),"",(VLOOKUP(B8,'[1]600m.'!$D$8:$H$984,3,0)))</f>
        <v/>
      </c>
      <c r="M8" s="19" t="str">
        <f>IF(ISERROR(VLOOKUP(B8,'[1]600m.'!$D$8:$G$984,4,0)),"",(VLOOKUP(B8,'[1]600m.'!$D$8:$G$984,4,0)))</f>
        <v/>
      </c>
      <c r="N8" s="20" t="str">
        <f>IF(ISERROR(VLOOKUP(B8,'[1]80m.'!$D$8:$G$935,3,0)),"",(VLOOKUP(B8,'[1]80m.'!$D$8:$G$935,3,0)))</f>
        <v/>
      </c>
      <c r="O8" s="21" t="str">
        <f>IF(ISERROR(VLOOKUP(B8,'[1]80m.'!$D$8:$G$935,4,0)),"",(VLOOKUP(B8,'[1]80m.'!$D$8:$G$935,4,0)))</f>
        <v/>
      </c>
      <c r="P8" s="23">
        <f t="shared" ref="P8:P10" si="0">SUM(E8,G8,I8,K8,M8,O8)</f>
        <v>118</v>
      </c>
      <c r="Q8" s="12" t="s">
        <v>20</v>
      </c>
      <c r="R8" s="13"/>
      <c r="S8" s="13"/>
      <c r="T8" s="13"/>
      <c r="U8" s="13"/>
      <c r="V8" s="13"/>
    </row>
    <row r="9" spans="1:22" ht="31.5" customHeight="1" x14ac:dyDescent="0.2">
      <c r="A9" s="16">
        <v>2</v>
      </c>
      <c r="B9" s="17" t="s">
        <v>22</v>
      </c>
      <c r="C9" s="36" t="s">
        <v>20</v>
      </c>
      <c r="D9" s="18">
        <f>IF(ISERROR(VLOOKUP(B9,'[1]60m.'!$D$8:$F$965,3,0)),"",(VLOOKUP(B9,'[1]60m.'!$D$8:$H$965,3,0)))</f>
        <v>1080</v>
      </c>
      <c r="E9" s="19">
        <f>IF(ISERROR(VLOOKUP(B9,'[1]60m.'!$D$8:$G$965,4,0)),"",(VLOOKUP(B9,'[1]60m.'!$D$8:$G$965,4,0)))</f>
        <v>44</v>
      </c>
      <c r="F9" s="20">
        <f>IF(ISERROR(VLOOKUP(B9,[1]Uzun!$E$8:$J$995,6,0)),"",(VLOOKUP(B9,[1]Uzun!$E$8:$J$995,6,0)))</f>
        <v>344</v>
      </c>
      <c r="G9" s="21">
        <f>IF(ISERROR(VLOOKUP(B9,[1]Uzun!$E$8:$K$996,7,0)),"",(VLOOKUP(B9,[1]Uzun!$E$8:$K$996,7,0)))</f>
        <v>36</v>
      </c>
      <c r="H9" s="18" t="str">
        <f>IF(ISERROR(VLOOKUP(B9,[1]Yüksek!$E$8:$BA$1000,48,0)),"",(VLOOKUP(B9,[1]Yüksek!$E$8:$BA$1000,48,0)))</f>
        <v/>
      </c>
      <c r="I9" s="19" t="str">
        <f>IF(ISERROR(VLOOKUP(B9,[1]Yüksek!$E$8:$BA$1000,49,0)),"",(VLOOKUP(B9,[1]Yüksek!$E$8:$BA$1000,49,0)))</f>
        <v/>
      </c>
      <c r="J9" s="20">
        <f>IF(ISERROR(VLOOKUP(B9,[1]Fırlatma!$E$8:$J$995,6,0)),"",(VLOOKUP(B9,[1]Fırlatma!$E$8:$J$995,6,0)))</f>
        <v>2854</v>
      </c>
      <c r="K9" s="21">
        <f>IF(ISERROR(VLOOKUP(B9,[1]Fırlatma!$E$8:$K$995,7,0)),"",(VLOOKUP(B9,[1]Fırlatma!$E$8:$K$995,7,0)))</f>
        <v>32</v>
      </c>
      <c r="L9" s="22" t="str">
        <f>IF(ISERROR(VLOOKUP(B9,'[1]600m.'!$D$8:$F$984,3,0)),"",(VLOOKUP(B9,'[1]600m.'!$D$8:$H$984,3,0)))</f>
        <v/>
      </c>
      <c r="M9" s="19" t="str">
        <f>IF(ISERROR(VLOOKUP(B9,'[1]600m.'!$D$8:$G$984,4,0)),"",(VLOOKUP(B9,'[1]600m.'!$D$8:$G$984,4,0)))</f>
        <v/>
      </c>
      <c r="N9" s="20" t="str">
        <f>IF(ISERROR(VLOOKUP(B9,'[1]80m.'!$D$8:$G$935,3,0)),"",(VLOOKUP(B9,'[1]80m.'!$D$8:$G$935,3,0)))</f>
        <v/>
      </c>
      <c r="O9" s="21" t="str">
        <f>IF(ISERROR(VLOOKUP(B9,'[1]80m.'!$D$8:$G$935,4,0)),"",(VLOOKUP(B9,'[1]80m.'!$D$8:$G$935,4,0)))</f>
        <v/>
      </c>
      <c r="P9" s="23">
        <f t="shared" si="0"/>
        <v>112</v>
      </c>
      <c r="Q9" s="12" t="s">
        <v>20</v>
      </c>
      <c r="R9" s="13"/>
      <c r="S9" s="13"/>
      <c r="T9" s="13"/>
      <c r="U9" s="13"/>
      <c r="V9" s="13"/>
    </row>
    <row r="10" spans="1:22" ht="31.5" customHeight="1" x14ac:dyDescent="0.2">
      <c r="A10" s="16">
        <v>3</v>
      </c>
      <c r="B10" s="17" t="s">
        <v>21</v>
      </c>
      <c r="C10" s="36" t="s">
        <v>20</v>
      </c>
      <c r="D10" s="18" t="str">
        <f>IF(ISERROR(VLOOKUP(B10,'[1]60m.'!$D$8:$F$965,3,0)),"",(VLOOKUP(B10,'[1]60m.'!$D$8:$H$965,3,0)))</f>
        <v/>
      </c>
      <c r="E10" s="19" t="str">
        <f>IF(ISERROR(VLOOKUP(B10,'[1]60m.'!$D$8:$G$965,4,0)),"",(VLOOKUP(B10,'[1]60m.'!$D$8:$G$965,4,0)))</f>
        <v/>
      </c>
      <c r="F10" s="20">
        <f>IF(ISERROR(VLOOKUP(B10,[1]Uzun!$E$8:$J$995,6,0)),"",(VLOOKUP(B10,[1]Uzun!$E$8:$J$995,6,0)))</f>
        <v>325</v>
      </c>
      <c r="G10" s="21">
        <f>IF(ISERROR(VLOOKUP(B10,[1]Uzun!$E$8:$K$996,7,0)),"",(VLOOKUP(B10,[1]Uzun!$E$8:$K$996,7,0)))</f>
        <v>30</v>
      </c>
      <c r="H10" s="18" t="str">
        <f>IF(ISERROR(VLOOKUP(B10,[1]Yüksek!$E$8:$BA$1000,48,0)),"",(VLOOKUP(B10,[1]Yüksek!$E$8:$BA$1000,48,0)))</f>
        <v/>
      </c>
      <c r="I10" s="19" t="str">
        <f>IF(ISERROR(VLOOKUP(B10,[1]Yüksek!$E$8:$BA$1000,49,0)),"",(VLOOKUP(B10,[1]Yüksek!$E$8:$BA$1000,49,0)))</f>
        <v/>
      </c>
      <c r="J10" s="20">
        <f>IF(ISERROR(VLOOKUP(B10,[1]Fırlatma!$E$8:$J$995,6,0)),"",(VLOOKUP(B10,[1]Fırlatma!$E$8:$J$995,6,0)))</f>
        <v>2726</v>
      </c>
      <c r="K10" s="21">
        <f>IF(ISERROR(VLOOKUP(B10,[1]Fırlatma!$E$8:$K$995,7,0)),"",(VLOOKUP(B10,[1]Fırlatma!$E$8:$K$995,7,0)))</f>
        <v>29</v>
      </c>
      <c r="L10" s="22">
        <f>IF(ISERROR(VLOOKUP(B10,'[1]600m.'!$D$8:$F$984,3,0)),"",(VLOOKUP(B10,'[1]600m.'!$D$8:$H$984,3,0)))</f>
        <v>21951</v>
      </c>
      <c r="M10" s="19">
        <f>IF(ISERROR(VLOOKUP(B10,'[1]600m.'!$D$8:$G$984,4,0)),"",(VLOOKUP(B10,'[1]600m.'!$D$8:$G$984,4,0)))</f>
        <v>25</v>
      </c>
      <c r="N10" s="20" t="str">
        <f>IF(ISERROR(VLOOKUP(B10,'[1]80m.'!$D$8:$G$935,3,0)),"",(VLOOKUP(B10,'[1]80m.'!$D$8:$G$935,3,0)))</f>
        <v/>
      </c>
      <c r="O10" s="21" t="str">
        <f>IF(ISERROR(VLOOKUP(B10,'[1]80m.'!$D$8:$G$935,4,0)),"",(VLOOKUP(B10,'[1]80m.'!$D$8:$G$935,4,0)))</f>
        <v/>
      </c>
      <c r="P10" s="23">
        <f t="shared" si="0"/>
        <v>84</v>
      </c>
      <c r="Q10" s="12" t="s">
        <v>20</v>
      </c>
      <c r="R10" s="13"/>
      <c r="S10" s="13"/>
      <c r="T10" s="13"/>
      <c r="U10" s="13"/>
      <c r="V10" s="13"/>
    </row>
    <row r="65439" spans="1:1" x14ac:dyDescent="0.2">
      <c r="A65439" s="4" t="s">
        <v>99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8:P10">
    <cfRule type="duplicateValues" dxfId="11" priority="62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>
    <tabColor rgb="FF002060"/>
  </sheetPr>
  <dimension ref="A1:AE65434"/>
  <sheetViews>
    <sheetView view="pageBreakPreview" topLeftCell="A4" zoomScale="55" zoomScaleNormal="100" zoomScaleSheetLayoutView="55" workbookViewId="0">
      <selection activeCell="AA4" sqref="AA1:AA1048576"/>
    </sheetView>
  </sheetViews>
  <sheetFormatPr defaultRowHeight="12.75" x14ac:dyDescent="0.2"/>
  <cols>
    <col min="1" max="1" width="9.140625" style="4"/>
    <col min="2" max="2" width="37.5703125" style="4" customWidth="1"/>
    <col min="3" max="3" width="21.5703125" style="4" bestFit="1" customWidth="1"/>
    <col min="4" max="25" width="12.140625" style="4" customWidth="1"/>
    <col min="26" max="26" width="13" style="4" customWidth="1"/>
    <col min="27" max="27" width="14.5703125" style="4" customWidth="1"/>
    <col min="28" max="28" width="11.7109375" style="4" customWidth="1"/>
    <col min="29" max="257" width="9.140625" style="4"/>
    <col min="258" max="258" width="37.5703125" style="4" customWidth="1"/>
    <col min="259" max="280" width="12.140625" style="4" customWidth="1"/>
    <col min="281" max="281" width="13" style="4" customWidth="1"/>
    <col min="282" max="282" width="15.85546875" style="4" customWidth="1"/>
    <col min="283" max="283" width="14.5703125" style="4" customWidth="1"/>
    <col min="284" max="284" width="11.7109375" style="4" customWidth="1"/>
    <col min="285" max="513" width="9.140625" style="4"/>
    <col min="514" max="514" width="37.5703125" style="4" customWidth="1"/>
    <col min="515" max="536" width="12.140625" style="4" customWidth="1"/>
    <col min="537" max="537" width="13" style="4" customWidth="1"/>
    <col min="538" max="538" width="15.85546875" style="4" customWidth="1"/>
    <col min="539" max="539" width="14.5703125" style="4" customWidth="1"/>
    <col min="540" max="540" width="11.7109375" style="4" customWidth="1"/>
    <col min="541" max="769" width="9.140625" style="4"/>
    <col min="770" max="770" width="37.5703125" style="4" customWidth="1"/>
    <col min="771" max="792" width="12.140625" style="4" customWidth="1"/>
    <col min="793" max="793" width="13" style="4" customWidth="1"/>
    <col min="794" max="794" width="15.85546875" style="4" customWidth="1"/>
    <col min="795" max="795" width="14.5703125" style="4" customWidth="1"/>
    <col min="796" max="796" width="11.7109375" style="4" customWidth="1"/>
    <col min="797" max="1025" width="9.140625" style="4"/>
    <col min="1026" max="1026" width="37.5703125" style="4" customWidth="1"/>
    <col min="1027" max="1048" width="12.140625" style="4" customWidth="1"/>
    <col min="1049" max="1049" width="13" style="4" customWidth="1"/>
    <col min="1050" max="1050" width="15.85546875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37.5703125" style="4" customWidth="1"/>
    <col min="1283" max="1304" width="12.140625" style="4" customWidth="1"/>
    <col min="1305" max="1305" width="13" style="4" customWidth="1"/>
    <col min="1306" max="1306" width="15.85546875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37.5703125" style="4" customWidth="1"/>
    <col min="1539" max="1560" width="12.140625" style="4" customWidth="1"/>
    <col min="1561" max="1561" width="13" style="4" customWidth="1"/>
    <col min="1562" max="1562" width="15.85546875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37.5703125" style="4" customWidth="1"/>
    <col min="1795" max="1816" width="12.140625" style="4" customWidth="1"/>
    <col min="1817" max="1817" width="13" style="4" customWidth="1"/>
    <col min="1818" max="1818" width="15.85546875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37.5703125" style="4" customWidth="1"/>
    <col min="2051" max="2072" width="12.140625" style="4" customWidth="1"/>
    <col min="2073" max="2073" width="13" style="4" customWidth="1"/>
    <col min="2074" max="2074" width="15.85546875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37.5703125" style="4" customWidth="1"/>
    <col min="2307" max="2328" width="12.140625" style="4" customWidth="1"/>
    <col min="2329" max="2329" width="13" style="4" customWidth="1"/>
    <col min="2330" max="2330" width="15.85546875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37.5703125" style="4" customWidth="1"/>
    <col min="2563" max="2584" width="12.140625" style="4" customWidth="1"/>
    <col min="2585" max="2585" width="13" style="4" customWidth="1"/>
    <col min="2586" max="2586" width="15.85546875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37.5703125" style="4" customWidth="1"/>
    <col min="2819" max="2840" width="12.140625" style="4" customWidth="1"/>
    <col min="2841" max="2841" width="13" style="4" customWidth="1"/>
    <col min="2842" max="2842" width="15.85546875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37.5703125" style="4" customWidth="1"/>
    <col min="3075" max="3096" width="12.140625" style="4" customWidth="1"/>
    <col min="3097" max="3097" width="13" style="4" customWidth="1"/>
    <col min="3098" max="3098" width="15.85546875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37.5703125" style="4" customWidth="1"/>
    <col min="3331" max="3352" width="12.140625" style="4" customWidth="1"/>
    <col min="3353" max="3353" width="13" style="4" customWidth="1"/>
    <col min="3354" max="3354" width="15.85546875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37.5703125" style="4" customWidth="1"/>
    <col min="3587" max="3608" width="12.140625" style="4" customWidth="1"/>
    <col min="3609" max="3609" width="13" style="4" customWidth="1"/>
    <col min="3610" max="3610" width="15.85546875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37.5703125" style="4" customWidth="1"/>
    <col min="3843" max="3864" width="12.140625" style="4" customWidth="1"/>
    <col min="3865" max="3865" width="13" style="4" customWidth="1"/>
    <col min="3866" max="3866" width="15.85546875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37.5703125" style="4" customWidth="1"/>
    <col min="4099" max="4120" width="12.140625" style="4" customWidth="1"/>
    <col min="4121" max="4121" width="13" style="4" customWidth="1"/>
    <col min="4122" max="4122" width="15.85546875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37.5703125" style="4" customWidth="1"/>
    <col min="4355" max="4376" width="12.140625" style="4" customWidth="1"/>
    <col min="4377" max="4377" width="13" style="4" customWidth="1"/>
    <col min="4378" max="4378" width="15.85546875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37.5703125" style="4" customWidth="1"/>
    <col min="4611" max="4632" width="12.140625" style="4" customWidth="1"/>
    <col min="4633" max="4633" width="13" style="4" customWidth="1"/>
    <col min="4634" max="4634" width="15.85546875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37.5703125" style="4" customWidth="1"/>
    <col min="4867" max="4888" width="12.140625" style="4" customWidth="1"/>
    <col min="4889" max="4889" width="13" style="4" customWidth="1"/>
    <col min="4890" max="4890" width="15.85546875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37.5703125" style="4" customWidth="1"/>
    <col min="5123" max="5144" width="12.140625" style="4" customWidth="1"/>
    <col min="5145" max="5145" width="13" style="4" customWidth="1"/>
    <col min="5146" max="5146" width="15.85546875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37.5703125" style="4" customWidth="1"/>
    <col min="5379" max="5400" width="12.140625" style="4" customWidth="1"/>
    <col min="5401" max="5401" width="13" style="4" customWidth="1"/>
    <col min="5402" max="5402" width="15.85546875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37.5703125" style="4" customWidth="1"/>
    <col min="5635" max="5656" width="12.140625" style="4" customWidth="1"/>
    <col min="5657" max="5657" width="13" style="4" customWidth="1"/>
    <col min="5658" max="5658" width="15.85546875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37.5703125" style="4" customWidth="1"/>
    <col min="5891" max="5912" width="12.140625" style="4" customWidth="1"/>
    <col min="5913" max="5913" width="13" style="4" customWidth="1"/>
    <col min="5914" max="5914" width="15.85546875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37.5703125" style="4" customWidth="1"/>
    <col min="6147" max="6168" width="12.140625" style="4" customWidth="1"/>
    <col min="6169" max="6169" width="13" style="4" customWidth="1"/>
    <col min="6170" max="6170" width="15.85546875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37.5703125" style="4" customWidth="1"/>
    <col min="6403" max="6424" width="12.140625" style="4" customWidth="1"/>
    <col min="6425" max="6425" width="13" style="4" customWidth="1"/>
    <col min="6426" max="6426" width="15.85546875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37.5703125" style="4" customWidth="1"/>
    <col min="6659" max="6680" width="12.140625" style="4" customWidth="1"/>
    <col min="6681" max="6681" width="13" style="4" customWidth="1"/>
    <col min="6682" max="6682" width="15.85546875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37.5703125" style="4" customWidth="1"/>
    <col min="6915" max="6936" width="12.140625" style="4" customWidth="1"/>
    <col min="6937" max="6937" width="13" style="4" customWidth="1"/>
    <col min="6938" max="6938" width="15.85546875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37.5703125" style="4" customWidth="1"/>
    <col min="7171" max="7192" width="12.140625" style="4" customWidth="1"/>
    <col min="7193" max="7193" width="13" style="4" customWidth="1"/>
    <col min="7194" max="7194" width="15.85546875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37.5703125" style="4" customWidth="1"/>
    <col min="7427" max="7448" width="12.140625" style="4" customWidth="1"/>
    <col min="7449" max="7449" width="13" style="4" customWidth="1"/>
    <col min="7450" max="7450" width="15.85546875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37.5703125" style="4" customWidth="1"/>
    <col min="7683" max="7704" width="12.140625" style="4" customWidth="1"/>
    <col min="7705" max="7705" width="13" style="4" customWidth="1"/>
    <col min="7706" max="7706" width="15.85546875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37.5703125" style="4" customWidth="1"/>
    <col min="7939" max="7960" width="12.140625" style="4" customWidth="1"/>
    <col min="7961" max="7961" width="13" style="4" customWidth="1"/>
    <col min="7962" max="7962" width="15.85546875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37.5703125" style="4" customWidth="1"/>
    <col min="8195" max="8216" width="12.140625" style="4" customWidth="1"/>
    <col min="8217" max="8217" width="13" style="4" customWidth="1"/>
    <col min="8218" max="8218" width="15.85546875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37.5703125" style="4" customWidth="1"/>
    <col min="8451" max="8472" width="12.140625" style="4" customWidth="1"/>
    <col min="8473" max="8473" width="13" style="4" customWidth="1"/>
    <col min="8474" max="8474" width="15.85546875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37.5703125" style="4" customWidth="1"/>
    <col min="8707" max="8728" width="12.140625" style="4" customWidth="1"/>
    <col min="8729" max="8729" width="13" style="4" customWidth="1"/>
    <col min="8730" max="8730" width="15.85546875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37.5703125" style="4" customWidth="1"/>
    <col min="8963" max="8984" width="12.140625" style="4" customWidth="1"/>
    <col min="8985" max="8985" width="13" style="4" customWidth="1"/>
    <col min="8986" max="8986" width="15.85546875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37.5703125" style="4" customWidth="1"/>
    <col min="9219" max="9240" width="12.140625" style="4" customWidth="1"/>
    <col min="9241" max="9241" width="13" style="4" customWidth="1"/>
    <col min="9242" max="9242" width="15.85546875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37.5703125" style="4" customWidth="1"/>
    <col min="9475" max="9496" width="12.140625" style="4" customWidth="1"/>
    <col min="9497" max="9497" width="13" style="4" customWidth="1"/>
    <col min="9498" max="9498" width="15.85546875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37.5703125" style="4" customWidth="1"/>
    <col min="9731" max="9752" width="12.140625" style="4" customWidth="1"/>
    <col min="9753" max="9753" width="13" style="4" customWidth="1"/>
    <col min="9754" max="9754" width="15.85546875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37.5703125" style="4" customWidth="1"/>
    <col min="9987" max="10008" width="12.140625" style="4" customWidth="1"/>
    <col min="10009" max="10009" width="13" style="4" customWidth="1"/>
    <col min="10010" max="10010" width="15.85546875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37.5703125" style="4" customWidth="1"/>
    <col min="10243" max="10264" width="12.140625" style="4" customWidth="1"/>
    <col min="10265" max="10265" width="13" style="4" customWidth="1"/>
    <col min="10266" max="10266" width="15.85546875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37.5703125" style="4" customWidth="1"/>
    <col min="10499" max="10520" width="12.140625" style="4" customWidth="1"/>
    <col min="10521" max="10521" width="13" style="4" customWidth="1"/>
    <col min="10522" max="10522" width="15.85546875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37.5703125" style="4" customWidth="1"/>
    <col min="10755" max="10776" width="12.140625" style="4" customWidth="1"/>
    <col min="10777" max="10777" width="13" style="4" customWidth="1"/>
    <col min="10778" max="10778" width="15.85546875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37.5703125" style="4" customWidth="1"/>
    <col min="11011" max="11032" width="12.140625" style="4" customWidth="1"/>
    <col min="11033" max="11033" width="13" style="4" customWidth="1"/>
    <col min="11034" max="11034" width="15.85546875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37.5703125" style="4" customWidth="1"/>
    <col min="11267" max="11288" width="12.140625" style="4" customWidth="1"/>
    <col min="11289" max="11289" width="13" style="4" customWidth="1"/>
    <col min="11290" max="11290" width="15.85546875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37.5703125" style="4" customWidth="1"/>
    <col min="11523" max="11544" width="12.140625" style="4" customWidth="1"/>
    <col min="11545" max="11545" width="13" style="4" customWidth="1"/>
    <col min="11546" max="11546" width="15.85546875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37.5703125" style="4" customWidth="1"/>
    <col min="11779" max="11800" width="12.140625" style="4" customWidth="1"/>
    <col min="11801" max="11801" width="13" style="4" customWidth="1"/>
    <col min="11802" max="11802" width="15.85546875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37.5703125" style="4" customWidth="1"/>
    <col min="12035" max="12056" width="12.140625" style="4" customWidth="1"/>
    <col min="12057" max="12057" width="13" style="4" customWidth="1"/>
    <col min="12058" max="12058" width="15.85546875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37.5703125" style="4" customWidth="1"/>
    <col min="12291" max="12312" width="12.140625" style="4" customWidth="1"/>
    <col min="12313" max="12313" width="13" style="4" customWidth="1"/>
    <col min="12314" max="12314" width="15.85546875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37.5703125" style="4" customWidth="1"/>
    <col min="12547" max="12568" width="12.140625" style="4" customWidth="1"/>
    <col min="12569" max="12569" width="13" style="4" customWidth="1"/>
    <col min="12570" max="12570" width="15.85546875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37.5703125" style="4" customWidth="1"/>
    <col min="12803" max="12824" width="12.140625" style="4" customWidth="1"/>
    <col min="12825" max="12825" width="13" style="4" customWidth="1"/>
    <col min="12826" max="12826" width="15.85546875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37.5703125" style="4" customWidth="1"/>
    <col min="13059" max="13080" width="12.140625" style="4" customWidth="1"/>
    <col min="13081" max="13081" width="13" style="4" customWidth="1"/>
    <col min="13082" max="13082" width="15.85546875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37.5703125" style="4" customWidth="1"/>
    <col min="13315" max="13336" width="12.140625" style="4" customWidth="1"/>
    <col min="13337" max="13337" width="13" style="4" customWidth="1"/>
    <col min="13338" max="13338" width="15.85546875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37.5703125" style="4" customWidth="1"/>
    <col min="13571" max="13592" width="12.140625" style="4" customWidth="1"/>
    <col min="13593" max="13593" width="13" style="4" customWidth="1"/>
    <col min="13594" max="13594" width="15.85546875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37.5703125" style="4" customWidth="1"/>
    <col min="13827" max="13848" width="12.140625" style="4" customWidth="1"/>
    <col min="13849" max="13849" width="13" style="4" customWidth="1"/>
    <col min="13850" max="13850" width="15.85546875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37.5703125" style="4" customWidth="1"/>
    <col min="14083" max="14104" width="12.140625" style="4" customWidth="1"/>
    <col min="14105" max="14105" width="13" style="4" customWidth="1"/>
    <col min="14106" max="14106" width="15.85546875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37.5703125" style="4" customWidth="1"/>
    <col min="14339" max="14360" width="12.140625" style="4" customWidth="1"/>
    <col min="14361" max="14361" width="13" style="4" customWidth="1"/>
    <col min="14362" max="14362" width="15.85546875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37.5703125" style="4" customWidth="1"/>
    <col min="14595" max="14616" width="12.140625" style="4" customWidth="1"/>
    <col min="14617" max="14617" width="13" style="4" customWidth="1"/>
    <col min="14618" max="14618" width="15.85546875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37.5703125" style="4" customWidth="1"/>
    <col min="14851" max="14872" width="12.140625" style="4" customWidth="1"/>
    <col min="14873" max="14873" width="13" style="4" customWidth="1"/>
    <col min="14874" max="14874" width="15.85546875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37.5703125" style="4" customWidth="1"/>
    <col min="15107" max="15128" width="12.140625" style="4" customWidth="1"/>
    <col min="15129" max="15129" width="13" style="4" customWidth="1"/>
    <col min="15130" max="15130" width="15.85546875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37.5703125" style="4" customWidth="1"/>
    <col min="15363" max="15384" width="12.140625" style="4" customWidth="1"/>
    <col min="15385" max="15385" width="13" style="4" customWidth="1"/>
    <col min="15386" max="15386" width="15.85546875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37.5703125" style="4" customWidth="1"/>
    <col min="15619" max="15640" width="12.140625" style="4" customWidth="1"/>
    <col min="15641" max="15641" width="13" style="4" customWidth="1"/>
    <col min="15642" max="15642" width="15.85546875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37.5703125" style="4" customWidth="1"/>
    <col min="15875" max="15896" width="12.140625" style="4" customWidth="1"/>
    <col min="15897" max="15897" width="13" style="4" customWidth="1"/>
    <col min="15898" max="15898" width="15.85546875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37.5703125" style="4" customWidth="1"/>
    <col min="16131" max="16152" width="12.140625" style="4" customWidth="1"/>
    <col min="16153" max="16153" width="13" style="4" customWidth="1"/>
    <col min="16154" max="16154" width="15.85546875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('[11]YARIŞMA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'[11]YARIŞMA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'[11]YARIŞMA BİLGİLERİ'!F21</f>
        <v>2008 ERKEKLER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44714.448685995369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8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8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102</v>
      </c>
      <c r="C8" s="33" t="s">
        <v>20</v>
      </c>
      <c r="D8" s="18" t="str">
        <f>IF(ISERROR(VLOOKUP(B8,'[11]60m.'!$D$8:$F$965,3,0)),"",(VLOOKUP(B8,'[11]60m.'!$D$8:$H$965,3,0)))</f>
        <v/>
      </c>
      <c r="E8" s="19" t="str">
        <f>IF(ISERROR(VLOOKUP(B8,'[11]60m.'!$D$8:$G$965,4,0)),"",(VLOOKUP(B8,'[11]60m.'!$D$8:$G$965,4,0)))</f>
        <v/>
      </c>
      <c r="F8" s="20" t="str">
        <f>IF(ISERROR(VLOOKUP(B8,'[11]100m.Eng'!$D$8:$G$935,3,0)),"",(VLOOKUP(B8,'[11]100m.Eng'!$D$8:$G$935,3,0)))</f>
        <v/>
      </c>
      <c r="G8" s="21" t="str">
        <f>IF(ISERROR(VLOOKUP(B8,'[11]100m.Eng'!$D$8:$G$935,4,0)),"",(VLOOKUP(B8,'[11]100m.Eng'!$D$8:$G$935,4,0)))</f>
        <v/>
      </c>
      <c r="H8" s="22" t="str">
        <f>IF(ISERROR(VLOOKUP(B8,'[11]2000m.'!$D$8:$G$947,3,0)),"",(VLOOKUP(B8,'[11]2000m.'!$D$8:$G$947,3,0)))</f>
        <v/>
      </c>
      <c r="I8" s="19" t="str">
        <f>IF(ISERROR(VLOOKUP(B8,'[11]2000m.'!$D$8:$G$947,4,0)),"",(VLOOKUP(B8,'[11]2000m.'!$D$8:$G$947,4,0)))</f>
        <v/>
      </c>
      <c r="J8" s="20">
        <f>IF(ISERROR(VLOOKUP(B8,[11]Gülle!$E$8:$K$942,6,0)),"",(VLOOKUP(B8,[11]Gülle!$E$8:$K$942,6,0)))</f>
        <v>689</v>
      </c>
      <c r="K8" s="21">
        <f>IF(ISERROR(VLOOKUP(B8,[11]Gülle!$E$8:$K$942,7,0)),"",(VLOOKUP(B8,[11]Gülle!$E$8:$K$942,7,0)))</f>
        <v>39</v>
      </c>
      <c r="L8" s="18" t="str">
        <f>IF(ISERROR(VLOOKUP(B8,[11]Disk!$E$8:$K$947,6,0)),"",(VLOOKUP(B8,[11]Disk!$E$8:$K$947,6,0)))</f>
        <v/>
      </c>
      <c r="M8" s="19" t="str">
        <f>IF(ISERROR(VLOOKUP(B8,[11]Disk!$E$8:$K$947,7,0)),"",(VLOOKUP(B8,[11]Disk!$E$8:$K$947,7,0)))</f>
        <v/>
      </c>
      <c r="N8" s="20">
        <f>IF(ISERROR(VLOOKUP(B8,[11]Uzun!$E$8:$J$995,6,0)),"",(VLOOKUP(B8,[11]Uzun!$E$8:$J$995,6,0)))</f>
        <v>537</v>
      </c>
      <c r="O8" s="21">
        <f>IF(ISERROR(VLOOKUP(B8,[11]Uzun!$E$8:$K$996,7,0)),"",(VLOOKUP(B8,[11]Uzun!$E$8:$K$996,7,0)))</f>
        <v>74</v>
      </c>
      <c r="P8" s="18" t="str">
        <f>IF(ISERROR(VLOOKUP(B8,[11]Yüksek!$E$8:$BA$1000,48,0)),"",(VLOOKUP(B8,[11]Yüksek!$E$8:$BA$1000,48,0)))</f>
        <v/>
      </c>
      <c r="Q8" s="19" t="str">
        <f>IF(ISERROR(VLOOKUP(B8,[11]Yüksek!$E$8:$BA$1000,49,0)),"",(VLOOKUP(B8,[11]Yüksek!$E$8:$BA$1000,49,0)))</f>
        <v/>
      </c>
      <c r="R8" s="20" t="str">
        <f>IF(ISERROR(VLOOKUP(B8,[11]Çekiç!$E$8:$K$942,6,0)),"",(VLOOKUP(B8,[11]Çekiç!$E$8:$K$942,6,0)))</f>
        <v/>
      </c>
      <c r="S8" s="21" t="str">
        <f>IF(ISERROR(VLOOKUP(B8,[11]Çekiç!$E$8:$K$942,7,0)),"",(VLOOKUP(B8,[11]Çekiç!$E$8:$K$942,7,0)))</f>
        <v/>
      </c>
      <c r="T8" s="18" t="str">
        <f>IF(ISERROR(VLOOKUP(B8,[11]Cirit!$E$8:$J$995,6,0)),"",(VLOOKUP(B8,[11]Cirit!$E$8:$J$995,6,0)))</f>
        <v/>
      </c>
      <c r="U8" s="19" t="str">
        <f>IF(ISERROR(VLOOKUP(B8,[11]Cirit!$E$8:$K$995,7,0)),"",(VLOOKUP(B8,[11]Cirit!$E$8:$K$995,7,0)))</f>
        <v/>
      </c>
      <c r="V8" s="25" t="str">
        <f>IF(ISERROR(VLOOKUP(B8,'[11]800m.'!$D$8:$F$984,3,0)),"",(VLOOKUP(B8,'[11]800m.'!$D$8:$H$984,3,0)))</f>
        <v/>
      </c>
      <c r="W8" s="21" t="str">
        <f>IF(ISERROR(VLOOKUP(B8,'[11]800m.'!$D$8:$G$984,4,0)),"",(VLOOKUP(B8,'[11]800m.'!$D$8:$G$984,4,0)))</f>
        <v/>
      </c>
      <c r="X8" s="18">
        <f>IF(ISERROR(VLOOKUP(B8,'[11]80m.'!$D$8:$G$935,3,0)),"",(VLOOKUP(B8,'[11]80m.'!$D$8:$G$935,3,0)))</f>
        <v>1015</v>
      </c>
      <c r="Y8" s="19">
        <f>IF(ISERROR(VLOOKUP(B8,'[11]80m.'!$D$8:$G$935,4,0)),"",(VLOOKUP(B8,'[11]80m.'!$D$8:$G$935,4,0)))</f>
        <v>87</v>
      </c>
      <c r="Z8" s="27">
        <f t="shared" ref="Z8:Z12" si="0">SUM(E8,G8,I8,K8,M8,O8,Q8,U8,W8,Y8)</f>
        <v>200</v>
      </c>
      <c r="AA8" s="13"/>
      <c r="AB8" s="13"/>
      <c r="AC8" s="13"/>
      <c r="AD8" s="13"/>
      <c r="AE8" s="13"/>
    </row>
    <row r="9" spans="1:31" ht="31.5" customHeight="1" x14ac:dyDescent="0.2">
      <c r="A9" s="16">
        <v>2</v>
      </c>
      <c r="B9" s="1" t="s">
        <v>103</v>
      </c>
      <c r="C9" s="33" t="s">
        <v>20</v>
      </c>
      <c r="D9" s="18" t="str">
        <f>IF(ISERROR(VLOOKUP(B9,'[11]60m.'!$D$8:$F$965,3,0)),"",(VLOOKUP(B9,'[11]60m.'!$D$8:$H$965,3,0)))</f>
        <v/>
      </c>
      <c r="E9" s="19" t="str">
        <f>IF(ISERROR(VLOOKUP(B9,'[11]60m.'!$D$8:$G$965,4,0)),"",(VLOOKUP(B9,'[11]60m.'!$D$8:$G$965,4,0)))</f>
        <v/>
      </c>
      <c r="F9" s="20" t="str">
        <f>IF(ISERROR(VLOOKUP(B9,'[11]100m.Eng'!$D$8:$G$935,3,0)),"",(VLOOKUP(B9,'[11]100m.Eng'!$D$8:$G$935,3,0)))</f>
        <v/>
      </c>
      <c r="G9" s="21" t="str">
        <f>IF(ISERROR(VLOOKUP(B9,'[11]100m.Eng'!$D$8:$G$935,4,0)),"",(VLOOKUP(B9,'[11]100m.Eng'!$D$8:$G$935,4,0)))</f>
        <v/>
      </c>
      <c r="H9" s="22" t="str">
        <f>IF(ISERROR(VLOOKUP(B9,'[11]2000m.'!$D$8:$G$947,3,0)),"",(VLOOKUP(B9,'[11]2000m.'!$D$8:$G$947,3,0)))</f>
        <v/>
      </c>
      <c r="I9" s="19" t="str">
        <f>IF(ISERROR(VLOOKUP(B9,'[11]2000m.'!$D$8:$G$947,4,0)),"",(VLOOKUP(B9,'[11]2000m.'!$D$8:$G$947,4,0)))</f>
        <v/>
      </c>
      <c r="J9" s="20" t="str">
        <f>IF(ISERROR(VLOOKUP(B9,[11]Gülle!$E$8:$K$942,6,0)),"",(VLOOKUP(B9,[11]Gülle!$E$8:$K$942,6,0)))</f>
        <v/>
      </c>
      <c r="K9" s="21" t="str">
        <f>IF(ISERROR(VLOOKUP(B9,[11]Gülle!$E$8:$K$942,7,0)),"",(VLOOKUP(B9,[11]Gülle!$E$8:$K$942,7,0)))</f>
        <v/>
      </c>
      <c r="L9" s="18" t="str">
        <f>IF(ISERROR(VLOOKUP(B9,[11]Disk!$E$8:$K$947,6,0)),"",(VLOOKUP(B9,[11]Disk!$E$8:$K$947,6,0)))</f>
        <v/>
      </c>
      <c r="M9" s="19" t="str">
        <f>IF(ISERROR(VLOOKUP(B9,[11]Disk!$E$8:$K$947,7,0)),"",(VLOOKUP(B9,[11]Disk!$E$8:$K$947,7,0)))</f>
        <v/>
      </c>
      <c r="N9" s="20">
        <f>IF(ISERROR(VLOOKUP(B9,[11]Uzun!$E$8:$J$995,6,0)),"",(VLOOKUP(B9,[11]Uzun!$E$8:$J$995,6,0)))</f>
        <v>487</v>
      </c>
      <c r="O9" s="21">
        <f>IF(ISERROR(VLOOKUP(B9,[11]Uzun!$E$8:$K$996,7,0)),"",(VLOOKUP(B9,[11]Uzun!$E$8:$K$996,7,0)))</f>
        <v>61</v>
      </c>
      <c r="P9" s="18" t="str">
        <f>IF(ISERROR(VLOOKUP(B9,[11]Yüksek!$E$8:$BA$1000,48,0)),"",(VLOOKUP(B9,[11]Yüksek!$E$8:$BA$1000,48,0)))</f>
        <v/>
      </c>
      <c r="Q9" s="19" t="str">
        <f>IF(ISERROR(VLOOKUP(B9,[11]Yüksek!$E$8:$BA$1000,49,0)),"",(VLOOKUP(B9,[11]Yüksek!$E$8:$BA$1000,49,0)))</f>
        <v/>
      </c>
      <c r="R9" s="20" t="str">
        <f>IF(ISERROR(VLOOKUP(B9,[11]Çekiç!$E$8:$K$942,6,0)),"",(VLOOKUP(B9,[11]Çekiç!$E$8:$K$942,6,0)))</f>
        <v/>
      </c>
      <c r="S9" s="21" t="str">
        <f>IF(ISERROR(VLOOKUP(B9,[11]Çekiç!$E$8:$K$942,7,0)),"",(VLOOKUP(B9,[11]Çekiç!$E$8:$K$942,7,0)))</f>
        <v/>
      </c>
      <c r="T9" s="18">
        <f>IF(ISERROR(VLOOKUP(B9,[11]Cirit!$E$8:$J$995,6,0)),"",(VLOOKUP(B9,[11]Cirit!$E$8:$J$995,6,0)))</f>
        <v>2633</v>
      </c>
      <c r="U9" s="19">
        <f>IF(ISERROR(VLOOKUP(B9,[11]Cirit!$E$8:$K$995,7,0)),"",(VLOOKUP(B9,[11]Cirit!$E$8:$K$995,7,0)))</f>
        <v>51</v>
      </c>
      <c r="V9" s="25" t="str">
        <f>IF(ISERROR(VLOOKUP(B9,'[11]800m.'!$D$8:$F$984,3,0)),"",(VLOOKUP(B9,'[11]800m.'!$D$8:$H$984,3,0)))</f>
        <v/>
      </c>
      <c r="W9" s="21" t="str">
        <f>IF(ISERROR(VLOOKUP(B9,'[11]800m.'!$D$8:$G$984,4,0)),"",(VLOOKUP(B9,'[11]800m.'!$D$8:$G$984,4,0)))</f>
        <v/>
      </c>
      <c r="X9" s="18">
        <f>IF(ISERROR(VLOOKUP(B9,'[11]80m.'!$D$8:$G$935,3,0)),"",(VLOOKUP(B9,'[11]80m.'!$D$8:$G$935,3,0)))</f>
        <v>1129</v>
      </c>
      <c r="Y9" s="19">
        <f>IF(ISERROR(VLOOKUP(B9,'[11]80m.'!$D$8:$G$935,4,0)),"",(VLOOKUP(B9,'[11]80m.'!$D$8:$G$935,4,0)))</f>
        <v>64</v>
      </c>
      <c r="Z9" s="27">
        <f t="shared" si="0"/>
        <v>176</v>
      </c>
      <c r="AA9" s="13"/>
      <c r="AB9" s="13"/>
      <c r="AC9" s="13"/>
      <c r="AD9" s="13"/>
      <c r="AE9" s="13"/>
    </row>
    <row r="10" spans="1:31" ht="31.5" customHeight="1" x14ac:dyDescent="0.2">
      <c r="A10" s="16">
        <v>3</v>
      </c>
      <c r="B10" s="1" t="s">
        <v>104</v>
      </c>
      <c r="C10" s="33" t="s">
        <v>20</v>
      </c>
      <c r="D10" s="18">
        <f>IF(ISERROR(VLOOKUP(B10,'[11]60m.'!$D$8:$F$965,3,0)),"",(VLOOKUP(B10,'[11]60m.'!$D$8:$H$965,3,0)))</f>
        <v>858</v>
      </c>
      <c r="E10" s="19">
        <f>IF(ISERROR(VLOOKUP(B10,'[11]60m.'!$D$8:$G$965,4,0)),"",(VLOOKUP(B10,'[11]60m.'!$D$8:$G$965,4,0)))</f>
        <v>74</v>
      </c>
      <c r="F10" s="20" t="str">
        <f>IF(ISERROR(VLOOKUP(B10,'[11]100m.Eng'!$D$8:$G$935,3,0)),"",(VLOOKUP(B10,'[11]100m.Eng'!$D$8:$G$935,3,0)))</f>
        <v/>
      </c>
      <c r="G10" s="21" t="str">
        <f>IF(ISERROR(VLOOKUP(B10,'[11]100m.Eng'!$D$8:$G$935,4,0)),"",(VLOOKUP(B10,'[11]100m.Eng'!$D$8:$G$935,4,0)))</f>
        <v/>
      </c>
      <c r="H10" s="22" t="str">
        <f>IF(ISERROR(VLOOKUP(B10,'[11]2000m.'!$D$8:$G$947,3,0)),"",(VLOOKUP(B10,'[11]2000m.'!$D$8:$G$947,3,0)))</f>
        <v/>
      </c>
      <c r="I10" s="19" t="str">
        <f>IF(ISERROR(VLOOKUP(B10,'[11]2000m.'!$D$8:$G$947,4,0)),"",(VLOOKUP(B10,'[11]2000m.'!$D$8:$G$947,4,0)))</f>
        <v/>
      </c>
      <c r="J10" s="20">
        <f>IF(ISERROR(VLOOKUP(B10,[11]Gülle!$E$8:$K$942,6,0)),"",(VLOOKUP(B10,[11]Gülle!$E$8:$K$942,6,0)))</f>
        <v>684</v>
      </c>
      <c r="K10" s="21">
        <f>IF(ISERROR(VLOOKUP(B10,[11]Gülle!$E$8:$K$942,7,0)),"",(VLOOKUP(B10,[11]Gülle!$E$8:$K$942,7,0)))</f>
        <v>39</v>
      </c>
      <c r="L10" s="18" t="str">
        <f>IF(ISERROR(VLOOKUP(B10,[11]Disk!$E$8:$K$947,6,0)),"",(VLOOKUP(B10,[11]Disk!$E$8:$K$947,6,0)))</f>
        <v/>
      </c>
      <c r="M10" s="19" t="str">
        <f>IF(ISERROR(VLOOKUP(B10,[11]Disk!$E$8:$K$947,7,0)),"",(VLOOKUP(B10,[11]Disk!$E$8:$K$947,7,0)))</f>
        <v/>
      </c>
      <c r="N10" s="20">
        <f>IF(ISERROR(VLOOKUP(B10,[11]Uzun!$E$8:$J$995,6,0)),"",(VLOOKUP(B10,[11]Uzun!$E$8:$J$995,6,0)))</f>
        <v>471</v>
      </c>
      <c r="O10" s="21">
        <f>IF(ISERROR(VLOOKUP(B10,[11]Uzun!$E$8:$K$996,7,0)),"",(VLOOKUP(B10,[11]Uzun!$E$8:$K$996,7,0)))</f>
        <v>57</v>
      </c>
      <c r="P10" s="18" t="str">
        <f>IF(ISERROR(VLOOKUP(B10,[11]Yüksek!$E$8:$BA$1000,48,0)),"",(VLOOKUP(B10,[11]Yüksek!$E$8:$BA$1000,48,0)))</f>
        <v/>
      </c>
      <c r="Q10" s="19" t="str">
        <f>IF(ISERROR(VLOOKUP(B10,[11]Yüksek!$E$8:$BA$1000,49,0)),"",(VLOOKUP(B10,[11]Yüksek!$E$8:$BA$1000,49,0)))</f>
        <v/>
      </c>
      <c r="R10" s="20" t="str">
        <f>IF(ISERROR(VLOOKUP(B10,[11]Çekiç!$E$8:$K$942,6,0)),"",(VLOOKUP(B10,[11]Çekiç!$E$8:$K$942,6,0)))</f>
        <v/>
      </c>
      <c r="S10" s="21" t="str">
        <f>IF(ISERROR(VLOOKUP(B10,[11]Çekiç!$E$8:$K$942,7,0)),"",(VLOOKUP(B10,[11]Çekiç!$E$8:$K$942,7,0)))</f>
        <v/>
      </c>
      <c r="T10" s="18" t="str">
        <f>IF(ISERROR(VLOOKUP(B10,[11]Cirit!$E$8:$J$995,6,0)),"",(VLOOKUP(B10,[11]Cirit!$E$8:$J$995,6,0)))</f>
        <v/>
      </c>
      <c r="U10" s="19" t="str">
        <f>IF(ISERROR(VLOOKUP(B10,[11]Cirit!$E$8:$K$995,7,0)),"",(VLOOKUP(B10,[11]Cirit!$E$8:$K$995,7,0)))</f>
        <v/>
      </c>
      <c r="V10" s="25" t="str">
        <f>IF(ISERROR(VLOOKUP(B10,'[11]800m.'!$D$8:$F$984,3,0)),"",(VLOOKUP(B10,'[11]800m.'!$D$8:$H$984,3,0)))</f>
        <v/>
      </c>
      <c r="W10" s="21" t="str">
        <f>IF(ISERROR(VLOOKUP(B10,'[11]800m.'!$D$8:$G$984,4,0)),"",(VLOOKUP(B10,'[11]800m.'!$D$8:$G$984,4,0)))</f>
        <v/>
      </c>
      <c r="X10" s="18" t="str">
        <f>IF(ISERROR(VLOOKUP(B10,'[11]80m.'!$D$8:$G$935,3,0)),"",(VLOOKUP(B10,'[11]80m.'!$D$8:$G$935,3,0)))</f>
        <v/>
      </c>
      <c r="Y10" s="19" t="str">
        <f>IF(ISERROR(VLOOKUP(B10,'[11]80m.'!$D$8:$G$935,4,0)),"",(VLOOKUP(B10,'[11]80m.'!$D$8:$G$935,4,0)))</f>
        <v/>
      </c>
      <c r="Z10" s="27">
        <f t="shared" si="0"/>
        <v>170</v>
      </c>
      <c r="AA10" s="13"/>
      <c r="AB10" s="13"/>
      <c r="AC10" s="13"/>
      <c r="AD10" s="13"/>
      <c r="AE10" s="13"/>
    </row>
    <row r="11" spans="1:31" ht="31.5" customHeight="1" x14ac:dyDescent="0.2">
      <c r="A11" s="16">
        <v>4</v>
      </c>
      <c r="B11" s="1" t="s">
        <v>88</v>
      </c>
      <c r="C11" s="33" t="s">
        <v>20</v>
      </c>
      <c r="D11" s="18" t="str">
        <f>IF(ISERROR(VLOOKUP(B11,'[11]60m.'!$D$8:$F$965,3,0)),"",(VLOOKUP(B11,'[11]60m.'!$D$8:$H$965,3,0)))</f>
        <v/>
      </c>
      <c r="E11" s="19" t="str">
        <f>IF(ISERROR(VLOOKUP(B11,'[11]60m.'!$D$8:$G$965,4,0)),"",(VLOOKUP(B11,'[11]60m.'!$D$8:$G$965,4,0)))</f>
        <v/>
      </c>
      <c r="F11" s="20" t="str">
        <f>IF(ISERROR(VLOOKUP(B11,'[11]100m.Eng'!$D$8:$G$935,3,0)),"",(VLOOKUP(B11,'[11]100m.Eng'!$D$8:$G$935,3,0)))</f>
        <v/>
      </c>
      <c r="G11" s="21" t="str">
        <f>IF(ISERROR(VLOOKUP(B11,'[11]100m.Eng'!$D$8:$G$935,4,0)),"",(VLOOKUP(B11,'[11]100m.Eng'!$D$8:$G$935,4,0)))</f>
        <v/>
      </c>
      <c r="H11" s="22" t="str">
        <f>IF(ISERROR(VLOOKUP(B11,'[11]2000m.'!$D$8:$G$947,3,0)),"",(VLOOKUP(B11,'[11]2000m.'!$D$8:$G$947,3,0)))</f>
        <v/>
      </c>
      <c r="I11" s="19" t="str">
        <f>IF(ISERROR(VLOOKUP(B11,'[11]2000m.'!$D$8:$G$947,4,0)),"",(VLOOKUP(B11,'[11]2000m.'!$D$8:$G$947,4,0)))</f>
        <v/>
      </c>
      <c r="J11" s="20">
        <f>IF(ISERROR(VLOOKUP(B11,[11]Gülle!$E$8:$K$942,6,0)),"",(VLOOKUP(B11,[11]Gülle!$E$8:$K$942,6,0)))</f>
        <v>732</v>
      </c>
      <c r="K11" s="21">
        <f>IF(ISERROR(VLOOKUP(B11,[11]Gülle!$E$8:$K$942,7,0)),"",(VLOOKUP(B11,[11]Gülle!$E$8:$K$942,7,0)))</f>
        <v>42</v>
      </c>
      <c r="L11" s="18" t="str">
        <f>IF(ISERROR(VLOOKUP(B11,[11]Disk!$E$8:$K$947,6,0)),"",(VLOOKUP(B11,[11]Disk!$E$8:$K$947,6,0)))</f>
        <v/>
      </c>
      <c r="M11" s="19" t="str">
        <f>IF(ISERROR(VLOOKUP(B11,[11]Disk!$E$8:$K$947,7,0)),"",(VLOOKUP(B11,[11]Disk!$E$8:$K$947,7,0)))</f>
        <v/>
      </c>
      <c r="N11" s="20">
        <f>IF(ISERROR(VLOOKUP(B11,[11]Uzun!$E$8:$J$995,6,0)),"",(VLOOKUP(B11,[11]Uzun!$E$8:$J$995,6,0)))</f>
        <v>485</v>
      </c>
      <c r="O11" s="21">
        <f>IF(ISERROR(VLOOKUP(B11,[11]Uzun!$E$8:$K$996,7,0)),"",(VLOOKUP(B11,[11]Uzun!$E$8:$K$996,7,0)))</f>
        <v>61</v>
      </c>
      <c r="P11" s="18" t="str">
        <f>IF(ISERROR(VLOOKUP(B11,[11]Yüksek!$E$8:$BA$1000,48,0)),"",(VLOOKUP(B11,[11]Yüksek!$E$8:$BA$1000,48,0)))</f>
        <v/>
      </c>
      <c r="Q11" s="19" t="str">
        <f>IF(ISERROR(VLOOKUP(B11,[11]Yüksek!$E$8:$BA$1000,49,0)),"",(VLOOKUP(B11,[11]Yüksek!$E$8:$BA$1000,49,0)))</f>
        <v/>
      </c>
      <c r="R11" s="20" t="str">
        <f>IF(ISERROR(VLOOKUP(B11,[11]Çekiç!$E$8:$K$942,6,0)),"",(VLOOKUP(B11,[11]Çekiç!$E$8:$K$942,6,0)))</f>
        <v/>
      </c>
      <c r="S11" s="21" t="str">
        <f>IF(ISERROR(VLOOKUP(B11,[11]Çekiç!$E$8:$K$942,7,0)),"",(VLOOKUP(B11,[11]Çekiç!$E$8:$K$942,7,0)))</f>
        <v/>
      </c>
      <c r="T11" s="18" t="str">
        <f>IF(ISERROR(VLOOKUP(B11,[11]Cirit!$E$8:$J$995,6,0)),"",(VLOOKUP(B11,[11]Cirit!$E$8:$J$995,6,0)))</f>
        <v/>
      </c>
      <c r="U11" s="19" t="str">
        <f>IF(ISERROR(VLOOKUP(B11,[11]Cirit!$E$8:$K$995,7,0)),"",(VLOOKUP(B11,[11]Cirit!$E$8:$K$995,7,0)))</f>
        <v/>
      </c>
      <c r="V11" s="25" t="str">
        <f>IF(ISERROR(VLOOKUP(B11,'[11]800m.'!$D$8:$F$984,3,0)),"",(VLOOKUP(B11,'[11]800m.'!$D$8:$H$984,3,0)))</f>
        <v/>
      </c>
      <c r="W11" s="21" t="str">
        <f>IF(ISERROR(VLOOKUP(B11,'[11]800m.'!$D$8:$G$984,4,0)),"",(VLOOKUP(B11,'[11]800m.'!$D$8:$G$984,4,0)))</f>
        <v/>
      </c>
      <c r="X11" s="18">
        <f>IF(ISERROR(VLOOKUP(B11,'[11]80m.'!$D$8:$G$935,3,0)),"",(VLOOKUP(B11,'[11]80m.'!$D$8:$G$935,3,0)))</f>
        <v>1122</v>
      </c>
      <c r="Y11" s="19">
        <f>IF(ISERROR(VLOOKUP(B11,'[11]80m.'!$D$8:$G$935,4,0)),"",(VLOOKUP(B11,'[11]80m.'!$D$8:$G$935,4,0)))</f>
        <v>65</v>
      </c>
      <c r="Z11" s="27">
        <f t="shared" si="0"/>
        <v>168</v>
      </c>
      <c r="AA11" s="13"/>
      <c r="AB11" s="13"/>
      <c r="AC11" s="13"/>
      <c r="AD11" s="13"/>
      <c r="AE11" s="13"/>
    </row>
    <row r="12" spans="1:31" ht="30.75" customHeight="1" x14ac:dyDescent="0.2">
      <c r="A12" s="16">
        <v>5</v>
      </c>
      <c r="B12" s="24" t="s">
        <v>105</v>
      </c>
      <c r="C12" s="35" t="s">
        <v>20</v>
      </c>
      <c r="D12" s="18" t="str">
        <f>IF(ISERROR(VLOOKUP(B12,'[11]60m.'!$D$8:$F$965,3,0)),"",(VLOOKUP(B12,'[11]60m.'!$D$8:$H$965,3,0)))</f>
        <v/>
      </c>
      <c r="E12" s="19" t="str">
        <f>IF(ISERROR(VLOOKUP(B12,'[11]60m.'!$D$8:$G$965,4,0)),"",(VLOOKUP(B12,'[11]60m.'!$D$8:$G$965,4,0)))</f>
        <v/>
      </c>
      <c r="F12" s="20" t="str">
        <f>IF(ISERROR(VLOOKUP(B12,'[11]100m.Eng'!$D$8:$G$935,3,0)),"",(VLOOKUP(B12,'[11]100m.Eng'!$D$8:$G$935,3,0)))</f>
        <v/>
      </c>
      <c r="G12" s="21" t="str">
        <f>IF(ISERROR(VLOOKUP(B12,'[11]100m.Eng'!$D$8:$G$935,4,0)),"",(VLOOKUP(B12,'[11]100m.Eng'!$D$8:$G$935,4,0)))</f>
        <v/>
      </c>
      <c r="H12" s="22" t="str">
        <f>IF(ISERROR(VLOOKUP(B12,'[11]2000m.'!$D$8:$G$947,3,0)),"",(VLOOKUP(B12,'[11]2000m.'!$D$8:$G$947,3,0)))</f>
        <v/>
      </c>
      <c r="I12" s="19" t="str">
        <f>IF(ISERROR(VLOOKUP(B12,'[11]2000m.'!$D$8:$G$947,4,0)),"",(VLOOKUP(B12,'[11]2000m.'!$D$8:$G$947,4,0)))</f>
        <v/>
      </c>
      <c r="J12" s="20" t="str">
        <f>IF(ISERROR(VLOOKUP(B12,[11]Gülle!$E$8:$K$942,6,0)),"",(VLOOKUP(B12,[11]Gülle!$E$8:$K$942,6,0)))</f>
        <v>DNS</v>
      </c>
      <c r="K12" s="21">
        <f>IF(ISERROR(VLOOKUP(B12,[11]Gülle!$E$8:$K$942,7,0)),"",(VLOOKUP(B12,[11]Gülle!$E$8:$K$942,7,0)))</f>
        <v>0</v>
      </c>
      <c r="L12" s="18" t="str">
        <f>IF(ISERROR(VLOOKUP(B12,[11]Disk!$E$8:$K$947,6,0)),"",(VLOOKUP(B12,[11]Disk!$E$8:$K$947,6,0)))</f>
        <v/>
      </c>
      <c r="M12" s="19" t="str">
        <f>IF(ISERROR(VLOOKUP(B12,[11]Disk!$E$8:$K$947,7,0)),"",(VLOOKUP(B12,[11]Disk!$E$8:$K$947,7,0)))</f>
        <v/>
      </c>
      <c r="N12" s="20" t="str">
        <f>IF(ISERROR(VLOOKUP(B12,[11]Uzun!$E$8:$J$995,6,0)),"",(VLOOKUP(B12,[11]Uzun!$E$8:$J$995,6,0)))</f>
        <v>DNS</v>
      </c>
      <c r="O12" s="21">
        <f>IF(ISERROR(VLOOKUP(B12,[11]Uzun!$E$8:$K$996,7,0)),"",(VLOOKUP(B12,[11]Uzun!$E$8:$K$996,7,0)))</f>
        <v>0</v>
      </c>
      <c r="P12" s="18" t="str">
        <f>IF(ISERROR(VLOOKUP(B12,[11]Yüksek!$E$8:$BA$1000,48,0)),"",(VLOOKUP(B12,[11]Yüksek!$E$8:$BA$1000,48,0)))</f>
        <v/>
      </c>
      <c r="Q12" s="19" t="str">
        <f>IF(ISERROR(VLOOKUP(B12,[11]Yüksek!$E$8:$BA$1000,49,0)),"",(VLOOKUP(B12,[11]Yüksek!$E$8:$BA$1000,49,0)))</f>
        <v/>
      </c>
      <c r="R12" s="20" t="str">
        <f>IF(ISERROR(VLOOKUP(B12,[11]Çekiç!$E$8:$K$942,6,0)),"",(VLOOKUP(B12,[11]Çekiç!$E$8:$K$942,6,0)))</f>
        <v/>
      </c>
      <c r="S12" s="21" t="str">
        <f>IF(ISERROR(VLOOKUP(B12,[11]Çekiç!$E$8:$K$942,7,0)),"",(VLOOKUP(B12,[11]Çekiç!$E$8:$K$942,7,0)))</f>
        <v/>
      </c>
      <c r="T12" s="18" t="str">
        <f>IF(ISERROR(VLOOKUP(B12,[11]Cirit!$E$8:$J$995,6,0)),"",(VLOOKUP(B12,[11]Cirit!$E$8:$J$995,6,0)))</f>
        <v/>
      </c>
      <c r="U12" s="19" t="str">
        <f>IF(ISERROR(VLOOKUP(B12,[11]Cirit!$E$8:$K$995,7,0)),"",(VLOOKUP(B12,[11]Cirit!$E$8:$K$995,7,0)))</f>
        <v/>
      </c>
      <c r="V12" s="25">
        <f>IF(ISERROR(VLOOKUP(B12,'[11]800m.'!$D$8:$F$984,3,0)),"",(VLOOKUP(B12,'[11]800m.'!$D$8:$H$984,3,0)))</f>
        <v>21554</v>
      </c>
      <c r="W12" s="21">
        <f>IF(ISERROR(VLOOKUP(B12,'[11]800m.'!$D$8:$G$984,4,0)),"",(VLOOKUP(B12,'[11]800m.'!$D$8:$G$984,4,0)))</f>
        <v>42</v>
      </c>
      <c r="X12" s="18" t="str">
        <f>IF(ISERROR(VLOOKUP(B12,'[11]80m.'!$D$8:$G$935,3,0)),"",(VLOOKUP(B12,'[11]80m.'!$D$8:$G$935,3,0)))</f>
        <v/>
      </c>
      <c r="Y12" s="19" t="str">
        <f>IF(ISERROR(VLOOKUP(B12,'[11]80m.'!$D$8:$G$935,4,0)),"",(VLOOKUP(B12,'[11]80m.'!$D$8:$G$935,4,0)))</f>
        <v/>
      </c>
      <c r="Z12" s="27">
        <f t="shared" si="0"/>
        <v>42</v>
      </c>
    </row>
    <row r="65434" spans="1:1" x14ac:dyDescent="0.2">
      <c r="A65434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12">
    <cfRule type="duplicateValues" dxfId="1" priority="6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002060"/>
  </sheetPr>
  <dimension ref="A1:U65438"/>
  <sheetViews>
    <sheetView view="pageBreakPreview" zoomScale="50" zoomScaleNormal="100" zoomScaleSheetLayoutView="50" workbookViewId="0">
      <selection activeCell="P9" sqref="P9"/>
    </sheetView>
  </sheetViews>
  <sheetFormatPr defaultRowHeight="12.75" x14ac:dyDescent="0.2"/>
  <cols>
    <col min="1" max="1" width="9.140625" style="4"/>
    <col min="2" max="2" width="51.140625" style="4" bestFit="1" customWidth="1"/>
    <col min="3" max="3" width="10.85546875" style="4" bestFit="1" customWidth="1"/>
    <col min="4" max="15" width="12.42578125" style="4" customWidth="1"/>
    <col min="16" max="16" width="14.85546875" style="4" customWidth="1"/>
    <col min="17" max="17" width="14.5703125" style="4" customWidth="1"/>
    <col min="18" max="18" width="11.7109375" style="4" customWidth="1"/>
    <col min="19" max="257" width="9.140625" style="4"/>
    <col min="258" max="258" width="51.140625" style="4" bestFit="1" customWidth="1"/>
    <col min="259" max="270" width="12.42578125" style="4" customWidth="1"/>
    <col min="271" max="271" width="14.85546875" style="4" customWidth="1"/>
    <col min="272" max="272" width="15.85546875" style="4" customWidth="1"/>
    <col min="273" max="273" width="14.5703125" style="4" customWidth="1"/>
    <col min="274" max="274" width="11.7109375" style="4" customWidth="1"/>
    <col min="275" max="513" width="9.140625" style="4"/>
    <col min="514" max="514" width="51.140625" style="4" bestFit="1" customWidth="1"/>
    <col min="515" max="526" width="12.42578125" style="4" customWidth="1"/>
    <col min="527" max="527" width="14.85546875" style="4" customWidth="1"/>
    <col min="528" max="528" width="15.85546875" style="4" customWidth="1"/>
    <col min="529" max="529" width="14.5703125" style="4" customWidth="1"/>
    <col min="530" max="530" width="11.7109375" style="4" customWidth="1"/>
    <col min="531" max="769" width="9.140625" style="4"/>
    <col min="770" max="770" width="51.140625" style="4" bestFit="1" customWidth="1"/>
    <col min="771" max="782" width="12.42578125" style="4" customWidth="1"/>
    <col min="783" max="783" width="14.85546875" style="4" customWidth="1"/>
    <col min="784" max="784" width="15.85546875" style="4" customWidth="1"/>
    <col min="785" max="785" width="14.5703125" style="4" customWidth="1"/>
    <col min="786" max="786" width="11.7109375" style="4" customWidth="1"/>
    <col min="787" max="1025" width="9.140625" style="4"/>
    <col min="1026" max="1026" width="51.140625" style="4" bestFit="1" customWidth="1"/>
    <col min="1027" max="1038" width="12.42578125" style="4" customWidth="1"/>
    <col min="1039" max="1039" width="14.85546875" style="4" customWidth="1"/>
    <col min="1040" max="1040" width="15.85546875" style="4" customWidth="1"/>
    <col min="1041" max="1041" width="14.5703125" style="4" customWidth="1"/>
    <col min="1042" max="1042" width="11.7109375" style="4" customWidth="1"/>
    <col min="1043" max="1281" width="9.140625" style="4"/>
    <col min="1282" max="1282" width="51.140625" style="4" bestFit="1" customWidth="1"/>
    <col min="1283" max="1294" width="12.42578125" style="4" customWidth="1"/>
    <col min="1295" max="1295" width="14.85546875" style="4" customWidth="1"/>
    <col min="1296" max="1296" width="15.85546875" style="4" customWidth="1"/>
    <col min="1297" max="1297" width="14.5703125" style="4" customWidth="1"/>
    <col min="1298" max="1298" width="11.7109375" style="4" customWidth="1"/>
    <col min="1299" max="1537" width="9.140625" style="4"/>
    <col min="1538" max="1538" width="51.140625" style="4" bestFit="1" customWidth="1"/>
    <col min="1539" max="1550" width="12.42578125" style="4" customWidth="1"/>
    <col min="1551" max="1551" width="14.85546875" style="4" customWidth="1"/>
    <col min="1552" max="1552" width="15.85546875" style="4" customWidth="1"/>
    <col min="1553" max="1553" width="14.5703125" style="4" customWidth="1"/>
    <col min="1554" max="1554" width="11.7109375" style="4" customWidth="1"/>
    <col min="1555" max="1793" width="9.140625" style="4"/>
    <col min="1794" max="1794" width="51.140625" style="4" bestFit="1" customWidth="1"/>
    <col min="1795" max="1806" width="12.42578125" style="4" customWidth="1"/>
    <col min="1807" max="1807" width="14.85546875" style="4" customWidth="1"/>
    <col min="1808" max="1808" width="15.85546875" style="4" customWidth="1"/>
    <col min="1809" max="1809" width="14.5703125" style="4" customWidth="1"/>
    <col min="1810" max="1810" width="11.7109375" style="4" customWidth="1"/>
    <col min="1811" max="2049" width="9.140625" style="4"/>
    <col min="2050" max="2050" width="51.140625" style="4" bestFit="1" customWidth="1"/>
    <col min="2051" max="2062" width="12.42578125" style="4" customWidth="1"/>
    <col min="2063" max="2063" width="14.85546875" style="4" customWidth="1"/>
    <col min="2064" max="2064" width="15.85546875" style="4" customWidth="1"/>
    <col min="2065" max="2065" width="14.5703125" style="4" customWidth="1"/>
    <col min="2066" max="2066" width="11.7109375" style="4" customWidth="1"/>
    <col min="2067" max="2305" width="9.140625" style="4"/>
    <col min="2306" max="2306" width="51.140625" style="4" bestFit="1" customWidth="1"/>
    <col min="2307" max="2318" width="12.42578125" style="4" customWidth="1"/>
    <col min="2319" max="2319" width="14.85546875" style="4" customWidth="1"/>
    <col min="2320" max="2320" width="15.85546875" style="4" customWidth="1"/>
    <col min="2321" max="2321" width="14.5703125" style="4" customWidth="1"/>
    <col min="2322" max="2322" width="11.7109375" style="4" customWidth="1"/>
    <col min="2323" max="2561" width="9.140625" style="4"/>
    <col min="2562" max="2562" width="51.140625" style="4" bestFit="1" customWidth="1"/>
    <col min="2563" max="2574" width="12.42578125" style="4" customWidth="1"/>
    <col min="2575" max="2575" width="14.85546875" style="4" customWidth="1"/>
    <col min="2576" max="2576" width="15.85546875" style="4" customWidth="1"/>
    <col min="2577" max="2577" width="14.5703125" style="4" customWidth="1"/>
    <col min="2578" max="2578" width="11.7109375" style="4" customWidth="1"/>
    <col min="2579" max="2817" width="9.140625" style="4"/>
    <col min="2818" max="2818" width="51.140625" style="4" bestFit="1" customWidth="1"/>
    <col min="2819" max="2830" width="12.42578125" style="4" customWidth="1"/>
    <col min="2831" max="2831" width="14.85546875" style="4" customWidth="1"/>
    <col min="2832" max="2832" width="15.85546875" style="4" customWidth="1"/>
    <col min="2833" max="2833" width="14.5703125" style="4" customWidth="1"/>
    <col min="2834" max="2834" width="11.7109375" style="4" customWidth="1"/>
    <col min="2835" max="3073" width="9.140625" style="4"/>
    <col min="3074" max="3074" width="51.140625" style="4" bestFit="1" customWidth="1"/>
    <col min="3075" max="3086" width="12.42578125" style="4" customWidth="1"/>
    <col min="3087" max="3087" width="14.85546875" style="4" customWidth="1"/>
    <col min="3088" max="3088" width="15.85546875" style="4" customWidth="1"/>
    <col min="3089" max="3089" width="14.5703125" style="4" customWidth="1"/>
    <col min="3090" max="3090" width="11.7109375" style="4" customWidth="1"/>
    <col min="3091" max="3329" width="9.140625" style="4"/>
    <col min="3330" max="3330" width="51.140625" style="4" bestFit="1" customWidth="1"/>
    <col min="3331" max="3342" width="12.42578125" style="4" customWidth="1"/>
    <col min="3343" max="3343" width="14.85546875" style="4" customWidth="1"/>
    <col min="3344" max="3344" width="15.85546875" style="4" customWidth="1"/>
    <col min="3345" max="3345" width="14.5703125" style="4" customWidth="1"/>
    <col min="3346" max="3346" width="11.7109375" style="4" customWidth="1"/>
    <col min="3347" max="3585" width="9.140625" style="4"/>
    <col min="3586" max="3586" width="51.140625" style="4" bestFit="1" customWidth="1"/>
    <col min="3587" max="3598" width="12.42578125" style="4" customWidth="1"/>
    <col min="3599" max="3599" width="14.85546875" style="4" customWidth="1"/>
    <col min="3600" max="3600" width="15.85546875" style="4" customWidth="1"/>
    <col min="3601" max="3601" width="14.5703125" style="4" customWidth="1"/>
    <col min="3602" max="3602" width="11.7109375" style="4" customWidth="1"/>
    <col min="3603" max="3841" width="9.140625" style="4"/>
    <col min="3842" max="3842" width="51.140625" style="4" bestFit="1" customWidth="1"/>
    <col min="3843" max="3854" width="12.42578125" style="4" customWidth="1"/>
    <col min="3855" max="3855" width="14.85546875" style="4" customWidth="1"/>
    <col min="3856" max="3856" width="15.85546875" style="4" customWidth="1"/>
    <col min="3857" max="3857" width="14.5703125" style="4" customWidth="1"/>
    <col min="3858" max="3858" width="11.7109375" style="4" customWidth="1"/>
    <col min="3859" max="4097" width="9.140625" style="4"/>
    <col min="4098" max="4098" width="51.140625" style="4" bestFit="1" customWidth="1"/>
    <col min="4099" max="4110" width="12.42578125" style="4" customWidth="1"/>
    <col min="4111" max="4111" width="14.85546875" style="4" customWidth="1"/>
    <col min="4112" max="4112" width="15.85546875" style="4" customWidth="1"/>
    <col min="4113" max="4113" width="14.5703125" style="4" customWidth="1"/>
    <col min="4114" max="4114" width="11.7109375" style="4" customWidth="1"/>
    <col min="4115" max="4353" width="9.140625" style="4"/>
    <col min="4354" max="4354" width="51.140625" style="4" bestFit="1" customWidth="1"/>
    <col min="4355" max="4366" width="12.42578125" style="4" customWidth="1"/>
    <col min="4367" max="4367" width="14.85546875" style="4" customWidth="1"/>
    <col min="4368" max="4368" width="15.85546875" style="4" customWidth="1"/>
    <col min="4369" max="4369" width="14.5703125" style="4" customWidth="1"/>
    <col min="4370" max="4370" width="11.7109375" style="4" customWidth="1"/>
    <col min="4371" max="4609" width="9.140625" style="4"/>
    <col min="4610" max="4610" width="51.140625" style="4" bestFit="1" customWidth="1"/>
    <col min="4611" max="4622" width="12.42578125" style="4" customWidth="1"/>
    <col min="4623" max="4623" width="14.85546875" style="4" customWidth="1"/>
    <col min="4624" max="4624" width="15.85546875" style="4" customWidth="1"/>
    <col min="4625" max="4625" width="14.5703125" style="4" customWidth="1"/>
    <col min="4626" max="4626" width="11.7109375" style="4" customWidth="1"/>
    <col min="4627" max="4865" width="9.140625" style="4"/>
    <col min="4866" max="4866" width="51.140625" style="4" bestFit="1" customWidth="1"/>
    <col min="4867" max="4878" width="12.42578125" style="4" customWidth="1"/>
    <col min="4879" max="4879" width="14.85546875" style="4" customWidth="1"/>
    <col min="4880" max="4880" width="15.85546875" style="4" customWidth="1"/>
    <col min="4881" max="4881" width="14.5703125" style="4" customWidth="1"/>
    <col min="4882" max="4882" width="11.7109375" style="4" customWidth="1"/>
    <col min="4883" max="5121" width="9.140625" style="4"/>
    <col min="5122" max="5122" width="51.140625" style="4" bestFit="1" customWidth="1"/>
    <col min="5123" max="5134" width="12.42578125" style="4" customWidth="1"/>
    <col min="5135" max="5135" width="14.85546875" style="4" customWidth="1"/>
    <col min="5136" max="5136" width="15.85546875" style="4" customWidth="1"/>
    <col min="5137" max="5137" width="14.5703125" style="4" customWidth="1"/>
    <col min="5138" max="5138" width="11.7109375" style="4" customWidth="1"/>
    <col min="5139" max="5377" width="9.140625" style="4"/>
    <col min="5378" max="5378" width="51.140625" style="4" bestFit="1" customWidth="1"/>
    <col min="5379" max="5390" width="12.42578125" style="4" customWidth="1"/>
    <col min="5391" max="5391" width="14.85546875" style="4" customWidth="1"/>
    <col min="5392" max="5392" width="15.85546875" style="4" customWidth="1"/>
    <col min="5393" max="5393" width="14.5703125" style="4" customWidth="1"/>
    <col min="5394" max="5394" width="11.7109375" style="4" customWidth="1"/>
    <col min="5395" max="5633" width="9.140625" style="4"/>
    <col min="5634" max="5634" width="51.140625" style="4" bestFit="1" customWidth="1"/>
    <col min="5635" max="5646" width="12.42578125" style="4" customWidth="1"/>
    <col min="5647" max="5647" width="14.85546875" style="4" customWidth="1"/>
    <col min="5648" max="5648" width="15.85546875" style="4" customWidth="1"/>
    <col min="5649" max="5649" width="14.5703125" style="4" customWidth="1"/>
    <col min="5650" max="5650" width="11.7109375" style="4" customWidth="1"/>
    <col min="5651" max="5889" width="9.140625" style="4"/>
    <col min="5890" max="5890" width="51.140625" style="4" bestFit="1" customWidth="1"/>
    <col min="5891" max="5902" width="12.42578125" style="4" customWidth="1"/>
    <col min="5903" max="5903" width="14.85546875" style="4" customWidth="1"/>
    <col min="5904" max="5904" width="15.85546875" style="4" customWidth="1"/>
    <col min="5905" max="5905" width="14.5703125" style="4" customWidth="1"/>
    <col min="5906" max="5906" width="11.7109375" style="4" customWidth="1"/>
    <col min="5907" max="6145" width="9.140625" style="4"/>
    <col min="6146" max="6146" width="51.140625" style="4" bestFit="1" customWidth="1"/>
    <col min="6147" max="6158" width="12.42578125" style="4" customWidth="1"/>
    <col min="6159" max="6159" width="14.85546875" style="4" customWidth="1"/>
    <col min="6160" max="6160" width="15.85546875" style="4" customWidth="1"/>
    <col min="6161" max="6161" width="14.5703125" style="4" customWidth="1"/>
    <col min="6162" max="6162" width="11.7109375" style="4" customWidth="1"/>
    <col min="6163" max="6401" width="9.140625" style="4"/>
    <col min="6402" max="6402" width="51.140625" style="4" bestFit="1" customWidth="1"/>
    <col min="6403" max="6414" width="12.42578125" style="4" customWidth="1"/>
    <col min="6415" max="6415" width="14.85546875" style="4" customWidth="1"/>
    <col min="6416" max="6416" width="15.85546875" style="4" customWidth="1"/>
    <col min="6417" max="6417" width="14.5703125" style="4" customWidth="1"/>
    <col min="6418" max="6418" width="11.7109375" style="4" customWidth="1"/>
    <col min="6419" max="6657" width="9.140625" style="4"/>
    <col min="6658" max="6658" width="51.140625" style="4" bestFit="1" customWidth="1"/>
    <col min="6659" max="6670" width="12.42578125" style="4" customWidth="1"/>
    <col min="6671" max="6671" width="14.85546875" style="4" customWidth="1"/>
    <col min="6672" max="6672" width="15.85546875" style="4" customWidth="1"/>
    <col min="6673" max="6673" width="14.5703125" style="4" customWidth="1"/>
    <col min="6674" max="6674" width="11.7109375" style="4" customWidth="1"/>
    <col min="6675" max="6913" width="9.140625" style="4"/>
    <col min="6914" max="6914" width="51.140625" style="4" bestFit="1" customWidth="1"/>
    <col min="6915" max="6926" width="12.42578125" style="4" customWidth="1"/>
    <col min="6927" max="6927" width="14.85546875" style="4" customWidth="1"/>
    <col min="6928" max="6928" width="15.85546875" style="4" customWidth="1"/>
    <col min="6929" max="6929" width="14.5703125" style="4" customWidth="1"/>
    <col min="6930" max="6930" width="11.7109375" style="4" customWidth="1"/>
    <col min="6931" max="7169" width="9.140625" style="4"/>
    <col min="7170" max="7170" width="51.140625" style="4" bestFit="1" customWidth="1"/>
    <col min="7171" max="7182" width="12.42578125" style="4" customWidth="1"/>
    <col min="7183" max="7183" width="14.85546875" style="4" customWidth="1"/>
    <col min="7184" max="7184" width="15.85546875" style="4" customWidth="1"/>
    <col min="7185" max="7185" width="14.5703125" style="4" customWidth="1"/>
    <col min="7186" max="7186" width="11.7109375" style="4" customWidth="1"/>
    <col min="7187" max="7425" width="9.140625" style="4"/>
    <col min="7426" max="7426" width="51.140625" style="4" bestFit="1" customWidth="1"/>
    <col min="7427" max="7438" width="12.42578125" style="4" customWidth="1"/>
    <col min="7439" max="7439" width="14.85546875" style="4" customWidth="1"/>
    <col min="7440" max="7440" width="15.85546875" style="4" customWidth="1"/>
    <col min="7441" max="7441" width="14.5703125" style="4" customWidth="1"/>
    <col min="7442" max="7442" width="11.7109375" style="4" customWidth="1"/>
    <col min="7443" max="7681" width="9.140625" style="4"/>
    <col min="7682" max="7682" width="51.140625" style="4" bestFit="1" customWidth="1"/>
    <col min="7683" max="7694" width="12.42578125" style="4" customWidth="1"/>
    <col min="7695" max="7695" width="14.85546875" style="4" customWidth="1"/>
    <col min="7696" max="7696" width="15.85546875" style="4" customWidth="1"/>
    <col min="7697" max="7697" width="14.5703125" style="4" customWidth="1"/>
    <col min="7698" max="7698" width="11.7109375" style="4" customWidth="1"/>
    <col min="7699" max="7937" width="9.140625" style="4"/>
    <col min="7938" max="7938" width="51.140625" style="4" bestFit="1" customWidth="1"/>
    <col min="7939" max="7950" width="12.42578125" style="4" customWidth="1"/>
    <col min="7951" max="7951" width="14.85546875" style="4" customWidth="1"/>
    <col min="7952" max="7952" width="15.85546875" style="4" customWidth="1"/>
    <col min="7953" max="7953" width="14.5703125" style="4" customWidth="1"/>
    <col min="7954" max="7954" width="11.7109375" style="4" customWidth="1"/>
    <col min="7955" max="8193" width="9.140625" style="4"/>
    <col min="8194" max="8194" width="51.140625" style="4" bestFit="1" customWidth="1"/>
    <col min="8195" max="8206" width="12.42578125" style="4" customWidth="1"/>
    <col min="8207" max="8207" width="14.85546875" style="4" customWidth="1"/>
    <col min="8208" max="8208" width="15.85546875" style="4" customWidth="1"/>
    <col min="8209" max="8209" width="14.5703125" style="4" customWidth="1"/>
    <col min="8210" max="8210" width="11.7109375" style="4" customWidth="1"/>
    <col min="8211" max="8449" width="9.140625" style="4"/>
    <col min="8450" max="8450" width="51.140625" style="4" bestFit="1" customWidth="1"/>
    <col min="8451" max="8462" width="12.42578125" style="4" customWidth="1"/>
    <col min="8463" max="8463" width="14.85546875" style="4" customWidth="1"/>
    <col min="8464" max="8464" width="15.85546875" style="4" customWidth="1"/>
    <col min="8465" max="8465" width="14.5703125" style="4" customWidth="1"/>
    <col min="8466" max="8466" width="11.7109375" style="4" customWidth="1"/>
    <col min="8467" max="8705" width="9.140625" style="4"/>
    <col min="8706" max="8706" width="51.140625" style="4" bestFit="1" customWidth="1"/>
    <col min="8707" max="8718" width="12.42578125" style="4" customWidth="1"/>
    <col min="8719" max="8719" width="14.85546875" style="4" customWidth="1"/>
    <col min="8720" max="8720" width="15.85546875" style="4" customWidth="1"/>
    <col min="8721" max="8721" width="14.5703125" style="4" customWidth="1"/>
    <col min="8722" max="8722" width="11.7109375" style="4" customWidth="1"/>
    <col min="8723" max="8961" width="9.140625" style="4"/>
    <col min="8962" max="8962" width="51.140625" style="4" bestFit="1" customWidth="1"/>
    <col min="8963" max="8974" width="12.42578125" style="4" customWidth="1"/>
    <col min="8975" max="8975" width="14.85546875" style="4" customWidth="1"/>
    <col min="8976" max="8976" width="15.85546875" style="4" customWidth="1"/>
    <col min="8977" max="8977" width="14.5703125" style="4" customWidth="1"/>
    <col min="8978" max="8978" width="11.7109375" style="4" customWidth="1"/>
    <col min="8979" max="9217" width="9.140625" style="4"/>
    <col min="9218" max="9218" width="51.140625" style="4" bestFit="1" customWidth="1"/>
    <col min="9219" max="9230" width="12.42578125" style="4" customWidth="1"/>
    <col min="9231" max="9231" width="14.85546875" style="4" customWidth="1"/>
    <col min="9232" max="9232" width="15.85546875" style="4" customWidth="1"/>
    <col min="9233" max="9233" width="14.5703125" style="4" customWidth="1"/>
    <col min="9234" max="9234" width="11.7109375" style="4" customWidth="1"/>
    <col min="9235" max="9473" width="9.140625" style="4"/>
    <col min="9474" max="9474" width="51.140625" style="4" bestFit="1" customWidth="1"/>
    <col min="9475" max="9486" width="12.42578125" style="4" customWidth="1"/>
    <col min="9487" max="9487" width="14.85546875" style="4" customWidth="1"/>
    <col min="9488" max="9488" width="15.85546875" style="4" customWidth="1"/>
    <col min="9489" max="9489" width="14.5703125" style="4" customWidth="1"/>
    <col min="9490" max="9490" width="11.7109375" style="4" customWidth="1"/>
    <col min="9491" max="9729" width="9.140625" style="4"/>
    <col min="9730" max="9730" width="51.140625" style="4" bestFit="1" customWidth="1"/>
    <col min="9731" max="9742" width="12.42578125" style="4" customWidth="1"/>
    <col min="9743" max="9743" width="14.85546875" style="4" customWidth="1"/>
    <col min="9744" max="9744" width="15.85546875" style="4" customWidth="1"/>
    <col min="9745" max="9745" width="14.5703125" style="4" customWidth="1"/>
    <col min="9746" max="9746" width="11.7109375" style="4" customWidth="1"/>
    <col min="9747" max="9985" width="9.140625" style="4"/>
    <col min="9986" max="9986" width="51.140625" style="4" bestFit="1" customWidth="1"/>
    <col min="9987" max="9998" width="12.42578125" style="4" customWidth="1"/>
    <col min="9999" max="9999" width="14.85546875" style="4" customWidth="1"/>
    <col min="10000" max="10000" width="15.85546875" style="4" customWidth="1"/>
    <col min="10001" max="10001" width="14.5703125" style="4" customWidth="1"/>
    <col min="10002" max="10002" width="11.7109375" style="4" customWidth="1"/>
    <col min="10003" max="10241" width="9.140625" style="4"/>
    <col min="10242" max="10242" width="51.140625" style="4" bestFit="1" customWidth="1"/>
    <col min="10243" max="10254" width="12.42578125" style="4" customWidth="1"/>
    <col min="10255" max="10255" width="14.85546875" style="4" customWidth="1"/>
    <col min="10256" max="10256" width="15.85546875" style="4" customWidth="1"/>
    <col min="10257" max="10257" width="14.5703125" style="4" customWidth="1"/>
    <col min="10258" max="10258" width="11.7109375" style="4" customWidth="1"/>
    <col min="10259" max="10497" width="9.140625" style="4"/>
    <col min="10498" max="10498" width="51.140625" style="4" bestFit="1" customWidth="1"/>
    <col min="10499" max="10510" width="12.42578125" style="4" customWidth="1"/>
    <col min="10511" max="10511" width="14.85546875" style="4" customWidth="1"/>
    <col min="10512" max="10512" width="15.85546875" style="4" customWidth="1"/>
    <col min="10513" max="10513" width="14.5703125" style="4" customWidth="1"/>
    <col min="10514" max="10514" width="11.7109375" style="4" customWidth="1"/>
    <col min="10515" max="10753" width="9.140625" style="4"/>
    <col min="10754" max="10754" width="51.140625" style="4" bestFit="1" customWidth="1"/>
    <col min="10755" max="10766" width="12.42578125" style="4" customWidth="1"/>
    <col min="10767" max="10767" width="14.85546875" style="4" customWidth="1"/>
    <col min="10768" max="10768" width="15.85546875" style="4" customWidth="1"/>
    <col min="10769" max="10769" width="14.5703125" style="4" customWidth="1"/>
    <col min="10770" max="10770" width="11.7109375" style="4" customWidth="1"/>
    <col min="10771" max="11009" width="9.140625" style="4"/>
    <col min="11010" max="11010" width="51.140625" style="4" bestFit="1" customWidth="1"/>
    <col min="11011" max="11022" width="12.42578125" style="4" customWidth="1"/>
    <col min="11023" max="11023" width="14.85546875" style="4" customWidth="1"/>
    <col min="11024" max="11024" width="15.85546875" style="4" customWidth="1"/>
    <col min="11025" max="11025" width="14.5703125" style="4" customWidth="1"/>
    <col min="11026" max="11026" width="11.7109375" style="4" customWidth="1"/>
    <col min="11027" max="11265" width="9.140625" style="4"/>
    <col min="11266" max="11266" width="51.140625" style="4" bestFit="1" customWidth="1"/>
    <col min="11267" max="11278" width="12.42578125" style="4" customWidth="1"/>
    <col min="11279" max="11279" width="14.85546875" style="4" customWidth="1"/>
    <col min="11280" max="11280" width="15.85546875" style="4" customWidth="1"/>
    <col min="11281" max="11281" width="14.5703125" style="4" customWidth="1"/>
    <col min="11282" max="11282" width="11.7109375" style="4" customWidth="1"/>
    <col min="11283" max="11521" width="9.140625" style="4"/>
    <col min="11522" max="11522" width="51.140625" style="4" bestFit="1" customWidth="1"/>
    <col min="11523" max="11534" width="12.42578125" style="4" customWidth="1"/>
    <col min="11535" max="11535" width="14.85546875" style="4" customWidth="1"/>
    <col min="11536" max="11536" width="15.85546875" style="4" customWidth="1"/>
    <col min="11537" max="11537" width="14.5703125" style="4" customWidth="1"/>
    <col min="11538" max="11538" width="11.7109375" style="4" customWidth="1"/>
    <col min="11539" max="11777" width="9.140625" style="4"/>
    <col min="11778" max="11778" width="51.140625" style="4" bestFit="1" customWidth="1"/>
    <col min="11779" max="11790" width="12.42578125" style="4" customWidth="1"/>
    <col min="11791" max="11791" width="14.85546875" style="4" customWidth="1"/>
    <col min="11792" max="11792" width="15.85546875" style="4" customWidth="1"/>
    <col min="11793" max="11793" width="14.5703125" style="4" customWidth="1"/>
    <col min="11794" max="11794" width="11.7109375" style="4" customWidth="1"/>
    <col min="11795" max="12033" width="9.140625" style="4"/>
    <col min="12034" max="12034" width="51.140625" style="4" bestFit="1" customWidth="1"/>
    <col min="12035" max="12046" width="12.42578125" style="4" customWidth="1"/>
    <col min="12047" max="12047" width="14.85546875" style="4" customWidth="1"/>
    <col min="12048" max="12048" width="15.85546875" style="4" customWidth="1"/>
    <col min="12049" max="12049" width="14.5703125" style="4" customWidth="1"/>
    <col min="12050" max="12050" width="11.7109375" style="4" customWidth="1"/>
    <col min="12051" max="12289" width="9.140625" style="4"/>
    <col min="12290" max="12290" width="51.140625" style="4" bestFit="1" customWidth="1"/>
    <col min="12291" max="12302" width="12.42578125" style="4" customWidth="1"/>
    <col min="12303" max="12303" width="14.85546875" style="4" customWidth="1"/>
    <col min="12304" max="12304" width="15.85546875" style="4" customWidth="1"/>
    <col min="12305" max="12305" width="14.5703125" style="4" customWidth="1"/>
    <col min="12306" max="12306" width="11.7109375" style="4" customWidth="1"/>
    <col min="12307" max="12545" width="9.140625" style="4"/>
    <col min="12546" max="12546" width="51.140625" style="4" bestFit="1" customWidth="1"/>
    <col min="12547" max="12558" width="12.42578125" style="4" customWidth="1"/>
    <col min="12559" max="12559" width="14.85546875" style="4" customWidth="1"/>
    <col min="12560" max="12560" width="15.85546875" style="4" customWidth="1"/>
    <col min="12561" max="12561" width="14.5703125" style="4" customWidth="1"/>
    <col min="12562" max="12562" width="11.7109375" style="4" customWidth="1"/>
    <col min="12563" max="12801" width="9.140625" style="4"/>
    <col min="12802" max="12802" width="51.140625" style="4" bestFit="1" customWidth="1"/>
    <col min="12803" max="12814" width="12.42578125" style="4" customWidth="1"/>
    <col min="12815" max="12815" width="14.85546875" style="4" customWidth="1"/>
    <col min="12816" max="12816" width="15.85546875" style="4" customWidth="1"/>
    <col min="12817" max="12817" width="14.5703125" style="4" customWidth="1"/>
    <col min="12818" max="12818" width="11.7109375" style="4" customWidth="1"/>
    <col min="12819" max="13057" width="9.140625" style="4"/>
    <col min="13058" max="13058" width="51.140625" style="4" bestFit="1" customWidth="1"/>
    <col min="13059" max="13070" width="12.42578125" style="4" customWidth="1"/>
    <col min="13071" max="13071" width="14.85546875" style="4" customWidth="1"/>
    <col min="13072" max="13072" width="15.85546875" style="4" customWidth="1"/>
    <col min="13073" max="13073" width="14.5703125" style="4" customWidth="1"/>
    <col min="13074" max="13074" width="11.7109375" style="4" customWidth="1"/>
    <col min="13075" max="13313" width="9.140625" style="4"/>
    <col min="13314" max="13314" width="51.140625" style="4" bestFit="1" customWidth="1"/>
    <col min="13315" max="13326" width="12.42578125" style="4" customWidth="1"/>
    <col min="13327" max="13327" width="14.85546875" style="4" customWidth="1"/>
    <col min="13328" max="13328" width="15.85546875" style="4" customWidth="1"/>
    <col min="13329" max="13329" width="14.5703125" style="4" customWidth="1"/>
    <col min="13330" max="13330" width="11.7109375" style="4" customWidth="1"/>
    <col min="13331" max="13569" width="9.140625" style="4"/>
    <col min="13570" max="13570" width="51.140625" style="4" bestFit="1" customWidth="1"/>
    <col min="13571" max="13582" width="12.42578125" style="4" customWidth="1"/>
    <col min="13583" max="13583" width="14.85546875" style="4" customWidth="1"/>
    <col min="13584" max="13584" width="15.85546875" style="4" customWidth="1"/>
    <col min="13585" max="13585" width="14.5703125" style="4" customWidth="1"/>
    <col min="13586" max="13586" width="11.7109375" style="4" customWidth="1"/>
    <col min="13587" max="13825" width="9.140625" style="4"/>
    <col min="13826" max="13826" width="51.140625" style="4" bestFit="1" customWidth="1"/>
    <col min="13827" max="13838" width="12.42578125" style="4" customWidth="1"/>
    <col min="13839" max="13839" width="14.85546875" style="4" customWidth="1"/>
    <col min="13840" max="13840" width="15.85546875" style="4" customWidth="1"/>
    <col min="13841" max="13841" width="14.5703125" style="4" customWidth="1"/>
    <col min="13842" max="13842" width="11.7109375" style="4" customWidth="1"/>
    <col min="13843" max="14081" width="9.140625" style="4"/>
    <col min="14082" max="14082" width="51.140625" style="4" bestFit="1" customWidth="1"/>
    <col min="14083" max="14094" width="12.42578125" style="4" customWidth="1"/>
    <col min="14095" max="14095" width="14.85546875" style="4" customWidth="1"/>
    <col min="14096" max="14096" width="15.85546875" style="4" customWidth="1"/>
    <col min="14097" max="14097" width="14.5703125" style="4" customWidth="1"/>
    <col min="14098" max="14098" width="11.7109375" style="4" customWidth="1"/>
    <col min="14099" max="14337" width="9.140625" style="4"/>
    <col min="14338" max="14338" width="51.140625" style="4" bestFit="1" customWidth="1"/>
    <col min="14339" max="14350" width="12.42578125" style="4" customWidth="1"/>
    <col min="14351" max="14351" width="14.85546875" style="4" customWidth="1"/>
    <col min="14352" max="14352" width="15.85546875" style="4" customWidth="1"/>
    <col min="14353" max="14353" width="14.5703125" style="4" customWidth="1"/>
    <col min="14354" max="14354" width="11.7109375" style="4" customWidth="1"/>
    <col min="14355" max="14593" width="9.140625" style="4"/>
    <col min="14594" max="14594" width="51.140625" style="4" bestFit="1" customWidth="1"/>
    <col min="14595" max="14606" width="12.42578125" style="4" customWidth="1"/>
    <col min="14607" max="14607" width="14.85546875" style="4" customWidth="1"/>
    <col min="14608" max="14608" width="15.85546875" style="4" customWidth="1"/>
    <col min="14609" max="14609" width="14.5703125" style="4" customWidth="1"/>
    <col min="14610" max="14610" width="11.7109375" style="4" customWidth="1"/>
    <col min="14611" max="14849" width="9.140625" style="4"/>
    <col min="14850" max="14850" width="51.140625" style="4" bestFit="1" customWidth="1"/>
    <col min="14851" max="14862" width="12.42578125" style="4" customWidth="1"/>
    <col min="14863" max="14863" width="14.85546875" style="4" customWidth="1"/>
    <col min="14864" max="14864" width="15.85546875" style="4" customWidth="1"/>
    <col min="14865" max="14865" width="14.5703125" style="4" customWidth="1"/>
    <col min="14866" max="14866" width="11.7109375" style="4" customWidth="1"/>
    <col min="14867" max="15105" width="9.140625" style="4"/>
    <col min="15106" max="15106" width="51.140625" style="4" bestFit="1" customWidth="1"/>
    <col min="15107" max="15118" width="12.42578125" style="4" customWidth="1"/>
    <col min="15119" max="15119" width="14.85546875" style="4" customWidth="1"/>
    <col min="15120" max="15120" width="15.85546875" style="4" customWidth="1"/>
    <col min="15121" max="15121" width="14.5703125" style="4" customWidth="1"/>
    <col min="15122" max="15122" width="11.7109375" style="4" customWidth="1"/>
    <col min="15123" max="15361" width="9.140625" style="4"/>
    <col min="15362" max="15362" width="51.140625" style="4" bestFit="1" customWidth="1"/>
    <col min="15363" max="15374" width="12.42578125" style="4" customWidth="1"/>
    <col min="15375" max="15375" width="14.85546875" style="4" customWidth="1"/>
    <col min="15376" max="15376" width="15.85546875" style="4" customWidth="1"/>
    <col min="15377" max="15377" width="14.5703125" style="4" customWidth="1"/>
    <col min="15378" max="15378" width="11.7109375" style="4" customWidth="1"/>
    <col min="15379" max="15617" width="9.140625" style="4"/>
    <col min="15618" max="15618" width="51.140625" style="4" bestFit="1" customWidth="1"/>
    <col min="15619" max="15630" width="12.42578125" style="4" customWidth="1"/>
    <col min="15631" max="15631" width="14.85546875" style="4" customWidth="1"/>
    <col min="15632" max="15632" width="15.85546875" style="4" customWidth="1"/>
    <col min="15633" max="15633" width="14.5703125" style="4" customWidth="1"/>
    <col min="15634" max="15634" width="11.7109375" style="4" customWidth="1"/>
    <col min="15635" max="15873" width="9.140625" style="4"/>
    <col min="15874" max="15874" width="51.140625" style="4" bestFit="1" customWidth="1"/>
    <col min="15875" max="15886" width="12.42578125" style="4" customWidth="1"/>
    <col min="15887" max="15887" width="14.85546875" style="4" customWidth="1"/>
    <col min="15888" max="15888" width="15.85546875" style="4" customWidth="1"/>
    <col min="15889" max="15889" width="14.5703125" style="4" customWidth="1"/>
    <col min="15890" max="15890" width="11.7109375" style="4" customWidth="1"/>
    <col min="15891" max="16129" width="9.140625" style="4"/>
    <col min="16130" max="16130" width="51.140625" style="4" bestFit="1" customWidth="1"/>
    <col min="16131" max="16142" width="12.42578125" style="4" customWidth="1"/>
    <col min="16143" max="16143" width="14.85546875" style="4" customWidth="1"/>
    <col min="16144" max="16144" width="15.85546875" style="4" customWidth="1"/>
    <col min="16145" max="16145" width="14.5703125" style="4" customWidth="1"/>
    <col min="16146" max="16146" width="11.7109375" style="4" customWidth="1"/>
    <col min="16147" max="16384" width="9.140625" style="4"/>
  </cols>
  <sheetData>
    <row r="1" spans="1:21" ht="57.75" customHeight="1" x14ac:dyDescent="0.2">
      <c r="A1" s="49" t="str">
        <f>('[2]YARIŞMA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  <c r="R1" s="3"/>
      <c r="S1" s="3"/>
    </row>
    <row r="2" spans="1:21" ht="27.75" customHeight="1" x14ac:dyDescent="0.2">
      <c r="A2" s="50" t="str">
        <f>'[2]YARIŞMA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6"/>
      <c r="R2" s="6"/>
      <c r="S2" s="6"/>
    </row>
    <row r="3" spans="1:2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8"/>
      <c r="R3" s="8"/>
      <c r="S3" s="8"/>
    </row>
    <row r="4" spans="1:21" ht="23.25" customHeight="1" x14ac:dyDescent="0.2">
      <c r="A4" s="51" t="str">
        <f>'[2]YARIŞMA BİLGİLERİ'!F21</f>
        <v>2012 ERKEKLER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8"/>
      <c r="R4" s="8"/>
      <c r="S4" s="8"/>
    </row>
    <row r="5" spans="1:2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2">
        <f ca="1">NOW()</f>
        <v>44714.448686342592</v>
      </c>
      <c r="O5" s="52"/>
      <c r="P5" s="52"/>
      <c r="Q5" s="11"/>
      <c r="R5" s="8"/>
      <c r="S5" s="8"/>
    </row>
    <row r="6" spans="1:2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5</v>
      </c>
      <c r="G6" s="48"/>
      <c r="H6" s="48" t="s">
        <v>6</v>
      </c>
      <c r="I6" s="48"/>
      <c r="J6" s="53" t="s">
        <v>7</v>
      </c>
      <c r="K6" s="54"/>
      <c r="L6" s="53" t="s">
        <v>4</v>
      </c>
      <c r="M6" s="54"/>
      <c r="N6" s="48" t="s">
        <v>3</v>
      </c>
      <c r="O6" s="48"/>
      <c r="P6" s="58" t="s">
        <v>18</v>
      </c>
      <c r="Q6" s="13"/>
      <c r="R6" s="13"/>
      <c r="S6" s="13"/>
      <c r="T6" s="13"/>
      <c r="U6" s="13"/>
    </row>
    <row r="7" spans="1:2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58"/>
      <c r="Q7" s="13"/>
      <c r="R7" s="13"/>
      <c r="S7" s="13"/>
      <c r="T7" s="13"/>
      <c r="U7" s="13"/>
    </row>
    <row r="8" spans="1:21" ht="31.5" customHeight="1" x14ac:dyDescent="0.2">
      <c r="A8" s="16">
        <v>1</v>
      </c>
      <c r="B8" s="17" t="s">
        <v>106</v>
      </c>
      <c r="C8" s="40" t="s">
        <v>20</v>
      </c>
      <c r="D8" s="41">
        <v>1052</v>
      </c>
      <c r="E8" s="42">
        <v>35</v>
      </c>
      <c r="F8" s="43">
        <v>328</v>
      </c>
      <c r="G8" s="44">
        <v>26</v>
      </c>
      <c r="H8" s="41" t="str">
        <f>IF(ISERROR(VLOOKUP(C8,[3]Yüksek!$E$8:$BA$1000,48,0)),"",(VLOOKUP(C8,[3]Yüksek!$E$8:$BA$1000,48,0)))</f>
        <v/>
      </c>
      <c r="I8" s="42" t="str">
        <f>IF(ISERROR(VLOOKUP(C8,[3]Yüksek!$E$8:$BA$1000,49,0)),"",(VLOOKUP(C8,[3]Yüksek!$E$8:$BA$1000,49,0)))</f>
        <v/>
      </c>
      <c r="J8" s="43">
        <v>2494</v>
      </c>
      <c r="K8" s="44">
        <v>14</v>
      </c>
      <c r="L8" s="45" t="str">
        <f>IF(ISERROR(VLOOKUP(C8,'[3]600m.'!$D$8:$F$984,3,0)),"",(VLOOKUP(C8,'[3]600m.'!$D$8:$H$984,3,0)))</f>
        <v/>
      </c>
      <c r="M8" s="42" t="str">
        <f>IF(ISERROR(VLOOKUP(C8,'[3]600m.'!$D$8:$G$984,4,0)),"",(VLOOKUP(C8,'[3]600m.'!$D$8:$G$984,4,0)))</f>
        <v/>
      </c>
      <c r="N8" s="43" t="str">
        <f>IF(ISERROR(VLOOKUP(C8,'[3]80m.'!$D$8:$G$935,3,0)),"",(VLOOKUP(C8,'[3]80m.'!$D$8:$G$935,3,0)))</f>
        <v/>
      </c>
      <c r="O8" s="44" t="str">
        <f>IF(ISERROR(VLOOKUP(C8,'[3]80m.'!$D$8:$G$935,4,0)),"",(VLOOKUP(C8,'[3]80m.'!$D$8:$G$935,4,0)))</f>
        <v/>
      </c>
      <c r="P8" s="46">
        <f>SUM(E8,G8,I8,K8,M8,O8)</f>
        <v>75</v>
      </c>
      <c r="Q8" s="13"/>
      <c r="R8" s="13"/>
      <c r="S8" s="13"/>
      <c r="T8" s="13"/>
      <c r="U8" s="13"/>
    </row>
    <row r="9" spans="1:21" ht="31.5" customHeight="1" x14ac:dyDescent="0.2">
      <c r="A9" s="16">
        <v>2</v>
      </c>
      <c r="B9" s="17" t="s">
        <v>23</v>
      </c>
      <c r="C9" s="40" t="s">
        <v>20</v>
      </c>
      <c r="D9" s="18" t="str">
        <f>IF(ISERROR(VLOOKUP(B9,'[2]60m.'!$D$8:$F$965,3,0)),"",(VLOOKUP(B9,'[2]60m.'!$D$8:$H$965,3,0)))</f>
        <v>DNS</v>
      </c>
      <c r="E9" s="19" t="str">
        <f>IF(ISERROR(VLOOKUP(B9,'[2]60m.'!$D$8:$G$965,4,0)),"",(VLOOKUP(B9,'[2]60m.'!$D$8:$G$965,4,0)))</f>
        <v>0</v>
      </c>
      <c r="F9" s="20" t="str">
        <f>IF(ISERROR(VLOOKUP(B9,[2]Uzun!$E$8:$J$995,6,0)),"",(VLOOKUP(B9,[2]Uzun!$E$8:$J$995,6,0)))</f>
        <v>DNS</v>
      </c>
      <c r="G9" s="21">
        <f>IF(ISERROR(VLOOKUP(B9,[2]Uzun!$E$8:$K$996,7,0)),"",(VLOOKUP(B9,[2]Uzun!$E$8:$K$996,7,0)))</f>
        <v>0</v>
      </c>
      <c r="H9" s="18" t="str">
        <f>IF(ISERROR(VLOOKUP(B9,[2]Yüksek!$E$8:$BA$1000,48,0)),"",(VLOOKUP(B9,[2]Yüksek!$E$8:$BA$1000,48,0)))</f>
        <v/>
      </c>
      <c r="I9" s="19" t="str">
        <f>IF(ISERROR(VLOOKUP(B9,[2]Yüksek!$E$8:$BA$1000,49,0)),"",(VLOOKUP(B9,[2]Yüksek!$E$8:$BA$1000,49,0)))</f>
        <v/>
      </c>
      <c r="J9" s="20" t="str">
        <f>IF(ISERROR(VLOOKUP(B9,[2]Fırlatma!$E$8:$J$995,6,0)),"",(VLOOKUP(B9,[2]Fırlatma!$E$8:$J$995,6,0)))</f>
        <v>DNS</v>
      </c>
      <c r="K9" s="21">
        <f>IF(ISERROR(VLOOKUP(B9,[2]Fırlatma!$E$8:$K$995,7,0)),"",(VLOOKUP(B9,[2]Fırlatma!$E$8:$K$995,7,0)))</f>
        <v>0</v>
      </c>
      <c r="L9" s="22" t="str">
        <f>IF(ISERROR(VLOOKUP(B9,'[2]600m.'!$D$8:$F$984,3,0)),"",(VLOOKUP(B9,'[2]600m.'!$D$8:$H$984,3,0)))</f>
        <v/>
      </c>
      <c r="M9" s="19" t="str">
        <f>IF(ISERROR(VLOOKUP(B9,'[2]600m.'!$D$8:$G$984,4,0)),"",(VLOOKUP(B9,'[2]600m.'!$D$8:$G$984,4,0)))</f>
        <v/>
      </c>
      <c r="N9" s="20" t="str">
        <f>IF(ISERROR(VLOOKUP(B9,'[2]80m.'!$D$8:$G$935,3,0)),"",(VLOOKUP(B9,'[2]80m.'!$D$8:$G$935,3,0)))</f>
        <v/>
      </c>
      <c r="O9" s="21" t="str">
        <f>IF(ISERROR(VLOOKUP(B9,'[2]80m.'!$D$8:$G$935,4,0)),"",(VLOOKUP(B9,'[2]80m.'!$D$8:$G$935,4,0)))</f>
        <v/>
      </c>
      <c r="P9" s="27">
        <f>SUM(E9,G9,I9,K9,M9,O9)</f>
        <v>0</v>
      </c>
      <c r="Q9" s="13"/>
      <c r="R9" s="13"/>
      <c r="S9" s="13"/>
      <c r="T9" s="13"/>
      <c r="U9" s="13"/>
    </row>
    <row r="65438" spans="1:1" x14ac:dyDescent="0.2">
      <c r="A65438" s="4" t="s">
        <v>99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9">
    <cfRule type="duplicateValues" dxfId="10" priority="64" stopIfTrue="1"/>
  </conditionalFormatting>
  <conditionalFormatting sqref="P8">
    <cfRule type="duplicateValues" dxfId="9" priority="1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2060"/>
  </sheetPr>
  <dimension ref="A1:V65441"/>
  <sheetViews>
    <sheetView view="pageBreakPreview" topLeftCell="A4" zoomScale="50" zoomScaleNormal="100" zoomScaleSheetLayoutView="50" workbookViewId="0">
      <selection activeCell="A8" sqref="A8:A12"/>
    </sheetView>
  </sheetViews>
  <sheetFormatPr defaultRowHeight="12.75" x14ac:dyDescent="0.2"/>
  <cols>
    <col min="1" max="1" width="9.140625" style="4"/>
    <col min="2" max="2" width="51.140625" style="4" bestFit="1" customWidth="1"/>
    <col min="3" max="3" width="15.42578125" style="4" bestFit="1" customWidth="1"/>
    <col min="4" max="15" width="12.42578125" style="4" customWidth="1"/>
    <col min="16" max="16" width="14.85546875" style="4" customWidth="1"/>
    <col min="17" max="17" width="15.85546875" style="4" customWidth="1"/>
    <col min="18" max="18" width="14.5703125" style="4" customWidth="1"/>
    <col min="19" max="19" width="11.7109375" style="4" customWidth="1"/>
    <col min="20" max="258" width="9.140625" style="4"/>
    <col min="259" max="259" width="51.140625" style="4" bestFit="1" customWidth="1"/>
    <col min="260" max="271" width="12.42578125" style="4" customWidth="1"/>
    <col min="272" max="272" width="14.85546875" style="4" customWidth="1"/>
    <col min="273" max="273" width="15.85546875" style="4" customWidth="1"/>
    <col min="274" max="274" width="14.5703125" style="4" customWidth="1"/>
    <col min="275" max="275" width="11.7109375" style="4" customWidth="1"/>
    <col min="276" max="514" width="9.140625" style="4"/>
    <col min="515" max="515" width="51.140625" style="4" bestFit="1" customWidth="1"/>
    <col min="516" max="527" width="12.42578125" style="4" customWidth="1"/>
    <col min="528" max="528" width="14.85546875" style="4" customWidth="1"/>
    <col min="529" max="529" width="15.85546875" style="4" customWidth="1"/>
    <col min="530" max="530" width="14.5703125" style="4" customWidth="1"/>
    <col min="531" max="531" width="11.7109375" style="4" customWidth="1"/>
    <col min="532" max="770" width="9.140625" style="4"/>
    <col min="771" max="771" width="51.140625" style="4" bestFit="1" customWidth="1"/>
    <col min="772" max="783" width="12.42578125" style="4" customWidth="1"/>
    <col min="784" max="784" width="14.85546875" style="4" customWidth="1"/>
    <col min="785" max="785" width="15.85546875" style="4" customWidth="1"/>
    <col min="786" max="786" width="14.5703125" style="4" customWidth="1"/>
    <col min="787" max="787" width="11.7109375" style="4" customWidth="1"/>
    <col min="788" max="1026" width="9.140625" style="4"/>
    <col min="1027" max="1027" width="51.140625" style="4" bestFit="1" customWidth="1"/>
    <col min="1028" max="1039" width="12.42578125" style="4" customWidth="1"/>
    <col min="1040" max="1040" width="14.85546875" style="4" customWidth="1"/>
    <col min="1041" max="1041" width="15.85546875" style="4" customWidth="1"/>
    <col min="1042" max="1042" width="14.5703125" style="4" customWidth="1"/>
    <col min="1043" max="1043" width="11.7109375" style="4" customWidth="1"/>
    <col min="1044" max="1282" width="9.140625" style="4"/>
    <col min="1283" max="1283" width="51.140625" style="4" bestFit="1" customWidth="1"/>
    <col min="1284" max="1295" width="12.42578125" style="4" customWidth="1"/>
    <col min="1296" max="1296" width="14.85546875" style="4" customWidth="1"/>
    <col min="1297" max="1297" width="15.85546875" style="4" customWidth="1"/>
    <col min="1298" max="1298" width="14.5703125" style="4" customWidth="1"/>
    <col min="1299" max="1299" width="11.7109375" style="4" customWidth="1"/>
    <col min="1300" max="1538" width="9.140625" style="4"/>
    <col min="1539" max="1539" width="51.140625" style="4" bestFit="1" customWidth="1"/>
    <col min="1540" max="1551" width="12.42578125" style="4" customWidth="1"/>
    <col min="1552" max="1552" width="14.85546875" style="4" customWidth="1"/>
    <col min="1553" max="1553" width="15.85546875" style="4" customWidth="1"/>
    <col min="1554" max="1554" width="14.5703125" style="4" customWidth="1"/>
    <col min="1555" max="1555" width="11.7109375" style="4" customWidth="1"/>
    <col min="1556" max="1794" width="9.140625" style="4"/>
    <col min="1795" max="1795" width="51.140625" style="4" bestFit="1" customWidth="1"/>
    <col min="1796" max="1807" width="12.42578125" style="4" customWidth="1"/>
    <col min="1808" max="1808" width="14.85546875" style="4" customWidth="1"/>
    <col min="1809" max="1809" width="15.85546875" style="4" customWidth="1"/>
    <col min="1810" max="1810" width="14.5703125" style="4" customWidth="1"/>
    <col min="1811" max="1811" width="11.7109375" style="4" customWidth="1"/>
    <col min="1812" max="2050" width="9.140625" style="4"/>
    <col min="2051" max="2051" width="51.140625" style="4" bestFit="1" customWidth="1"/>
    <col min="2052" max="2063" width="12.42578125" style="4" customWidth="1"/>
    <col min="2064" max="2064" width="14.85546875" style="4" customWidth="1"/>
    <col min="2065" max="2065" width="15.85546875" style="4" customWidth="1"/>
    <col min="2066" max="2066" width="14.5703125" style="4" customWidth="1"/>
    <col min="2067" max="2067" width="11.7109375" style="4" customWidth="1"/>
    <col min="2068" max="2306" width="9.140625" style="4"/>
    <col min="2307" max="2307" width="51.140625" style="4" bestFit="1" customWidth="1"/>
    <col min="2308" max="2319" width="12.42578125" style="4" customWidth="1"/>
    <col min="2320" max="2320" width="14.85546875" style="4" customWidth="1"/>
    <col min="2321" max="2321" width="15.85546875" style="4" customWidth="1"/>
    <col min="2322" max="2322" width="14.5703125" style="4" customWidth="1"/>
    <col min="2323" max="2323" width="11.7109375" style="4" customWidth="1"/>
    <col min="2324" max="2562" width="9.140625" style="4"/>
    <col min="2563" max="2563" width="51.140625" style="4" bestFit="1" customWidth="1"/>
    <col min="2564" max="2575" width="12.42578125" style="4" customWidth="1"/>
    <col min="2576" max="2576" width="14.85546875" style="4" customWidth="1"/>
    <col min="2577" max="2577" width="15.85546875" style="4" customWidth="1"/>
    <col min="2578" max="2578" width="14.5703125" style="4" customWidth="1"/>
    <col min="2579" max="2579" width="11.7109375" style="4" customWidth="1"/>
    <col min="2580" max="2818" width="9.140625" style="4"/>
    <col min="2819" max="2819" width="51.140625" style="4" bestFit="1" customWidth="1"/>
    <col min="2820" max="2831" width="12.42578125" style="4" customWidth="1"/>
    <col min="2832" max="2832" width="14.85546875" style="4" customWidth="1"/>
    <col min="2833" max="2833" width="15.85546875" style="4" customWidth="1"/>
    <col min="2834" max="2834" width="14.5703125" style="4" customWidth="1"/>
    <col min="2835" max="2835" width="11.7109375" style="4" customWidth="1"/>
    <col min="2836" max="3074" width="9.140625" style="4"/>
    <col min="3075" max="3075" width="51.140625" style="4" bestFit="1" customWidth="1"/>
    <col min="3076" max="3087" width="12.42578125" style="4" customWidth="1"/>
    <col min="3088" max="3088" width="14.85546875" style="4" customWidth="1"/>
    <col min="3089" max="3089" width="15.85546875" style="4" customWidth="1"/>
    <col min="3090" max="3090" width="14.5703125" style="4" customWidth="1"/>
    <col min="3091" max="3091" width="11.7109375" style="4" customWidth="1"/>
    <col min="3092" max="3330" width="9.140625" style="4"/>
    <col min="3331" max="3331" width="51.140625" style="4" bestFit="1" customWidth="1"/>
    <col min="3332" max="3343" width="12.42578125" style="4" customWidth="1"/>
    <col min="3344" max="3344" width="14.85546875" style="4" customWidth="1"/>
    <col min="3345" max="3345" width="15.85546875" style="4" customWidth="1"/>
    <col min="3346" max="3346" width="14.5703125" style="4" customWidth="1"/>
    <col min="3347" max="3347" width="11.7109375" style="4" customWidth="1"/>
    <col min="3348" max="3586" width="9.140625" style="4"/>
    <col min="3587" max="3587" width="51.140625" style="4" bestFit="1" customWidth="1"/>
    <col min="3588" max="3599" width="12.42578125" style="4" customWidth="1"/>
    <col min="3600" max="3600" width="14.85546875" style="4" customWidth="1"/>
    <col min="3601" max="3601" width="15.85546875" style="4" customWidth="1"/>
    <col min="3602" max="3602" width="14.5703125" style="4" customWidth="1"/>
    <col min="3603" max="3603" width="11.7109375" style="4" customWidth="1"/>
    <col min="3604" max="3842" width="9.140625" style="4"/>
    <col min="3843" max="3843" width="51.140625" style="4" bestFit="1" customWidth="1"/>
    <col min="3844" max="3855" width="12.42578125" style="4" customWidth="1"/>
    <col min="3856" max="3856" width="14.85546875" style="4" customWidth="1"/>
    <col min="3857" max="3857" width="15.85546875" style="4" customWidth="1"/>
    <col min="3858" max="3858" width="14.5703125" style="4" customWidth="1"/>
    <col min="3859" max="3859" width="11.7109375" style="4" customWidth="1"/>
    <col min="3860" max="4098" width="9.140625" style="4"/>
    <col min="4099" max="4099" width="51.140625" style="4" bestFit="1" customWidth="1"/>
    <col min="4100" max="4111" width="12.42578125" style="4" customWidth="1"/>
    <col min="4112" max="4112" width="14.85546875" style="4" customWidth="1"/>
    <col min="4113" max="4113" width="15.85546875" style="4" customWidth="1"/>
    <col min="4114" max="4114" width="14.5703125" style="4" customWidth="1"/>
    <col min="4115" max="4115" width="11.7109375" style="4" customWidth="1"/>
    <col min="4116" max="4354" width="9.140625" style="4"/>
    <col min="4355" max="4355" width="51.140625" style="4" bestFit="1" customWidth="1"/>
    <col min="4356" max="4367" width="12.42578125" style="4" customWidth="1"/>
    <col min="4368" max="4368" width="14.85546875" style="4" customWidth="1"/>
    <col min="4369" max="4369" width="15.85546875" style="4" customWidth="1"/>
    <col min="4370" max="4370" width="14.5703125" style="4" customWidth="1"/>
    <col min="4371" max="4371" width="11.7109375" style="4" customWidth="1"/>
    <col min="4372" max="4610" width="9.140625" style="4"/>
    <col min="4611" max="4611" width="51.140625" style="4" bestFit="1" customWidth="1"/>
    <col min="4612" max="4623" width="12.42578125" style="4" customWidth="1"/>
    <col min="4624" max="4624" width="14.85546875" style="4" customWidth="1"/>
    <col min="4625" max="4625" width="15.85546875" style="4" customWidth="1"/>
    <col min="4626" max="4626" width="14.5703125" style="4" customWidth="1"/>
    <col min="4627" max="4627" width="11.7109375" style="4" customWidth="1"/>
    <col min="4628" max="4866" width="9.140625" style="4"/>
    <col min="4867" max="4867" width="51.140625" style="4" bestFit="1" customWidth="1"/>
    <col min="4868" max="4879" width="12.42578125" style="4" customWidth="1"/>
    <col min="4880" max="4880" width="14.85546875" style="4" customWidth="1"/>
    <col min="4881" max="4881" width="15.85546875" style="4" customWidth="1"/>
    <col min="4882" max="4882" width="14.5703125" style="4" customWidth="1"/>
    <col min="4883" max="4883" width="11.7109375" style="4" customWidth="1"/>
    <col min="4884" max="5122" width="9.140625" style="4"/>
    <col min="5123" max="5123" width="51.140625" style="4" bestFit="1" customWidth="1"/>
    <col min="5124" max="5135" width="12.42578125" style="4" customWidth="1"/>
    <col min="5136" max="5136" width="14.85546875" style="4" customWidth="1"/>
    <col min="5137" max="5137" width="15.85546875" style="4" customWidth="1"/>
    <col min="5138" max="5138" width="14.5703125" style="4" customWidth="1"/>
    <col min="5139" max="5139" width="11.7109375" style="4" customWidth="1"/>
    <col min="5140" max="5378" width="9.140625" style="4"/>
    <col min="5379" max="5379" width="51.140625" style="4" bestFit="1" customWidth="1"/>
    <col min="5380" max="5391" width="12.42578125" style="4" customWidth="1"/>
    <col min="5392" max="5392" width="14.85546875" style="4" customWidth="1"/>
    <col min="5393" max="5393" width="15.85546875" style="4" customWidth="1"/>
    <col min="5394" max="5394" width="14.5703125" style="4" customWidth="1"/>
    <col min="5395" max="5395" width="11.7109375" style="4" customWidth="1"/>
    <col min="5396" max="5634" width="9.140625" style="4"/>
    <col min="5635" max="5635" width="51.140625" style="4" bestFit="1" customWidth="1"/>
    <col min="5636" max="5647" width="12.42578125" style="4" customWidth="1"/>
    <col min="5648" max="5648" width="14.85546875" style="4" customWidth="1"/>
    <col min="5649" max="5649" width="15.85546875" style="4" customWidth="1"/>
    <col min="5650" max="5650" width="14.5703125" style="4" customWidth="1"/>
    <col min="5651" max="5651" width="11.7109375" style="4" customWidth="1"/>
    <col min="5652" max="5890" width="9.140625" style="4"/>
    <col min="5891" max="5891" width="51.140625" style="4" bestFit="1" customWidth="1"/>
    <col min="5892" max="5903" width="12.42578125" style="4" customWidth="1"/>
    <col min="5904" max="5904" width="14.85546875" style="4" customWidth="1"/>
    <col min="5905" max="5905" width="15.85546875" style="4" customWidth="1"/>
    <col min="5906" max="5906" width="14.5703125" style="4" customWidth="1"/>
    <col min="5907" max="5907" width="11.7109375" style="4" customWidth="1"/>
    <col min="5908" max="6146" width="9.140625" style="4"/>
    <col min="6147" max="6147" width="51.140625" style="4" bestFit="1" customWidth="1"/>
    <col min="6148" max="6159" width="12.42578125" style="4" customWidth="1"/>
    <col min="6160" max="6160" width="14.85546875" style="4" customWidth="1"/>
    <col min="6161" max="6161" width="15.85546875" style="4" customWidth="1"/>
    <col min="6162" max="6162" width="14.5703125" style="4" customWidth="1"/>
    <col min="6163" max="6163" width="11.7109375" style="4" customWidth="1"/>
    <col min="6164" max="6402" width="9.140625" style="4"/>
    <col min="6403" max="6403" width="51.140625" style="4" bestFit="1" customWidth="1"/>
    <col min="6404" max="6415" width="12.42578125" style="4" customWidth="1"/>
    <col min="6416" max="6416" width="14.85546875" style="4" customWidth="1"/>
    <col min="6417" max="6417" width="15.85546875" style="4" customWidth="1"/>
    <col min="6418" max="6418" width="14.5703125" style="4" customWidth="1"/>
    <col min="6419" max="6419" width="11.7109375" style="4" customWidth="1"/>
    <col min="6420" max="6658" width="9.140625" style="4"/>
    <col min="6659" max="6659" width="51.140625" style="4" bestFit="1" customWidth="1"/>
    <col min="6660" max="6671" width="12.42578125" style="4" customWidth="1"/>
    <col min="6672" max="6672" width="14.85546875" style="4" customWidth="1"/>
    <col min="6673" max="6673" width="15.85546875" style="4" customWidth="1"/>
    <col min="6674" max="6674" width="14.5703125" style="4" customWidth="1"/>
    <col min="6675" max="6675" width="11.7109375" style="4" customWidth="1"/>
    <col min="6676" max="6914" width="9.140625" style="4"/>
    <col min="6915" max="6915" width="51.140625" style="4" bestFit="1" customWidth="1"/>
    <col min="6916" max="6927" width="12.42578125" style="4" customWidth="1"/>
    <col min="6928" max="6928" width="14.85546875" style="4" customWidth="1"/>
    <col min="6929" max="6929" width="15.85546875" style="4" customWidth="1"/>
    <col min="6930" max="6930" width="14.5703125" style="4" customWidth="1"/>
    <col min="6931" max="6931" width="11.7109375" style="4" customWidth="1"/>
    <col min="6932" max="7170" width="9.140625" style="4"/>
    <col min="7171" max="7171" width="51.140625" style="4" bestFit="1" customWidth="1"/>
    <col min="7172" max="7183" width="12.42578125" style="4" customWidth="1"/>
    <col min="7184" max="7184" width="14.85546875" style="4" customWidth="1"/>
    <col min="7185" max="7185" width="15.85546875" style="4" customWidth="1"/>
    <col min="7186" max="7186" width="14.5703125" style="4" customWidth="1"/>
    <col min="7187" max="7187" width="11.7109375" style="4" customWidth="1"/>
    <col min="7188" max="7426" width="9.140625" style="4"/>
    <col min="7427" max="7427" width="51.140625" style="4" bestFit="1" customWidth="1"/>
    <col min="7428" max="7439" width="12.42578125" style="4" customWidth="1"/>
    <col min="7440" max="7440" width="14.85546875" style="4" customWidth="1"/>
    <col min="7441" max="7441" width="15.85546875" style="4" customWidth="1"/>
    <col min="7442" max="7442" width="14.5703125" style="4" customWidth="1"/>
    <col min="7443" max="7443" width="11.7109375" style="4" customWidth="1"/>
    <col min="7444" max="7682" width="9.140625" style="4"/>
    <col min="7683" max="7683" width="51.140625" style="4" bestFit="1" customWidth="1"/>
    <col min="7684" max="7695" width="12.42578125" style="4" customWidth="1"/>
    <col min="7696" max="7696" width="14.85546875" style="4" customWidth="1"/>
    <col min="7697" max="7697" width="15.85546875" style="4" customWidth="1"/>
    <col min="7698" max="7698" width="14.5703125" style="4" customWidth="1"/>
    <col min="7699" max="7699" width="11.7109375" style="4" customWidth="1"/>
    <col min="7700" max="7938" width="9.140625" style="4"/>
    <col min="7939" max="7939" width="51.140625" style="4" bestFit="1" customWidth="1"/>
    <col min="7940" max="7951" width="12.42578125" style="4" customWidth="1"/>
    <col min="7952" max="7952" width="14.85546875" style="4" customWidth="1"/>
    <col min="7953" max="7953" width="15.85546875" style="4" customWidth="1"/>
    <col min="7954" max="7954" width="14.5703125" style="4" customWidth="1"/>
    <col min="7955" max="7955" width="11.7109375" style="4" customWidth="1"/>
    <col min="7956" max="8194" width="9.140625" style="4"/>
    <col min="8195" max="8195" width="51.140625" style="4" bestFit="1" customWidth="1"/>
    <col min="8196" max="8207" width="12.42578125" style="4" customWidth="1"/>
    <col min="8208" max="8208" width="14.85546875" style="4" customWidth="1"/>
    <col min="8209" max="8209" width="15.85546875" style="4" customWidth="1"/>
    <col min="8210" max="8210" width="14.5703125" style="4" customWidth="1"/>
    <col min="8211" max="8211" width="11.7109375" style="4" customWidth="1"/>
    <col min="8212" max="8450" width="9.140625" style="4"/>
    <col min="8451" max="8451" width="51.140625" style="4" bestFit="1" customWidth="1"/>
    <col min="8452" max="8463" width="12.42578125" style="4" customWidth="1"/>
    <col min="8464" max="8464" width="14.85546875" style="4" customWidth="1"/>
    <col min="8465" max="8465" width="15.85546875" style="4" customWidth="1"/>
    <col min="8466" max="8466" width="14.5703125" style="4" customWidth="1"/>
    <col min="8467" max="8467" width="11.7109375" style="4" customWidth="1"/>
    <col min="8468" max="8706" width="9.140625" style="4"/>
    <col min="8707" max="8707" width="51.140625" style="4" bestFit="1" customWidth="1"/>
    <col min="8708" max="8719" width="12.42578125" style="4" customWidth="1"/>
    <col min="8720" max="8720" width="14.85546875" style="4" customWidth="1"/>
    <col min="8721" max="8721" width="15.85546875" style="4" customWidth="1"/>
    <col min="8722" max="8722" width="14.5703125" style="4" customWidth="1"/>
    <col min="8723" max="8723" width="11.7109375" style="4" customWidth="1"/>
    <col min="8724" max="8962" width="9.140625" style="4"/>
    <col min="8963" max="8963" width="51.140625" style="4" bestFit="1" customWidth="1"/>
    <col min="8964" max="8975" width="12.42578125" style="4" customWidth="1"/>
    <col min="8976" max="8976" width="14.85546875" style="4" customWidth="1"/>
    <col min="8977" max="8977" width="15.85546875" style="4" customWidth="1"/>
    <col min="8978" max="8978" width="14.5703125" style="4" customWidth="1"/>
    <col min="8979" max="8979" width="11.7109375" style="4" customWidth="1"/>
    <col min="8980" max="9218" width="9.140625" style="4"/>
    <col min="9219" max="9219" width="51.140625" style="4" bestFit="1" customWidth="1"/>
    <col min="9220" max="9231" width="12.42578125" style="4" customWidth="1"/>
    <col min="9232" max="9232" width="14.85546875" style="4" customWidth="1"/>
    <col min="9233" max="9233" width="15.85546875" style="4" customWidth="1"/>
    <col min="9234" max="9234" width="14.5703125" style="4" customWidth="1"/>
    <col min="9235" max="9235" width="11.7109375" style="4" customWidth="1"/>
    <col min="9236" max="9474" width="9.140625" style="4"/>
    <col min="9475" max="9475" width="51.140625" style="4" bestFit="1" customWidth="1"/>
    <col min="9476" max="9487" width="12.42578125" style="4" customWidth="1"/>
    <col min="9488" max="9488" width="14.85546875" style="4" customWidth="1"/>
    <col min="9489" max="9489" width="15.85546875" style="4" customWidth="1"/>
    <col min="9490" max="9490" width="14.5703125" style="4" customWidth="1"/>
    <col min="9491" max="9491" width="11.7109375" style="4" customWidth="1"/>
    <col min="9492" max="9730" width="9.140625" style="4"/>
    <col min="9731" max="9731" width="51.140625" style="4" bestFit="1" customWidth="1"/>
    <col min="9732" max="9743" width="12.42578125" style="4" customWidth="1"/>
    <col min="9744" max="9744" width="14.85546875" style="4" customWidth="1"/>
    <col min="9745" max="9745" width="15.85546875" style="4" customWidth="1"/>
    <col min="9746" max="9746" width="14.5703125" style="4" customWidth="1"/>
    <col min="9747" max="9747" width="11.7109375" style="4" customWidth="1"/>
    <col min="9748" max="9986" width="9.140625" style="4"/>
    <col min="9987" max="9987" width="51.140625" style="4" bestFit="1" customWidth="1"/>
    <col min="9988" max="9999" width="12.42578125" style="4" customWidth="1"/>
    <col min="10000" max="10000" width="14.85546875" style="4" customWidth="1"/>
    <col min="10001" max="10001" width="15.85546875" style="4" customWidth="1"/>
    <col min="10002" max="10002" width="14.5703125" style="4" customWidth="1"/>
    <col min="10003" max="10003" width="11.7109375" style="4" customWidth="1"/>
    <col min="10004" max="10242" width="9.140625" style="4"/>
    <col min="10243" max="10243" width="51.140625" style="4" bestFit="1" customWidth="1"/>
    <col min="10244" max="10255" width="12.42578125" style="4" customWidth="1"/>
    <col min="10256" max="10256" width="14.85546875" style="4" customWidth="1"/>
    <col min="10257" max="10257" width="15.85546875" style="4" customWidth="1"/>
    <col min="10258" max="10258" width="14.5703125" style="4" customWidth="1"/>
    <col min="10259" max="10259" width="11.7109375" style="4" customWidth="1"/>
    <col min="10260" max="10498" width="9.140625" style="4"/>
    <col min="10499" max="10499" width="51.140625" style="4" bestFit="1" customWidth="1"/>
    <col min="10500" max="10511" width="12.42578125" style="4" customWidth="1"/>
    <col min="10512" max="10512" width="14.85546875" style="4" customWidth="1"/>
    <col min="10513" max="10513" width="15.85546875" style="4" customWidth="1"/>
    <col min="10514" max="10514" width="14.5703125" style="4" customWidth="1"/>
    <col min="10515" max="10515" width="11.7109375" style="4" customWidth="1"/>
    <col min="10516" max="10754" width="9.140625" style="4"/>
    <col min="10755" max="10755" width="51.140625" style="4" bestFit="1" customWidth="1"/>
    <col min="10756" max="10767" width="12.42578125" style="4" customWidth="1"/>
    <col min="10768" max="10768" width="14.85546875" style="4" customWidth="1"/>
    <col min="10769" max="10769" width="15.85546875" style="4" customWidth="1"/>
    <col min="10770" max="10770" width="14.5703125" style="4" customWidth="1"/>
    <col min="10771" max="10771" width="11.7109375" style="4" customWidth="1"/>
    <col min="10772" max="11010" width="9.140625" style="4"/>
    <col min="11011" max="11011" width="51.140625" style="4" bestFit="1" customWidth="1"/>
    <col min="11012" max="11023" width="12.42578125" style="4" customWidth="1"/>
    <col min="11024" max="11024" width="14.85546875" style="4" customWidth="1"/>
    <col min="11025" max="11025" width="15.85546875" style="4" customWidth="1"/>
    <col min="11026" max="11026" width="14.5703125" style="4" customWidth="1"/>
    <col min="11027" max="11027" width="11.7109375" style="4" customWidth="1"/>
    <col min="11028" max="11266" width="9.140625" style="4"/>
    <col min="11267" max="11267" width="51.140625" style="4" bestFit="1" customWidth="1"/>
    <col min="11268" max="11279" width="12.42578125" style="4" customWidth="1"/>
    <col min="11280" max="11280" width="14.85546875" style="4" customWidth="1"/>
    <col min="11281" max="11281" width="15.85546875" style="4" customWidth="1"/>
    <col min="11282" max="11282" width="14.5703125" style="4" customWidth="1"/>
    <col min="11283" max="11283" width="11.7109375" style="4" customWidth="1"/>
    <col min="11284" max="11522" width="9.140625" style="4"/>
    <col min="11523" max="11523" width="51.140625" style="4" bestFit="1" customWidth="1"/>
    <col min="11524" max="11535" width="12.42578125" style="4" customWidth="1"/>
    <col min="11536" max="11536" width="14.85546875" style="4" customWidth="1"/>
    <col min="11537" max="11537" width="15.85546875" style="4" customWidth="1"/>
    <col min="11538" max="11538" width="14.5703125" style="4" customWidth="1"/>
    <col min="11539" max="11539" width="11.7109375" style="4" customWidth="1"/>
    <col min="11540" max="11778" width="9.140625" style="4"/>
    <col min="11779" max="11779" width="51.140625" style="4" bestFit="1" customWidth="1"/>
    <col min="11780" max="11791" width="12.42578125" style="4" customWidth="1"/>
    <col min="11792" max="11792" width="14.85546875" style="4" customWidth="1"/>
    <col min="11793" max="11793" width="15.85546875" style="4" customWidth="1"/>
    <col min="11794" max="11794" width="14.5703125" style="4" customWidth="1"/>
    <col min="11795" max="11795" width="11.7109375" style="4" customWidth="1"/>
    <col min="11796" max="12034" width="9.140625" style="4"/>
    <col min="12035" max="12035" width="51.140625" style="4" bestFit="1" customWidth="1"/>
    <col min="12036" max="12047" width="12.42578125" style="4" customWidth="1"/>
    <col min="12048" max="12048" width="14.85546875" style="4" customWidth="1"/>
    <col min="12049" max="12049" width="15.85546875" style="4" customWidth="1"/>
    <col min="12050" max="12050" width="14.5703125" style="4" customWidth="1"/>
    <col min="12051" max="12051" width="11.7109375" style="4" customWidth="1"/>
    <col min="12052" max="12290" width="9.140625" style="4"/>
    <col min="12291" max="12291" width="51.140625" style="4" bestFit="1" customWidth="1"/>
    <col min="12292" max="12303" width="12.42578125" style="4" customWidth="1"/>
    <col min="12304" max="12304" width="14.85546875" style="4" customWidth="1"/>
    <col min="12305" max="12305" width="15.85546875" style="4" customWidth="1"/>
    <col min="12306" max="12306" width="14.5703125" style="4" customWidth="1"/>
    <col min="12307" max="12307" width="11.7109375" style="4" customWidth="1"/>
    <col min="12308" max="12546" width="9.140625" style="4"/>
    <col min="12547" max="12547" width="51.140625" style="4" bestFit="1" customWidth="1"/>
    <col min="12548" max="12559" width="12.42578125" style="4" customWidth="1"/>
    <col min="12560" max="12560" width="14.85546875" style="4" customWidth="1"/>
    <col min="12561" max="12561" width="15.85546875" style="4" customWidth="1"/>
    <col min="12562" max="12562" width="14.5703125" style="4" customWidth="1"/>
    <col min="12563" max="12563" width="11.7109375" style="4" customWidth="1"/>
    <col min="12564" max="12802" width="9.140625" style="4"/>
    <col min="12803" max="12803" width="51.140625" style="4" bestFit="1" customWidth="1"/>
    <col min="12804" max="12815" width="12.42578125" style="4" customWidth="1"/>
    <col min="12816" max="12816" width="14.85546875" style="4" customWidth="1"/>
    <col min="12817" max="12817" width="15.85546875" style="4" customWidth="1"/>
    <col min="12818" max="12818" width="14.5703125" style="4" customWidth="1"/>
    <col min="12819" max="12819" width="11.7109375" style="4" customWidth="1"/>
    <col min="12820" max="13058" width="9.140625" style="4"/>
    <col min="13059" max="13059" width="51.140625" style="4" bestFit="1" customWidth="1"/>
    <col min="13060" max="13071" width="12.42578125" style="4" customWidth="1"/>
    <col min="13072" max="13072" width="14.85546875" style="4" customWidth="1"/>
    <col min="13073" max="13073" width="15.85546875" style="4" customWidth="1"/>
    <col min="13074" max="13074" width="14.5703125" style="4" customWidth="1"/>
    <col min="13075" max="13075" width="11.7109375" style="4" customWidth="1"/>
    <col min="13076" max="13314" width="9.140625" style="4"/>
    <col min="13315" max="13315" width="51.140625" style="4" bestFit="1" customWidth="1"/>
    <col min="13316" max="13327" width="12.42578125" style="4" customWidth="1"/>
    <col min="13328" max="13328" width="14.85546875" style="4" customWidth="1"/>
    <col min="13329" max="13329" width="15.85546875" style="4" customWidth="1"/>
    <col min="13330" max="13330" width="14.5703125" style="4" customWidth="1"/>
    <col min="13331" max="13331" width="11.7109375" style="4" customWidth="1"/>
    <col min="13332" max="13570" width="9.140625" style="4"/>
    <col min="13571" max="13571" width="51.140625" style="4" bestFit="1" customWidth="1"/>
    <col min="13572" max="13583" width="12.42578125" style="4" customWidth="1"/>
    <col min="13584" max="13584" width="14.85546875" style="4" customWidth="1"/>
    <col min="13585" max="13585" width="15.85546875" style="4" customWidth="1"/>
    <col min="13586" max="13586" width="14.5703125" style="4" customWidth="1"/>
    <col min="13587" max="13587" width="11.7109375" style="4" customWidth="1"/>
    <col min="13588" max="13826" width="9.140625" style="4"/>
    <col min="13827" max="13827" width="51.140625" style="4" bestFit="1" customWidth="1"/>
    <col min="13828" max="13839" width="12.42578125" style="4" customWidth="1"/>
    <col min="13840" max="13840" width="14.85546875" style="4" customWidth="1"/>
    <col min="13841" max="13841" width="15.85546875" style="4" customWidth="1"/>
    <col min="13842" max="13842" width="14.5703125" style="4" customWidth="1"/>
    <col min="13843" max="13843" width="11.7109375" style="4" customWidth="1"/>
    <col min="13844" max="14082" width="9.140625" style="4"/>
    <col min="14083" max="14083" width="51.140625" style="4" bestFit="1" customWidth="1"/>
    <col min="14084" max="14095" width="12.42578125" style="4" customWidth="1"/>
    <col min="14096" max="14096" width="14.85546875" style="4" customWidth="1"/>
    <col min="14097" max="14097" width="15.85546875" style="4" customWidth="1"/>
    <col min="14098" max="14098" width="14.5703125" style="4" customWidth="1"/>
    <col min="14099" max="14099" width="11.7109375" style="4" customWidth="1"/>
    <col min="14100" max="14338" width="9.140625" style="4"/>
    <col min="14339" max="14339" width="51.140625" style="4" bestFit="1" customWidth="1"/>
    <col min="14340" max="14351" width="12.42578125" style="4" customWidth="1"/>
    <col min="14352" max="14352" width="14.85546875" style="4" customWidth="1"/>
    <col min="14353" max="14353" width="15.85546875" style="4" customWidth="1"/>
    <col min="14354" max="14354" width="14.5703125" style="4" customWidth="1"/>
    <col min="14355" max="14355" width="11.7109375" style="4" customWidth="1"/>
    <col min="14356" max="14594" width="9.140625" style="4"/>
    <col min="14595" max="14595" width="51.140625" style="4" bestFit="1" customWidth="1"/>
    <col min="14596" max="14607" width="12.42578125" style="4" customWidth="1"/>
    <col min="14608" max="14608" width="14.85546875" style="4" customWidth="1"/>
    <col min="14609" max="14609" width="15.85546875" style="4" customWidth="1"/>
    <col min="14610" max="14610" width="14.5703125" style="4" customWidth="1"/>
    <col min="14611" max="14611" width="11.7109375" style="4" customWidth="1"/>
    <col min="14612" max="14850" width="9.140625" style="4"/>
    <col min="14851" max="14851" width="51.140625" style="4" bestFit="1" customWidth="1"/>
    <col min="14852" max="14863" width="12.42578125" style="4" customWidth="1"/>
    <col min="14864" max="14864" width="14.85546875" style="4" customWidth="1"/>
    <col min="14865" max="14865" width="15.85546875" style="4" customWidth="1"/>
    <col min="14866" max="14866" width="14.5703125" style="4" customWidth="1"/>
    <col min="14867" max="14867" width="11.7109375" style="4" customWidth="1"/>
    <col min="14868" max="15106" width="9.140625" style="4"/>
    <col min="15107" max="15107" width="51.140625" style="4" bestFit="1" customWidth="1"/>
    <col min="15108" max="15119" width="12.42578125" style="4" customWidth="1"/>
    <col min="15120" max="15120" width="14.85546875" style="4" customWidth="1"/>
    <col min="15121" max="15121" width="15.85546875" style="4" customWidth="1"/>
    <col min="15122" max="15122" width="14.5703125" style="4" customWidth="1"/>
    <col min="15123" max="15123" width="11.7109375" style="4" customWidth="1"/>
    <col min="15124" max="15362" width="9.140625" style="4"/>
    <col min="15363" max="15363" width="51.140625" style="4" bestFit="1" customWidth="1"/>
    <col min="15364" max="15375" width="12.42578125" style="4" customWidth="1"/>
    <col min="15376" max="15376" width="14.85546875" style="4" customWidth="1"/>
    <col min="15377" max="15377" width="15.85546875" style="4" customWidth="1"/>
    <col min="15378" max="15378" width="14.5703125" style="4" customWidth="1"/>
    <col min="15379" max="15379" width="11.7109375" style="4" customWidth="1"/>
    <col min="15380" max="15618" width="9.140625" style="4"/>
    <col min="15619" max="15619" width="51.140625" style="4" bestFit="1" customWidth="1"/>
    <col min="15620" max="15631" width="12.42578125" style="4" customWidth="1"/>
    <col min="15632" max="15632" width="14.85546875" style="4" customWidth="1"/>
    <col min="15633" max="15633" width="15.85546875" style="4" customWidth="1"/>
    <col min="15634" max="15634" width="14.5703125" style="4" customWidth="1"/>
    <col min="15635" max="15635" width="11.7109375" style="4" customWidth="1"/>
    <col min="15636" max="15874" width="9.140625" style="4"/>
    <col min="15875" max="15875" width="51.140625" style="4" bestFit="1" customWidth="1"/>
    <col min="15876" max="15887" width="12.42578125" style="4" customWidth="1"/>
    <col min="15888" max="15888" width="14.85546875" style="4" customWidth="1"/>
    <col min="15889" max="15889" width="15.85546875" style="4" customWidth="1"/>
    <col min="15890" max="15890" width="14.5703125" style="4" customWidth="1"/>
    <col min="15891" max="15891" width="11.7109375" style="4" customWidth="1"/>
    <col min="15892" max="16130" width="9.140625" style="4"/>
    <col min="16131" max="16131" width="51.140625" style="4" bestFit="1" customWidth="1"/>
    <col min="16132" max="16143" width="12.42578125" style="4" customWidth="1"/>
    <col min="16144" max="16144" width="14.85546875" style="4" customWidth="1"/>
    <col min="16145" max="16145" width="15.85546875" style="4" customWidth="1"/>
    <col min="16146" max="16146" width="14.5703125" style="4" customWidth="1"/>
    <col min="16147" max="16147" width="11.7109375" style="4" customWidth="1"/>
    <col min="16148" max="16384" width="9.140625" style="4"/>
  </cols>
  <sheetData>
    <row r="1" spans="1:22" ht="57.75" customHeight="1" x14ac:dyDescent="0.2">
      <c r="A1" s="49" t="str">
        <f>('[4]YARIŞMA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  <c r="R1" s="3"/>
      <c r="S1" s="3"/>
      <c r="T1" s="3"/>
    </row>
    <row r="2" spans="1:22" ht="27.75" customHeight="1" x14ac:dyDescent="0.2">
      <c r="A2" s="50" t="str">
        <f>'[4]YARIŞMA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6"/>
      <c r="R2" s="6"/>
      <c r="S2" s="6"/>
      <c r="T2" s="6"/>
    </row>
    <row r="3" spans="1:22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8"/>
      <c r="R3" s="8"/>
      <c r="S3" s="8"/>
      <c r="T3" s="8"/>
    </row>
    <row r="4" spans="1:22" ht="23.25" customHeight="1" x14ac:dyDescent="0.2">
      <c r="A4" s="51" t="str">
        <f>'[4]YARIŞMA BİLGİLERİ'!F21</f>
        <v>2011 KIZLAR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8"/>
      <c r="R4" s="8"/>
      <c r="S4" s="8"/>
      <c r="T4" s="8"/>
    </row>
    <row r="5" spans="1:22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2">
        <f ca="1">NOW()</f>
        <v>44714.448686342592</v>
      </c>
      <c r="O5" s="52"/>
      <c r="P5" s="52"/>
      <c r="Q5" s="11"/>
      <c r="R5" s="11"/>
      <c r="S5" s="8"/>
      <c r="T5" s="8"/>
    </row>
    <row r="6" spans="1:22" ht="36.75" customHeight="1" x14ac:dyDescent="0.25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5</v>
      </c>
      <c r="G6" s="48"/>
      <c r="H6" s="48" t="s">
        <v>6</v>
      </c>
      <c r="I6" s="48"/>
      <c r="J6" s="53" t="s">
        <v>7</v>
      </c>
      <c r="K6" s="54"/>
      <c r="L6" s="53" t="s">
        <v>4</v>
      </c>
      <c r="M6" s="54"/>
      <c r="N6" s="48" t="s">
        <v>3</v>
      </c>
      <c r="O6" s="48"/>
      <c r="P6" s="58" t="s">
        <v>18</v>
      </c>
      <c r="Q6" s="28"/>
      <c r="R6" s="13"/>
      <c r="S6" s="13"/>
      <c r="T6" s="13"/>
      <c r="U6" s="13"/>
      <c r="V6" s="13"/>
    </row>
    <row r="7" spans="1:22" ht="27" customHeight="1" x14ac:dyDescent="0.25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58"/>
      <c r="Q7" s="28" t="s">
        <v>1</v>
      </c>
      <c r="R7" s="13"/>
      <c r="S7" s="13"/>
      <c r="T7" s="13"/>
      <c r="U7" s="13"/>
      <c r="V7" s="13"/>
    </row>
    <row r="8" spans="1:22" ht="31.5" customHeight="1" x14ac:dyDescent="0.25">
      <c r="A8" s="16">
        <v>1</v>
      </c>
      <c r="B8" s="24" t="s">
        <v>27</v>
      </c>
      <c r="C8" s="40" t="s">
        <v>20</v>
      </c>
      <c r="D8" s="18">
        <f>IF(ISERROR(VLOOKUP(B8,'[4]60m.'!$D$8:$F$965,3,0)),"",(VLOOKUP(B8,'[4]60m.'!$D$8:$H$965,3,0)))</f>
        <v>1094</v>
      </c>
      <c r="E8" s="19">
        <f>IF(ISERROR(VLOOKUP(B8,'[4]60m.'!$D$8:$G$965,4,0)),"",(VLOOKUP(B8,'[4]60m.'!$D$8:$G$965,4,0)))</f>
        <v>41</v>
      </c>
      <c r="F8" s="20">
        <f>IF(ISERROR(VLOOKUP(B8,[4]Uzun!$E$8:$J$995,6,0)),"",(VLOOKUP(B8,[4]Uzun!$E$8:$J$995,6,0)))</f>
        <v>378</v>
      </c>
      <c r="G8" s="21">
        <f>IF(ISERROR(VLOOKUP(B8,[4]Uzun!$E$8:$K$996,7,0)),"",(VLOOKUP(B8,[4]Uzun!$E$8:$K$996,7,0)))</f>
        <v>48</v>
      </c>
      <c r="H8" s="18" t="str">
        <f>IF(ISERROR(VLOOKUP(B8,[4]Yüksek!$E$8:$BA$1000,48,0)),"",(VLOOKUP(B8,[4]Yüksek!$E$8:$BA$1000,48,0)))</f>
        <v/>
      </c>
      <c r="I8" s="19" t="str">
        <f>IF(ISERROR(VLOOKUP(B8,[4]Yüksek!$E$8:$BA$1000,49,0)),"",(VLOOKUP(B8,[4]Yüksek!$E$8:$BA$1000,49,0)))</f>
        <v/>
      </c>
      <c r="J8" s="20">
        <f>IF(ISERROR(VLOOKUP(B8,[4]Fırlatma!$E$8:$J$995,6,0)),"",(VLOOKUP(B8,[4]Fırlatma!$E$8:$J$995,6,0)))</f>
        <v>3919</v>
      </c>
      <c r="K8" s="21">
        <f>IF(ISERROR(VLOOKUP(B8,[4]Fırlatma!$E$8:$K$995,7,0)),"",(VLOOKUP(B8,[4]Fırlatma!$E$8:$K$995,7,0)))</f>
        <v>53</v>
      </c>
      <c r="L8" s="22" t="str">
        <f>IF(ISERROR(VLOOKUP(B8,'[4]600m.'!$D$8:$F$984,3,0)),"",(VLOOKUP(B8,'[4]600m.'!$D$8:$H$984,3,0)))</f>
        <v/>
      </c>
      <c r="M8" s="19" t="str">
        <f>IF(ISERROR(VLOOKUP(B8,'[4]600m.'!$D$8:$G$984,4,0)),"",(VLOOKUP(B8,'[4]600m.'!$D$8:$G$984,4,0)))</f>
        <v/>
      </c>
      <c r="N8" s="20" t="str">
        <f>IF(ISERROR(VLOOKUP(B8,'[4]80m.'!$D$8:$G$935,3,0)),"",(VLOOKUP(B8,'[4]80m.'!$D$8:$G$935,3,0)))</f>
        <v/>
      </c>
      <c r="O8" s="21" t="str">
        <f>IF(ISERROR(VLOOKUP(B8,'[4]80m.'!$D$8:$G$935,4,0)),"",(VLOOKUP(B8,'[4]80m.'!$D$8:$G$935,4,0)))</f>
        <v/>
      </c>
      <c r="P8" s="27">
        <f t="shared" ref="P8:P12" si="0">SUM(E8,G8,I8,K8,M8,O8)</f>
        <v>142</v>
      </c>
      <c r="Q8" s="28" t="s">
        <v>20</v>
      </c>
      <c r="R8" s="13"/>
      <c r="S8" s="13"/>
      <c r="T8" s="13"/>
      <c r="U8" s="13"/>
      <c r="V8" s="13"/>
    </row>
    <row r="9" spans="1:22" ht="31.5" customHeight="1" x14ac:dyDescent="0.25">
      <c r="A9" s="16">
        <v>2</v>
      </c>
      <c r="B9" s="1" t="s">
        <v>28</v>
      </c>
      <c r="C9" s="40" t="s">
        <v>20</v>
      </c>
      <c r="D9" s="18">
        <f>IF(ISERROR(VLOOKUP(B9,'[4]60m.'!$D$8:$F$965,3,0)),"",(VLOOKUP(B9,'[4]60m.'!$D$8:$H$965,3,0)))</f>
        <v>1103</v>
      </c>
      <c r="E9" s="19">
        <f>IF(ISERROR(VLOOKUP(B9,'[4]60m.'!$D$8:$G$965,4,0)),"",(VLOOKUP(B9,'[4]60m.'!$D$8:$G$965,4,0)))</f>
        <v>39</v>
      </c>
      <c r="F9" s="20">
        <f>IF(ISERROR(VLOOKUP(B9,[4]Uzun!$E$8:$J$995,6,0)),"",(VLOOKUP(B9,[4]Uzun!$E$8:$J$995,6,0)))</f>
        <v>325</v>
      </c>
      <c r="G9" s="21">
        <f>IF(ISERROR(VLOOKUP(B9,[4]Uzun!$E$8:$K$996,7,0)),"",(VLOOKUP(B9,[4]Uzun!$E$8:$K$996,7,0)))</f>
        <v>30</v>
      </c>
      <c r="H9" s="18" t="str">
        <f>IF(ISERROR(VLOOKUP(B9,[4]Yüksek!$E$8:$BA$1000,48,0)),"",(VLOOKUP(B9,[4]Yüksek!$E$8:$BA$1000,48,0)))</f>
        <v/>
      </c>
      <c r="I9" s="19" t="str">
        <f>IF(ISERROR(VLOOKUP(B9,[4]Yüksek!$E$8:$BA$1000,49,0)),"",(VLOOKUP(B9,[4]Yüksek!$E$8:$BA$1000,49,0)))</f>
        <v/>
      </c>
      <c r="J9" s="20">
        <f>IF(ISERROR(VLOOKUP(B9,[4]Fırlatma!$E$8:$J$995,6,0)),"",(VLOOKUP(B9,[4]Fırlatma!$E$8:$J$995,6,0)))</f>
        <v>4859</v>
      </c>
      <c r="K9" s="21">
        <f>IF(ISERROR(VLOOKUP(B9,[4]Fırlatma!$E$8:$K$995,7,0)),"",(VLOOKUP(B9,[4]Fırlatma!$E$8:$K$995,7,0)))</f>
        <v>65</v>
      </c>
      <c r="L9" s="22" t="str">
        <f>IF(ISERROR(VLOOKUP(B9,'[4]600m.'!$D$8:$F$984,3,0)),"",(VLOOKUP(B9,'[4]600m.'!$D$8:$H$984,3,0)))</f>
        <v/>
      </c>
      <c r="M9" s="19" t="str">
        <f>IF(ISERROR(VLOOKUP(B9,'[4]600m.'!$D$8:$G$984,4,0)),"",(VLOOKUP(B9,'[4]600m.'!$D$8:$G$984,4,0)))</f>
        <v/>
      </c>
      <c r="N9" s="20" t="str">
        <f>IF(ISERROR(VLOOKUP(B9,'[4]80m.'!$D$8:$G$935,3,0)),"",(VLOOKUP(B9,'[4]80m.'!$D$8:$G$935,3,0)))</f>
        <v/>
      </c>
      <c r="O9" s="21" t="str">
        <f>IF(ISERROR(VLOOKUP(B9,'[4]80m.'!$D$8:$G$935,4,0)),"",(VLOOKUP(B9,'[4]80m.'!$D$8:$G$935,4,0)))</f>
        <v/>
      </c>
      <c r="P9" s="27">
        <f t="shared" si="0"/>
        <v>134</v>
      </c>
      <c r="Q9" s="28" t="s">
        <v>20</v>
      </c>
      <c r="R9" s="13"/>
      <c r="S9" s="13"/>
      <c r="T9" s="13"/>
      <c r="U9" s="13"/>
      <c r="V9" s="13"/>
    </row>
    <row r="10" spans="1:22" ht="31.5" customHeight="1" x14ac:dyDescent="0.25">
      <c r="A10" s="16">
        <v>3</v>
      </c>
      <c r="B10" s="1" t="s">
        <v>24</v>
      </c>
      <c r="C10" s="40" t="s">
        <v>20</v>
      </c>
      <c r="D10" s="18">
        <f>IF(ISERROR(VLOOKUP(B10,'[4]60m.'!$D$8:$F$965,3,0)),"",(VLOOKUP(B10,'[4]60m.'!$D$8:$H$965,3,0)))</f>
        <v>915</v>
      </c>
      <c r="E10" s="19">
        <f>IF(ISERROR(VLOOKUP(B10,'[4]60m.'!$D$8:$G$965,4,0)),"",(VLOOKUP(B10,'[4]60m.'!$D$8:$G$965,4,0)))</f>
        <v>77</v>
      </c>
      <c r="F10" s="20">
        <f>IF(ISERROR(VLOOKUP(B10,[4]Uzun!$E$8:$J$995,6,0)),"",(VLOOKUP(B10,[4]Uzun!$E$8:$J$995,6,0)))</f>
        <v>363</v>
      </c>
      <c r="G10" s="21">
        <f>IF(ISERROR(VLOOKUP(B10,[4]Uzun!$E$8:$K$996,7,0)),"",(VLOOKUP(B10,[4]Uzun!$E$8:$K$996,7,0)))</f>
        <v>43</v>
      </c>
      <c r="H10" s="18" t="str">
        <f>IF(ISERROR(VLOOKUP(B10,[4]Yüksek!$E$8:$BA$1000,48,0)),"",(VLOOKUP(B10,[4]Yüksek!$E$8:$BA$1000,48,0)))</f>
        <v/>
      </c>
      <c r="I10" s="19" t="str">
        <f>IF(ISERROR(VLOOKUP(B10,[4]Yüksek!$E$8:$BA$1000,49,0)),"",(VLOOKUP(B10,[4]Yüksek!$E$8:$BA$1000,49,0)))</f>
        <v/>
      </c>
      <c r="J10" s="20">
        <f>IF(ISERROR(VLOOKUP(B10,[4]Fırlatma!$E$8:$J$995,6,0)),"",(VLOOKUP(B10,[4]Fırlatma!$E$8:$J$995,6,0)))</f>
        <v>1500</v>
      </c>
      <c r="K10" s="21">
        <f>IF(ISERROR(VLOOKUP(B10,[4]Fırlatma!$E$8:$K$995,7,0)),"",(VLOOKUP(B10,[4]Fırlatma!$E$8:$K$995,7,0)))</f>
        <v>7</v>
      </c>
      <c r="L10" s="22" t="str">
        <f>IF(ISERROR(VLOOKUP(B10,'[4]600m.'!$D$8:$F$984,3,0)),"",(VLOOKUP(B10,'[4]600m.'!$D$8:$H$984,3,0)))</f>
        <v/>
      </c>
      <c r="M10" s="19" t="str">
        <f>IF(ISERROR(VLOOKUP(B10,'[4]600m.'!$D$8:$G$984,4,0)),"",(VLOOKUP(B10,'[4]600m.'!$D$8:$G$984,4,0)))</f>
        <v/>
      </c>
      <c r="N10" s="20" t="str">
        <f>IF(ISERROR(VLOOKUP(B10,'[4]80m.'!$D$8:$G$935,3,0)),"",(VLOOKUP(B10,'[4]80m.'!$D$8:$G$935,3,0)))</f>
        <v/>
      </c>
      <c r="O10" s="21" t="str">
        <f>IF(ISERROR(VLOOKUP(B10,'[4]80m.'!$D$8:$G$935,4,0)),"",(VLOOKUP(B10,'[4]80m.'!$D$8:$G$935,4,0)))</f>
        <v/>
      </c>
      <c r="P10" s="27">
        <f t="shared" si="0"/>
        <v>127</v>
      </c>
      <c r="Q10" s="28" t="s">
        <v>20</v>
      </c>
      <c r="R10" s="13"/>
      <c r="S10" s="13"/>
      <c r="T10" s="13"/>
      <c r="U10" s="13"/>
      <c r="V10" s="13"/>
    </row>
    <row r="11" spans="1:22" ht="31.5" customHeight="1" x14ac:dyDescent="0.25">
      <c r="A11" s="16">
        <v>4</v>
      </c>
      <c r="B11" s="1" t="s">
        <v>25</v>
      </c>
      <c r="C11" s="40" t="s">
        <v>20</v>
      </c>
      <c r="D11" s="18">
        <f>IF(ISERROR(VLOOKUP(B11,'[4]60m.'!$D$8:$F$965,3,0)),"",(VLOOKUP(B11,'[4]60m.'!$D$8:$H$965,3,0)))</f>
        <v>990</v>
      </c>
      <c r="E11" s="19">
        <f>IF(ISERROR(VLOOKUP(B11,'[4]60m.'!$D$8:$G$965,4,0)),"",(VLOOKUP(B11,'[4]60m.'!$D$8:$G$965,4,0)))</f>
        <v>62</v>
      </c>
      <c r="F11" s="20">
        <f>IF(ISERROR(VLOOKUP(B11,[4]Uzun!$E$8:$J$995,6,0)),"",(VLOOKUP(B11,[4]Uzun!$E$8:$J$995,6,0)))</f>
        <v>383</v>
      </c>
      <c r="G11" s="21">
        <f>IF(ISERROR(VLOOKUP(B11,[4]Uzun!$E$8:$K$996,7,0)),"",(VLOOKUP(B11,[4]Uzun!$E$8:$K$996,7,0)))</f>
        <v>49</v>
      </c>
      <c r="H11" s="18" t="str">
        <f>IF(ISERROR(VLOOKUP(B11,[4]Yüksek!$E$8:$BA$1000,48,0)),"",(VLOOKUP(B11,[4]Yüksek!$E$8:$BA$1000,48,0)))</f>
        <v/>
      </c>
      <c r="I11" s="19" t="str">
        <f>IF(ISERROR(VLOOKUP(B11,[4]Yüksek!$E$8:$BA$1000,49,0)),"",(VLOOKUP(B11,[4]Yüksek!$E$8:$BA$1000,49,0)))</f>
        <v/>
      </c>
      <c r="J11" s="20">
        <f>IF(ISERROR(VLOOKUP(B11,[4]Fırlatma!$E$8:$J$995,6,0)),"",(VLOOKUP(B11,[4]Fırlatma!$E$8:$J$995,6,0)))</f>
        <v>1569</v>
      </c>
      <c r="K11" s="21">
        <f>IF(ISERROR(VLOOKUP(B11,[4]Fırlatma!$E$8:$K$995,7,0)),"",(VLOOKUP(B11,[4]Fırlatma!$E$8:$K$995,7,0)))</f>
        <v>7</v>
      </c>
      <c r="L11" s="22" t="str">
        <f>IF(ISERROR(VLOOKUP(B11,'[4]600m.'!$D$8:$F$984,3,0)),"",(VLOOKUP(B11,'[4]600m.'!$D$8:$H$984,3,0)))</f>
        <v/>
      </c>
      <c r="M11" s="19" t="str">
        <f>IF(ISERROR(VLOOKUP(B11,'[4]600m.'!$D$8:$G$984,4,0)),"",(VLOOKUP(B11,'[4]600m.'!$D$8:$G$984,4,0)))</f>
        <v/>
      </c>
      <c r="N11" s="20" t="str">
        <f>IF(ISERROR(VLOOKUP(B11,'[4]80m.'!$D$8:$G$935,3,0)),"",(VLOOKUP(B11,'[4]80m.'!$D$8:$G$935,3,0)))</f>
        <v/>
      </c>
      <c r="O11" s="21" t="str">
        <f>IF(ISERROR(VLOOKUP(B11,'[4]80m.'!$D$8:$G$935,4,0)),"",(VLOOKUP(B11,'[4]80m.'!$D$8:$G$935,4,0)))</f>
        <v/>
      </c>
      <c r="P11" s="27">
        <f t="shared" si="0"/>
        <v>118</v>
      </c>
      <c r="Q11" s="28" t="s">
        <v>20</v>
      </c>
      <c r="R11" s="13"/>
      <c r="S11" s="13"/>
      <c r="T11" s="13"/>
      <c r="U11" s="13"/>
      <c r="V11" s="13"/>
    </row>
    <row r="12" spans="1:22" ht="31.5" customHeight="1" x14ac:dyDescent="0.25">
      <c r="A12" s="16">
        <v>5</v>
      </c>
      <c r="B12" s="1" t="s">
        <v>26</v>
      </c>
      <c r="C12" s="40" t="s">
        <v>20</v>
      </c>
      <c r="D12" s="18">
        <f>IF(ISERROR(VLOOKUP(B12,'[4]60m.'!$D$8:$F$965,3,0)),"",(VLOOKUP(B12,'[4]60m.'!$D$8:$H$965,3,0)))</f>
        <v>1021</v>
      </c>
      <c r="E12" s="19">
        <f>IF(ISERROR(VLOOKUP(B12,'[4]60m.'!$D$8:$G$965,4,0)),"",(VLOOKUP(B12,'[4]60m.'!$D$8:$G$965,4,0)))</f>
        <v>55</v>
      </c>
      <c r="F12" s="20">
        <f>IF(ISERROR(VLOOKUP(B12,[4]Uzun!$E$8:$J$995,6,0)),"",(VLOOKUP(B12,[4]Uzun!$E$8:$J$995,6,0)))</f>
        <v>327</v>
      </c>
      <c r="G12" s="21">
        <f>IF(ISERROR(VLOOKUP(B12,[4]Uzun!$E$8:$K$996,7,0)),"",(VLOOKUP(B12,[4]Uzun!$E$8:$K$996,7,0)))</f>
        <v>31</v>
      </c>
      <c r="H12" s="18" t="str">
        <f>IF(ISERROR(VLOOKUP(B12,[4]Yüksek!$E$8:$BA$1000,48,0)),"",(VLOOKUP(B12,[4]Yüksek!$E$8:$BA$1000,48,0)))</f>
        <v/>
      </c>
      <c r="I12" s="19" t="str">
        <f>IF(ISERROR(VLOOKUP(B12,[4]Yüksek!$E$8:$BA$1000,49,0)),"",(VLOOKUP(B12,[4]Yüksek!$E$8:$BA$1000,49,0)))</f>
        <v/>
      </c>
      <c r="J12" s="20">
        <f>IF(ISERROR(VLOOKUP(B12,[4]Fırlatma!$E$8:$J$995,6,0)),"",(VLOOKUP(B12,[4]Fırlatma!$E$8:$J$995,6,0)))</f>
        <v>2355</v>
      </c>
      <c r="K12" s="21">
        <f>IF(ISERROR(VLOOKUP(B12,[4]Fırlatma!$E$8:$K$995,7,0)),"",(VLOOKUP(B12,[4]Fırlatma!$E$8:$K$995,7,0)))</f>
        <v>22</v>
      </c>
      <c r="L12" s="22" t="str">
        <f>IF(ISERROR(VLOOKUP(B12,'[4]600m.'!$D$8:$F$984,3,0)),"",(VLOOKUP(B12,'[4]600m.'!$D$8:$H$984,3,0)))</f>
        <v/>
      </c>
      <c r="M12" s="19" t="str">
        <f>IF(ISERROR(VLOOKUP(B12,'[4]600m.'!$D$8:$G$984,4,0)),"",(VLOOKUP(B12,'[4]600m.'!$D$8:$G$984,4,0)))</f>
        <v/>
      </c>
      <c r="N12" s="20" t="str">
        <f>IF(ISERROR(VLOOKUP(B12,'[4]80m.'!$D$8:$G$935,3,0)),"",(VLOOKUP(B12,'[4]80m.'!$D$8:$G$935,3,0)))</f>
        <v/>
      </c>
      <c r="O12" s="21" t="str">
        <f>IF(ISERROR(VLOOKUP(B12,'[4]80m.'!$D$8:$G$935,4,0)),"",(VLOOKUP(B12,'[4]80m.'!$D$8:$G$935,4,0)))</f>
        <v/>
      </c>
      <c r="P12" s="27">
        <f t="shared" si="0"/>
        <v>108</v>
      </c>
      <c r="Q12" s="28" t="s">
        <v>20</v>
      </c>
      <c r="R12" s="13"/>
      <c r="S12" s="13"/>
      <c r="T12" s="13"/>
      <c r="U12" s="13"/>
      <c r="V12" s="13"/>
    </row>
    <row r="65441" spans="1:1" x14ac:dyDescent="0.2">
      <c r="A65441" s="4" t="s">
        <v>99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8:P12">
    <cfRule type="duplicateValues" dxfId="8" priority="59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2060"/>
  </sheetPr>
  <dimension ref="A1:U65445"/>
  <sheetViews>
    <sheetView view="pageBreakPreview" topLeftCell="A4" zoomScale="50" zoomScaleNormal="100" zoomScaleSheetLayoutView="50" workbookViewId="0">
      <selection activeCell="Q4" sqref="Q1:Q1048576"/>
    </sheetView>
  </sheetViews>
  <sheetFormatPr defaultRowHeight="12.75" x14ac:dyDescent="0.2"/>
  <cols>
    <col min="1" max="1" width="9.140625" style="4"/>
    <col min="2" max="2" width="51.140625" style="4" bestFit="1" customWidth="1"/>
    <col min="3" max="3" width="15.42578125" style="4" bestFit="1" customWidth="1"/>
    <col min="4" max="15" width="12.42578125" style="4" customWidth="1"/>
    <col min="16" max="16" width="14.85546875" style="4" customWidth="1"/>
    <col min="17" max="17" width="14.5703125" style="4" customWidth="1"/>
    <col min="18" max="18" width="11.7109375" style="4" customWidth="1"/>
    <col min="19" max="257" width="9.140625" style="4"/>
    <col min="258" max="258" width="51.140625" style="4" bestFit="1" customWidth="1"/>
    <col min="259" max="270" width="12.42578125" style="4" customWidth="1"/>
    <col min="271" max="271" width="14.85546875" style="4" customWidth="1"/>
    <col min="272" max="272" width="15.85546875" style="4" customWidth="1"/>
    <col min="273" max="273" width="14.5703125" style="4" customWidth="1"/>
    <col min="274" max="274" width="11.7109375" style="4" customWidth="1"/>
    <col min="275" max="513" width="9.140625" style="4"/>
    <col min="514" max="514" width="51.140625" style="4" bestFit="1" customWidth="1"/>
    <col min="515" max="526" width="12.42578125" style="4" customWidth="1"/>
    <col min="527" max="527" width="14.85546875" style="4" customWidth="1"/>
    <col min="528" max="528" width="15.85546875" style="4" customWidth="1"/>
    <col min="529" max="529" width="14.5703125" style="4" customWidth="1"/>
    <col min="530" max="530" width="11.7109375" style="4" customWidth="1"/>
    <col min="531" max="769" width="9.140625" style="4"/>
    <col min="770" max="770" width="51.140625" style="4" bestFit="1" customWidth="1"/>
    <col min="771" max="782" width="12.42578125" style="4" customWidth="1"/>
    <col min="783" max="783" width="14.85546875" style="4" customWidth="1"/>
    <col min="784" max="784" width="15.85546875" style="4" customWidth="1"/>
    <col min="785" max="785" width="14.5703125" style="4" customWidth="1"/>
    <col min="786" max="786" width="11.7109375" style="4" customWidth="1"/>
    <col min="787" max="1025" width="9.140625" style="4"/>
    <col min="1026" max="1026" width="51.140625" style="4" bestFit="1" customWidth="1"/>
    <col min="1027" max="1038" width="12.42578125" style="4" customWidth="1"/>
    <col min="1039" max="1039" width="14.85546875" style="4" customWidth="1"/>
    <col min="1040" max="1040" width="15.85546875" style="4" customWidth="1"/>
    <col min="1041" max="1041" width="14.5703125" style="4" customWidth="1"/>
    <col min="1042" max="1042" width="11.7109375" style="4" customWidth="1"/>
    <col min="1043" max="1281" width="9.140625" style="4"/>
    <col min="1282" max="1282" width="51.140625" style="4" bestFit="1" customWidth="1"/>
    <col min="1283" max="1294" width="12.42578125" style="4" customWidth="1"/>
    <col min="1295" max="1295" width="14.85546875" style="4" customWidth="1"/>
    <col min="1296" max="1296" width="15.85546875" style="4" customWidth="1"/>
    <col min="1297" max="1297" width="14.5703125" style="4" customWidth="1"/>
    <col min="1298" max="1298" width="11.7109375" style="4" customWidth="1"/>
    <col min="1299" max="1537" width="9.140625" style="4"/>
    <col min="1538" max="1538" width="51.140625" style="4" bestFit="1" customWidth="1"/>
    <col min="1539" max="1550" width="12.42578125" style="4" customWidth="1"/>
    <col min="1551" max="1551" width="14.85546875" style="4" customWidth="1"/>
    <col min="1552" max="1552" width="15.85546875" style="4" customWidth="1"/>
    <col min="1553" max="1553" width="14.5703125" style="4" customWidth="1"/>
    <col min="1554" max="1554" width="11.7109375" style="4" customWidth="1"/>
    <col min="1555" max="1793" width="9.140625" style="4"/>
    <col min="1794" max="1794" width="51.140625" style="4" bestFit="1" customWidth="1"/>
    <col min="1795" max="1806" width="12.42578125" style="4" customWidth="1"/>
    <col min="1807" max="1807" width="14.85546875" style="4" customWidth="1"/>
    <col min="1808" max="1808" width="15.85546875" style="4" customWidth="1"/>
    <col min="1809" max="1809" width="14.5703125" style="4" customWidth="1"/>
    <col min="1810" max="1810" width="11.7109375" style="4" customWidth="1"/>
    <col min="1811" max="2049" width="9.140625" style="4"/>
    <col min="2050" max="2050" width="51.140625" style="4" bestFit="1" customWidth="1"/>
    <col min="2051" max="2062" width="12.42578125" style="4" customWidth="1"/>
    <col min="2063" max="2063" width="14.85546875" style="4" customWidth="1"/>
    <col min="2064" max="2064" width="15.85546875" style="4" customWidth="1"/>
    <col min="2065" max="2065" width="14.5703125" style="4" customWidth="1"/>
    <col min="2066" max="2066" width="11.7109375" style="4" customWidth="1"/>
    <col min="2067" max="2305" width="9.140625" style="4"/>
    <col min="2306" max="2306" width="51.140625" style="4" bestFit="1" customWidth="1"/>
    <col min="2307" max="2318" width="12.42578125" style="4" customWidth="1"/>
    <col min="2319" max="2319" width="14.85546875" style="4" customWidth="1"/>
    <col min="2320" max="2320" width="15.85546875" style="4" customWidth="1"/>
    <col min="2321" max="2321" width="14.5703125" style="4" customWidth="1"/>
    <col min="2322" max="2322" width="11.7109375" style="4" customWidth="1"/>
    <col min="2323" max="2561" width="9.140625" style="4"/>
    <col min="2562" max="2562" width="51.140625" style="4" bestFit="1" customWidth="1"/>
    <col min="2563" max="2574" width="12.42578125" style="4" customWidth="1"/>
    <col min="2575" max="2575" width="14.85546875" style="4" customWidth="1"/>
    <col min="2576" max="2576" width="15.85546875" style="4" customWidth="1"/>
    <col min="2577" max="2577" width="14.5703125" style="4" customWidth="1"/>
    <col min="2578" max="2578" width="11.7109375" style="4" customWidth="1"/>
    <col min="2579" max="2817" width="9.140625" style="4"/>
    <col min="2818" max="2818" width="51.140625" style="4" bestFit="1" customWidth="1"/>
    <col min="2819" max="2830" width="12.42578125" style="4" customWidth="1"/>
    <col min="2831" max="2831" width="14.85546875" style="4" customWidth="1"/>
    <col min="2832" max="2832" width="15.85546875" style="4" customWidth="1"/>
    <col min="2833" max="2833" width="14.5703125" style="4" customWidth="1"/>
    <col min="2834" max="2834" width="11.7109375" style="4" customWidth="1"/>
    <col min="2835" max="3073" width="9.140625" style="4"/>
    <col min="3074" max="3074" width="51.140625" style="4" bestFit="1" customWidth="1"/>
    <col min="3075" max="3086" width="12.42578125" style="4" customWidth="1"/>
    <col min="3087" max="3087" width="14.85546875" style="4" customWidth="1"/>
    <col min="3088" max="3088" width="15.85546875" style="4" customWidth="1"/>
    <col min="3089" max="3089" width="14.5703125" style="4" customWidth="1"/>
    <col min="3090" max="3090" width="11.7109375" style="4" customWidth="1"/>
    <col min="3091" max="3329" width="9.140625" style="4"/>
    <col min="3330" max="3330" width="51.140625" style="4" bestFit="1" customWidth="1"/>
    <col min="3331" max="3342" width="12.42578125" style="4" customWidth="1"/>
    <col min="3343" max="3343" width="14.85546875" style="4" customWidth="1"/>
    <col min="3344" max="3344" width="15.85546875" style="4" customWidth="1"/>
    <col min="3345" max="3345" width="14.5703125" style="4" customWidth="1"/>
    <col min="3346" max="3346" width="11.7109375" style="4" customWidth="1"/>
    <col min="3347" max="3585" width="9.140625" style="4"/>
    <col min="3586" max="3586" width="51.140625" style="4" bestFit="1" customWidth="1"/>
    <col min="3587" max="3598" width="12.42578125" style="4" customWidth="1"/>
    <col min="3599" max="3599" width="14.85546875" style="4" customWidth="1"/>
    <col min="3600" max="3600" width="15.85546875" style="4" customWidth="1"/>
    <col min="3601" max="3601" width="14.5703125" style="4" customWidth="1"/>
    <col min="3602" max="3602" width="11.7109375" style="4" customWidth="1"/>
    <col min="3603" max="3841" width="9.140625" style="4"/>
    <col min="3842" max="3842" width="51.140625" style="4" bestFit="1" customWidth="1"/>
    <col min="3843" max="3854" width="12.42578125" style="4" customWidth="1"/>
    <col min="3855" max="3855" width="14.85546875" style="4" customWidth="1"/>
    <col min="3856" max="3856" width="15.85546875" style="4" customWidth="1"/>
    <col min="3857" max="3857" width="14.5703125" style="4" customWidth="1"/>
    <col min="3858" max="3858" width="11.7109375" style="4" customWidth="1"/>
    <col min="3859" max="4097" width="9.140625" style="4"/>
    <col min="4098" max="4098" width="51.140625" style="4" bestFit="1" customWidth="1"/>
    <col min="4099" max="4110" width="12.42578125" style="4" customWidth="1"/>
    <col min="4111" max="4111" width="14.85546875" style="4" customWidth="1"/>
    <col min="4112" max="4112" width="15.85546875" style="4" customWidth="1"/>
    <col min="4113" max="4113" width="14.5703125" style="4" customWidth="1"/>
    <col min="4114" max="4114" width="11.7109375" style="4" customWidth="1"/>
    <col min="4115" max="4353" width="9.140625" style="4"/>
    <col min="4354" max="4354" width="51.140625" style="4" bestFit="1" customWidth="1"/>
    <col min="4355" max="4366" width="12.42578125" style="4" customWidth="1"/>
    <col min="4367" max="4367" width="14.85546875" style="4" customWidth="1"/>
    <col min="4368" max="4368" width="15.85546875" style="4" customWidth="1"/>
    <col min="4369" max="4369" width="14.5703125" style="4" customWidth="1"/>
    <col min="4370" max="4370" width="11.7109375" style="4" customWidth="1"/>
    <col min="4371" max="4609" width="9.140625" style="4"/>
    <col min="4610" max="4610" width="51.140625" style="4" bestFit="1" customWidth="1"/>
    <col min="4611" max="4622" width="12.42578125" style="4" customWidth="1"/>
    <col min="4623" max="4623" width="14.85546875" style="4" customWidth="1"/>
    <col min="4624" max="4624" width="15.85546875" style="4" customWidth="1"/>
    <col min="4625" max="4625" width="14.5703125" style="4" customWidth="1"/>
    <col min="4626" max="4626" width="11.7109375" style="4" customWidth="1"/>
    <col min="4627" max="4865" width="9.140625" style="4"/>
    <col min="4866" max="4866" width="51.140625" style="4" bestFit="1" customWidth="1"/>
    <col min="4867" max="4878" width="12.42578125" style="4" customWidth="1"/>
    <col min="4879" max="4879" width="14.85546875" style="4" customWidth="1"/>
    <col min="4880" max="4880" width="15.85546875" style="4" customWidth="1"/>
    <col min="4881" max="4881" width="14.5703125" style="4" customWidth="1"/>
    <col min="4882" max="4882" width="11.7109375" style="4" customWidth="1"/>
    <col min="4883" max="5121" width="9.140625" style="4"/>
    <col min="5122" max="5122" width="51.140625" style="4" bestFit="1" customWidth="1"/>
    <col min="5123" max="5134" width="12.42578125" style="4" customWidth="1"/>
    <col min="5135" max="5135" width="14.85546875" style="4" customWidth="1"/>
    <col min="5136" max="5136" width="15.85546875" style="4" customWidth="1"/>
    <col min="5137" max="5137" width="14.5703125" style="4" customWidth="1"/>
    <col min="5138" max="5138" width="11.7109375" style="4" customWidth="1"/>
    <col min="5139" max="5377" width="9.140625" style="4"/>
    <col min="5378" max="5378" width="51.140625" style="4" bestFit="1" customWidth="1"/>
    <col min="5379" max="5390" width="12.42578125" style="4" customWidth="1"/>
    <col min="5391" max="5391" width="14.85546875" style="4" customWidth="1"/>
    <col min="5392" max="5392" width="15.85546875" style="4" customWidth="1"/>
    <col min="5393" max="5393" width="14.5703125" style="4" customWidth="1"/>
    <col min="5394" max="5394" width="11.7109375" style="4" customWidth="1"/>
    <col min="5395" max="5633" width="9.140625" style="4"/>
    <col min="5634" max="5634" width="51.140625" style="4" bestFit="1" customWidth="1"/>
    <col min="5635" max="5646" width="12.42578125" style="4" customWidth="1"/>
    <col min="5647" max="5647" width="14.85546875" style="4" customWidth="1"/>
    <col min="5648" max="5648" width="15.85546875" style="4" customWidth="1"/>
    <col min="5649" max="5649" width="14.5703125" style="4" customWidth="1"/>
    <col min="5650" max="5650" width="11.7109375" style="4" customWidth="1"/>
    <col min="5651" max="5889" width="9.140625" style="4"/>
    <col min="5890" max="5890" width="51.140625" style="4" bestFit="1" customWidth="1"/>
    <col min="5891" max="5902" width="12.42578125" style="4" customWidth="1"/>
    <col min="5903" max="5903" width="14.85546875" style="4" customWidth="1"/>
    <col min="5904" max="5904" width="15.85546875" style="4" customWidth="1"/>
    <col min="5905" max="5905" width="14.5703125" style="4" customWidth="1"/>
    <col min="5906" max="5906" width="11.7109375" style="4" customWidth="1"/>
    <col min="5907" max="6145" width="9.140625" style="4"/>
    <col min="6146" max="6146" width="51.140625" style="4" bestFit="1" customWidth="1"/>
    <col min="6147" max="6158" width="12.42578125" style="4" customWidth="1"/>
    <col min="6159" max="6159" width="14.85546875" style="4" customWidth="1"/>
    <col min="6160" max="6160" width="15.85546875" style="4" customWidth="1"/>
    <col min="6161" max="6161" width="14.5703125" style="4" customWidth="1"/>
    <col min="6162" max="6162" width="11.7109375" style="4" customWidth="1"/>
    <col min="6163" max="6401" width="9.140625" style="4"/>
    <col min="6402" max="6402" width="51.140625" style="4" bestFit="1" customWidth="1"/>
    <col min="6403" max="6414" width="12.42578125" style="4" customWidth="1"/>
    <col min="6415" max="6415" width="14.85546875" style="4" customWidth="1"/>
    <col min="6416" max="6416" width="15.85546875" style="4" customWidth="1"/>
    <col min="6417" max="6417" width="14.5703125" style="4" customWidth="1"/>
    <col min="6418" max="6418" width="11.7109375" style="4" customWidth="1"/>
    <col min="6419" max="6657" width="9.140625" style="4"/>
    <col min="6658" max="6658" width="51.140625" style="4" bestFit="1" customWidth="1"/>
    <col min="6659" max="6670" width="12.42578125" style="4" customWidth="1"/>
    <col min="6671" max="6671" width="14.85546875" style="4" customWidth="1"/>
    <col min="6672" max="6672" width="15.85546875" style="4" customWidth="1"/>
    <col min="6673" max="6673" width="14.5703125" style="4" customWidth="1"/>
    <col min="6674" max="6674" width="11.7109375" style="4" customWidth="1"/>
    <col min="6675" max="6913" width="9.140625" style="4"/>
    <col min="6914" max="6914" width="51.140625" style="4" bestFit="1" customWidth="1"/>
    <col min="6915" max="6926" width="12.42578125" style="4" customWidth="1"/>
    <col min="6927" max="6927" width="14.85546875" style="4" customWidth="1"/>
    <col min="6928" max="6928" width="15.85546875" style="4" customWidth="1"/>
    <col min="6929" max="6929" width="14.5703125" style="4" customWidth="1"/>
    <col min="6930" max="6930" width="11.7109375" style="4" customWidth="1"/>
    <col min="6931" max="7169" width="9.140625" style="4"/>
    <col min="7170" max="7170" width="51.140625" style="4" bestFit="1" customWidth="1"/>
    <col min="7171" max="7182" width="12.42578125" style="4" customWidth="1"/>
    <col min="7183" max="7183" width="14.85546875" style="4" customWidth="1"/>
    <col min="7184" max="7184" width="15.85546875" style="4" customWidth="1"/>
    <col min="7185" max="7185" width="14.5703125" style="4" customWidth="1"/>
    <col min="7186" max="7186" width="11.7109375" style="4" customWidth="1"/>
    <col min="7187" max="7425" width="9.140625" style="4"/>
    <col min="7426" max="7426" width="51.140625" style="4" bestFit="1" customWidth="1"/>
    <col min="7427" max="7438" width="12.42578125" style="4" customWidth="1"/>
    <col min="7439" max="7439" width="14.85546875" style="4" customWidth="1"/>
    <col min="7440" max="7440" width="15.85546875" style="4" customWidth="1"/>
    <col min="7441" max="7441" width="14.5703125" style="4" customWidth="1"/>
    <col min="7442" max="7442" width="11.7109375" style="4" customWidth="1"/>
    <col min="7443" max="7681" width="9.140625" style="4"/>
    <col min="7682" max="7682" width="51.140625" style="4" bestFit="1" customWidth="1"/>
    <col min="7683" max="7694" width="12.42578125" style="4" customWidth="1"/>
    <col min="7695" max="7695" width="14.85546875" style="4" customWidth="1"/>
    <col min="7696" max="7696" width="15.85546875" style="4" customWidth="1"/>
    <col min="7697" max="7697" width="14.5703125" style="4" customWidth="1"/>
    <col min="7698" max="7698" width="11.7109375" style="4" customWidth="1"/>
    <col min="7699" max="7937" width="9.140625" style="4"/>
    <col min="7938" max="7938" width="51.140625" style="4" bestFit="1" customWidth="1"/>
    <col min="7939" max="7950" width="12.42578125" style="4" customWidth="1"/>
    <col min="7951" max="7951" width="14.85546875" style="4" customWidth="1"/>
    <col min="7952" max="7952" width="15.85546875" style="4" customWidth="1"/>
    <col min="7953" max="7953" width="14.5703125" style="4" customWidth="1"/>
    <col min="7954" max="7954" width="11.7109375" style="4" customWidth="1"/>
    <col min="7955" max="8193" width="9.140625" style="4"/>
    <col min="8194" max="8194" width="51.140625" style="4" bestFit="1" customWidth="1"/>
    <col min="8195" max="8206" width="12.42578125" style="4" customWidth="1"/>
    <col min="8207" max="8207" width="14.85546875" style="4" customWidth="1"/>
    <col min="8208" max="8208" width="15.85546875" style="4" customWidth="1"/>
    <col min="8209" max="8209" width="14.5703125" style="4" customWidth="1"/>
    <col min="8210" max="8210" width="11.7109375" style="4" customWidth="1"/>
    <col min="8211" max="8449" width="9.140625" style="4"/>
    <col min="8450" max="8450" width="51.140625" style="4" bestFit="1" customWidth="1"/>
    <col min="8451" max="8462" width="12.42578125" style="4" customWidth="1"/>
    <col min="8463" max="8463" width="14.85546875" style="4" customWidth="1"/>
    <col min="8464" max="8464" width="15.85546875" style="4" customWidth="1"/>
    <col min="8465" max="8465" width="14.5703125" style="4" customWidth="1"/>
    <col min="8466" max="8466" width="11.7109375" style="4" customWidth="1"/>
    <col min="8467" max="8705" width="9.140625" style="4"/>
    <col min="8706" max="8706" width="51.140625" style="4" bestFit="1" customWidth="1"/>
    <col min="8707" max="8718" width="12.42578125" style="4" customWidth="1"/>
    <col min="8719" max="8719" width="14.85546875" style="4" customWidth="1"/>
    <col min="8720" max="8720" width="15.85546875" style="4" customWidth="1"/>
    <col min="8721" max="8721" width="14.5703125" style="4" customWidth="1"/>
    <col min="8722" max="8722" width="11.7109375" style="4" customWidth="1"/>
    <col min="8723" max="8961" width="9.140625" style="4"/>
    <col min="8962" max="8962" width="51.140625" style="4" bestFit="1" customWidth="1"/>
    <col min="8963" max="8974" width="12.42578125" style="4" customWidth="1"/>
    <col min="8975" max="8975" width="14.85546875" style="4" customWidth="1"/>
    <col min="8976" max="8976" width="15.85546875" style="4" customWidth="1"/>
    <col min="8977" max="8977" width="14.5703125" style="4" customWidth="1"/>
    <col min="8978" max="8978" width="11.7109375" style="4" customWidth="1"/>
    <col min="8979" max="9217" width="9.140625" style="4"/>
    <col min="9218" max="9218" width="51.140625" style="4" bestFit="1" customWidth="1"/>
    <col min="9219" max="9230" width="12.42578125" style="4" customWidth="1"/>
    <col min="9231" max="9231" width="14.85546875" style="4" customWidth="1"/>
    <col min="9232" max="9232" width="15.85546875" style="4" customWidth="1"/>
    <col min="9233" max="9233" width="14.5703125" style="4" customWidth="1"/>
    <col min="9234" max="9234" width="11.7109375" style="4" customWidth="1"/>
    <col min="9235" max="9473" width="9.140625" style="4"/>
    <col min="9474" max="9474" width="51.140625" style="4" bestFit="1" customWidth="1"/>
    <col min="9475" max="9486" width="12.42578125" style="4" customWidth="1"/>
    <col min="9487" max="9487" width="14.85546875" style="4" customWidth="1"/>
    <col min="9488" max="9488" width="15.85546875" style="4" customWidth="1"/>
    <col min="9489" max="9489" width="14.5703125" style="4" customWidth="1"/>
    <col min="9490" max="9490" width="11.7109375" style="4" customWidth="1"/>
    <col min="9491" max="9729" width="9.140625" style="4"/>
    <col min="9730" max="9730" width="51.140625" style="4" bestFit="1" customWidth="1"/>
    <col min="9731" max="9742" width="12.42578125" style="4" customWidth="1"/>
    <col min="9743" max="9743" width="14.85546875" style="4" customWidth="1"/>
    <col min="9744" max="9744" width="15.85546875" style="4" customWidth="1"/>
    <col min="9745" max="9745" width="14.5703125" style="4" customWidth="1"/>
    <col min="9746" max="9746" width="11.7109375" style="4" customWidth="1"/>
    <col min="9747" max="9985" width="9.140625" style="4"/>
    <col min="9986" max="9986" width="51.140625" style="4" bestFit="1" customWidth="1"/>
    <col min="9987" max="9998" width="12.42578125" style="4" customWidth="1"/>
    <col min="9999" max="9999" width="14.85546875" style="4" customWidth="1"/>
    <col min="10000" max="10000" width="15.85546875" style="4" customWidth="1"/>
    <col min="10001" max="10001" width="14.5703125" style="4" customWidth="1"/>
    <col min="10002" max="10002" width="11.7109375" style="4" customWidth="1"/>
    <col min="10003" max="10241" width="9.140625" style="4"/>
    <col min="10242" max="10242" width="51.140625" style="4" bestFit="1" customWidth="1"/>
    <col min="10243" max="10254" width="12.42578125" style="4" customWidth="1"/>
    <col min="10255" max="10255" width="14.85546875" style="4" customWidth="1"/>
    <col min="10256" max="10256" width="15.85546875" style="4" customWidth="1"/>
    <col min="10257" max="10257" width="14.5703125" style="4" customWidth="1"/>
    <col min="10258" max="10258" width="11.7109375" style="4" customWidth="1"/>
    <col min="10259" max="10497" width="9.140625" style="4"/>
    <col min="10498" max="10498" width="51.140625" style="4" bestFit="1" customWidth="1"/>
    <col min="10499" max="10510" width="12.42578125" style="4" customWidth="1"/>
    <col min="10511" max="10511" width="14.85546875" style="4" customWidth="1"/>
    <col min="10512" max="10512" width="15.85546875" style="4" customWidth="1"/>
    <col min="10513" max="10513" width="14.5703125" style="4" customWidth="1"/>
    <col min="10514" max="10514" width="11.7109375" style="4" customWidth="1"/>
    <col min="10515" max="10753" width="9.140625" style="4"/>
    <col min="10754" max="10754" width="51.140625" style="4" bestFit="1" customWidth="1"/>
    <col min="10755" max="10766" width="12.42578125" style="4" customWidth="1"/>
    <col min="10767" max="10767" width="14.85546875" style="4" customWidth="1"/>
    <col min="10768" max="10768" width="15.85546875" style="4" customWidth="1"/>
    <col min="10769" max="10769" width="14.5703125" style="4" customWidth="1"/>
    <col min="10770" max="10770" width="11.7109375" style="4" customWidth="1"/>
    <col min="10771" max="11009" width="9.140625" style="4"/>
    <col min="11010" max="11010" width="51.140625" style="4" bestFit="1" customWidth="1"/>
    <col min="11011" max="11022" width="12.42578125" style="4" customWidth="1"/>
    <col min="11023" max="11023" width="14.85546875" style="4" customWidth="1"/>
    <col min="11024" max="11024" width="15.85546875" style="4" customWidth="1"/>
    <col min="11025" max="11025" width="14.5703125" style="4" customWidth="1"/>
    <col min="11026" max="11026" width="11.7109375" style="4" customWidth="1"/>
    <col min="11027" max="11265" width="9.140625" style="4"/>
    <col min="11266" max="11266" width="51.140625" style="4" bestFit="1" customWidth="1"/>
    <col min="11267" max="11278" width="12.42578125" style="4" customWidth="1"/>
    <col min="11279" max="11279" width="14.85546875" style="4" customWidth="1"/>
    <col min="11280" max="11280" width="15.85546875" style="4" customWidth="1"/>
    <col min="11281" max="11281" width="14.5703125" style="4" customWidth="1"/>
    <col min="11282" max="11282" width="11.7109375" style="4" customWidth="1"/>
    <col min="11283" max="11521" width="9.140625" style="4"/>
    <col min="11522" max="11522" width="51.140625" style="4" bestFit="1" customWidth="1"/>
    <col min="11523" max="11534" width="12.42578125" style="4" customWidth="1"/>
    <col min="11535" max="11535" width="14.85546875" style="4" customWidth="1"/>
    <col min="11536" max="11536" width="15.85546875" style="4" customWidth="1"/>
    <col min="11537" max="11537" width="14.5703125" style="4" customWidth="1"/>
    <col min="11538" max="11538" width="11.7109375" style="4" customWidth="1"/>
    <col min="11539" max="11777" width="9.140625" style="4"/>
    <col min="11778" max="11778" width="51.140625" style="4" bestFit="1" customWidth="1"/>
    <col min="11779" max="11790" width="12.42578125" style="4" customWidth="1"/>
    <col min="11791" max="11791" width="14.85546875" style="4" customWidth="1"/>
    <col min="11792" max="11792" width="15.85546875" style="4" customWidth="1"/>
    <col min="11793" max="11793" width="14.5703125" style="4" customWidth="1"/>
    <col min="11794" max="11794" width="11.7109375" style="4" customWidth="1"/>
    <col min="11795" max="12033" width="9.140625" style="4"/>
    <col min="12034" max="12034" width="51.140625" style="4" bestFit="1" customWidth="1"/>
    <col min="12035" max="12046" width="12.42578125" style="4" customWidth="1"/>
    <col min="12047" max="12047" width="14.85546875" style="4" customWidth="1"/>
    <col min="12048" max="12048" width="15.85546875" style="4" customWidth="1"/>
    <col min="12049" max="12049" width="14.5703125" style="4" customWidth="1"/>
    <col min="12050" max="12050" width="11.7109375" style="4" customWidth="1"/>
    <col min="12051" max="12289" width="9.140625" style="4"/>
    <col min="12290" max="12290" width="51.140625" style="4" bestFit="1" customWidth="1"/>
    <col min="12291" max="12302" width="12.42578125" style="4" customWidth="1"/>
    <col min="12303" max="12303" width="14.85546875" style="4" customWidth="1"/>
    <col min="12304" max="12304" width="15.85546875" style="4" customWidth="1"/>
    <col min="12305" max="12305" width="14.5703125" style="4" customWidth="1"/>
    <col min="12306" max="12306" width="11.7109375" style="4" customWidth="1"/>
    <col min="12307" max="12545" width="9.140625" style="4"/>
    <col min="12546" max="12546" width="51.140625" style="4" bestFit="1" customWidth="1"/>
    <col min="12547" max="12558" width="12.42578125" style="4" customWidth="1"/>
    <col min="12559" max="12559" width="14.85546875" style="4" customWidth="1"/>
    <col min="12560" max="12560" width="15.85546875" style="4" customWidth="1"/>
    <col min="12561" max="12561" width="14.5703125" style="4" customWidth="1"/>
    <col min="12562" max="12562" width="11.7109375" style="4" customWidth="1"/>
    <col min="12563" max="12801" width="9.140625" style="4"/>
    <col min="12802" max="12802" width="51.140625" style="4" bestFit="1" customWidth="1"/>
    <col min="12803" max="12814" width="12.42578125" style="4" customWidth="1"/>
    <col min="12815" max="12815" width="14.85546875" style="4" customWidth="1"/>
    <col min="12816" max="12816" width="15.85546875" style="4" customWidth="1"/>
    <col min="12817" max="12817" width="14.5703125" style="4" customWidth="1"/>
    <col min="12818" max="12818" width="11.7109375" style="4" customWidth="1"/>
    <col min="12819" max="13057" width="9.140625" style="4"/>
    <col min="13058" max="13058" width="51.140625" style="4" bestFit="1" customWidth="1"/>
    <col min="13059" max="13070" width="12.42578125" style="4" customWidth="1"/>
    <col min="13071" max="13071" width="14.85546875" style="4" customWidth="1"/>
    <col min="13072" max="13072" width="15.85546875" style="4" customWidth="1"/>
    <col min="13073" max="13073" width="14.5703125" style="4" customWidth="1"/>
    <col min="13074" max="13074" width="11.7109375" style="4" customWidth="1"/>
    <col min="13075" max="13313" width="9.140625" style="4"/>
    <col min="13314" max="13314" width="51.140625" style="4" bestFit="1" customWidth="1"/>
    <col min="13315" max="13326" width="12.42578125" style="4" customWidth="1"/>
    <col min="13327" max="13327" width="14.85546875" style="4" customWidth="1"/>
    <col min="13328" max="13328" width="15.85546875" style="4" customWidth="1"/>
    <col min="13329" max="13329" width="14.5703125" style="4" customWidth="1"/>
    <col min="13330" max="13330" width="11.7109375" style="4" customWidth="1"/>
    <col min="13331" max="13569" width="9.140625" style="4"/>
    <col min="13570" max="13570" width="51.140625" style="4" bestFit="1" customWidth="1"/>
    <col min="13571" max="13582" width="12.42578125" style="4" customWidth="1"/>
    <col min="13583" max="13583" width="14.85546875" style="4" customWidth="1"/>
    <col min="13584" max="13584" width="15.85546875" style="4" customWidth="1"/>
    <col min="13585" max="13585" width="14.5703125" style="4" customWidth="1"/>
    <col min="13586" max="13586" width="11.7109375" style="4" customWidth="1"/>
    <col min="13587" max="13825" width="9.140625" style="4"/>
    <col min="13826" max="13826" width="51.140625" style="4" bestFit="1" customWidth="1"/>
    <col min="13827" max="13838" width="12.42578125" style="4" customWidth="1"/>
    <col min="13839" max="13839" width="14.85546875" style="4" customWidth="1"/>
    <col min="13840" max="13840" width="15.85546875" style="4" customWidth="1"/>
    <col min="13841" max="13841" width="14.5703125" style="4" customWidth="1"/>
    <col min="13842" max="13842" width="11.7109375" style="4" customWidth="1"/>
    <col min="13843" max="14081" width="9.140625" style="4"/>
    <col min="14082" max="14082" width="51.140625" style="4" bestFit="1" customWidth="1"/>
    <col min="14083" max="14094" width="12.42578125" style="4" customWidth="1"/>
    <col min="14095" max="14095" width="14.85546875" style="4" customWidth="1"/>
    <col min="14096" max="14096" width="15.85546875" style="4" customWidth="1"/>
    <col min="14097" max="14097" width="14.5703125" style="4" customWidth="1"/>
    <col min="14098" max="14098" width="11.7109375" style="4" customWidth="1"/>
    <col min="14099" max="14337" width="9.140625" style="4"/>
    <col min="14338" max="14338" width="51.140625" style="4" bestFit="1" customWidth="1"/>
    <col min="14339" max="14350" width="12.42578125" style="4" customWidth="1"/>
    <col min="14351" max="14351" width="14.85546875" style="4" customWidth="1"/>
    <col min="14352" max="14352" width="15.85546875" style="4" customWidth="1"/>
    <col min="14353" max="14353" width="14.5703125" style="4" customWidth="1"/>
    <col min="14354" max="14354" width="11.7109375" style="4" customWidth="1"/>
    <col min="14355" max="14593" width="9.140625" style="4"/>
    <col min="14594" max="14594" width="51.140625" style="4" bestFit="1" customWidth="1"/>
    <col min="14595" max="14606" width="12.42578125" style="4" customWidth="1"/>
    <col min="14607" max="14607" width="14.85546875" style="4" customWidth="1"/>
    <col min="14608" max="14608" width="15.85546875" style="4" customWidth="1"/>
    <col min="14609" max="14609" width="14.5703125" style="4" customWidth="1"/>
    <col min="14610" max="14610" width="11.7109375" style="4" customWidth="1"/>
    <col min="14611" max="14849" width="9.140625" style="4"/>
    <col min="14850" max="14850" width="51.140625" style="4" bestFit="1" customWidth="1"/>
    <col min="14851" max="14862" width="12.42578125" style="4" customWidth="1"/>
    <col min="14863" max="14863" width="14.85546875" style="4" customWidth="1"/>
    <col min="14864" max="14864" width="15.85546875" style="4" customWidth="1"/>
    <col min="14865" max="14865" width="14.5703125" style="4" customWidth="1"/>
    <col min="14866" max="14866" width="11.7109375" style="4" customWidth="1"/>
    <col min="14867" max="15105" width="9.140625" style="4"/>
    <col min="15106" max="15106" width="51.140625" style="4" bestFit="1" customWidth="1"/>
    <col min="15107" max="15118" width="12.42578125" style="4" customWidth="1"/>
    <col min="15119" max="15119" width="14.85546875" style="4" customWidth="1"/>
    <col min="15120" max="15120" width="15.85546875" style="4" customWidth="1"/>
    <col min="15121" max="15121" width="14.5703125" style="4" customWidth="1"/>
    <col min="15122" max="15122" width="11.7109375" style="4" customWidth="1"/>
    <col min="15123" max="15361" width="9.140625" style="4"/>
    <col min="15362" max="15362" width="51.140625" style="4" bestFit="1" customWidth="1"/>
    <col min="15363" max="15374" width="12.42578125" style="4" customWidth="1"/>
    <col min="15375" max="15375" width="14.85546875" style="4" customWidth="1"/>
    <col min="15376" max="15376" width="15.85546875" style="4" customWidth="1"/>
    <col min="15377" max="15377" width="14.5703125" style="4" customWidth="1"/>
    <col min="15378" max="15378" width="11.7109375" style="4" customWidth="1"/>
    <col min="15379" max="15617" width="9.140625" style="4"/>
    <col min="15618" max="15618" width="51.140625" style="4" bestFit="1" customWidth="1"/>
    <col min="15619" max="15630" width="12.42578125" style="4" customWidth="1"/>
    <col min="15631" max="15631" width="14.85546875" style="4" customWidth="1"/>
    <col min="15632" max="15632" width="15.85546875" style="4" customWidth="1"/>
    <col min="15633" max="15633" width="14.5703125" style="4" customWidth="1"/>
    <col min="15634" max="15634" width="11.7109375" style="4" customWidth="1"/>
    <col min="15635" max="15873" width="9.140625" style="4"/>
    <col min="15874" max="15874" width="51.140625" style="4" bestFit="1" customWidth="1"/>
    <col min="15875" max="15886" width="12.42578125" style="4" customWidth="1"/>
    <col min="15887" max="15887" width="14.85546875" style="4" customWidth="1"/>
    <col min="15888" max="15888" width="15.85546875" style="4" customWidth="1"/>
    <col min="15889" max="15889" width="14.5703125" style="4" customWidth="1"/>
    <col min="15890" max="15890" width="11.7109375" style="4" customWidth="1"/>
    <col min="15891" max="16129" width="9.140625" style="4"/>
    <col min="16130" max="16130" width="51.140625" style="4" bestFit="1" customWidth="1"/>
    <col min="16131" max="16142" width="12.42578125" style="4" customWidth="1"/>
    <col min="16143" max="16143" width="14.85546875" style="4" customWidth="1"/>
    <col min="16144" max="16144" width="15.85546875" style="4" customWidth="1"/>
    <col min="16145" max="16145" width="14.5703125" style="4" customWidth="1"/>
    <col min="16146" max="16146" width="11.7109375" style="4" customWidth="1"/>
    <col min="16147" max="16384" width="9.140625" style="4"/>
  </cols>
  <sheetData>
    <row r="1" spans="1:21" ht="57.75" customHeight="1" x14ac:dyDescent="0.2">
      <c r="A1" s="49" t="str">
        <f>('[5]YARIŞMA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  <c r="R1" s="3"/>
      <c r="S1" s="3"/>
    </row>
    <row r="2" spans="1:21" ht="27.75" customHeight="1" x14ac:dyDescent="0.2">
      <c r="A2" s="50" t="str">
        <f>'[5]YARIŞMA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6"/>
      <c r="R2" s="6"/>
      <c r="S2" s="6"/>
    </row>
    <row r="3" spans="1:2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8"/>
      <c r="R3" s="8"/>
      <c r="S3" s="8"/>
    </row>
    <row r="4" spans="1:21" ht="23.25" customHeight="1" x14ac:dyDescent="0.2">
      <c r="A4" s="51" t="str">
        <f>'[5]YARIŞMA BİLGİLERİ'!F21</f>
        <v>2011 ERKEKLER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8"/>
      <c r="R4" s="8"/>
      <c r="S4" s="8"/>
    </row>
    <row r="5" spans="1:2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2">
        <f ca="1">NOW()</f>
        <v>44714.448686342592</v>
      </c>
      <c r="O5" s="52"/>
      <c r="P5" s="52"/>
      <c r="Q5" s="11"/>
      <c r="R5" s="8"/>
      <c r="S5" s="8"/>
    </row>
    <row r="6" spans="1:2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5</v>
      </c>
      <c r="G6" s="48"/>
      <c r="H6" s="48" t="s">
        <v>6</v>
      </c>
      <c r="I6" s="48"/>
      <c r="J6" s="53" t="s">
        <v>7</v>
      </c>
      <c r="K6" s="54"/>
      <c r="L6" s="53" t="s">
        <v>4</v>
      </c>
      <c r="M6" s="54"/>
      <c r="N6" s="48" t="s">
        <v>3</v>
      </c>
      <c r="O6" s="48"/>
      <c r="P6" s="58" t="s">
        <v>18</v>
      </c>
      <c r="Q6" s="13"/>
      <c r="R6" s="13"/>
      <c r="S6" s="13"/>
      <c r="T6" s="13"/>
      <c r="U6" s="13"/>
    </row>
    <row r="7" spans="1:2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58"/>
      <c r="Q7" s="13"/>
      <c r="R7" s="13"/>
      <c r="S7" s="13"/>
      <c r="T7" s="13"/>
      <c r="U7" s="13"/>
    </row>
    <row r="8" spans="1:21" ht="31.5" customHeight="1" x14ac:dyDescent="0.2">
      <c r="A8" s="16">
        <v>1</v>
      </c>
      <c r="B8" s="1" t="s">
        <v>29</v>
      </c>
      <c r="C8" s="40" t="s">
        <v>20</v>
      </c>
      <c r="D8" s="18">
        <f>IF(ISERROR(VLOOKUP(B8,'[5]60m.'!$D$8:$F$965,3,0)),"",(VLOOKUP(B8,'[5]60m.'!$D$8:$H$965,3,0)))</f>
        <v>955</v>
      </c>
      <c r="E8" s="19">
        <f>IF(ISERROR(VLOOKUP(B8,'[5]60m.'!$D$8:$G$965,4,0)),"",(VLOOKUP(B8,'[5]60m.'!$D$8:$G$965,4,0)))</f>
        <v>55</v>
      </c>
      <c r="F8" s="20">
        <f>IF(ISERROR(VLOOKUP(B8,[5]Uzun!$E$8:$J$995,6,0)),"",(VLOOKUP(B8,[5]Uzun!$E$8:$J$995,6,0)))</f>
        <v>442</v>
      </c>
      <c r="G8" s="21">
        <f>IF(ISERROR(VLOOKUP(B8,[5]Uzun!$E$8:$K$996,7,0)),"",(VLOOKUP(B8,[5]Uzun!$E$8:$K$996,7,0)))</f>
        <v>50</v>
      </c>
      <c r="H8" s="18" t="str">
        <f>IF(ISERROR(VLOOKUP(B8,[5]Yüksek!$E$8:$BA$1000,48,0)),"",(VLOOKUP(B8,[5]Yüksek!$E$8:$BA$1000,48,0)))</f>
        <v/>
      </c>
      <c r="I8" s="19" t="str">
        <f>IF(ISERROR(VLOOKUP(B8,[5]Yüksek!$E$8:$BA$1000,49,0)),"",(VLOOKUP(B8,[5]Yüksek!$E$8:$BA$1000,49,0)))</f>
        <v/>
      </c>
      <c r="J8" s="20">
        <f>IF(ISERROR(VLOOKUP(B8,[5]Fırlatma!$E$8:$J$995,6,0)),"",(VLOOKUP(B8,[5]Fırlatma!$E$8:$J$995,6,0)))</f>
        <v>4466</v>
      </c>
      <c r="K8" s="21">
        <f>IF(ISERROR(VLOOKUP(B8,[5]Fırlatma!$E$8:$K$995,7,0)),"",(VLOOKUP(B8,[5]Fırlatma!$E$8:$K$995,7,0)))</f>
        <v>37</v>
      </c>
      <c r="L8" s="22" t="str">
        <f>IF(ISERROR(VLOOKUP(B8,'[5]600m.'!$D$8:$F$984,3,0)),"",(VLOOKUP(B8,'[5]600m.'!$D$8:$H$984,3,0)))</f>
        <v/>
      </c>
      <c r="M8" s="19" t="str">
        <f>IF(ISERROR(VLOOKUP(B8,'[5]600m.'!$D$8:$G$984,4,0)),"",(VLOOKUP(B8,'[5]600m.'!$D$8:$G$984,4,0)))</f>
        <v/>
      </c>
      <c r="N8" s="20" t="str">
        <f>IF(ISERROR(VLOOKUP(B8,'[5]80m.'!$D$8:$G$935,3,0)),"",(VLOOKUP(B8,'[5]80m.'!$D$8:$G$935,3,0)))</f>
        <v/>
      </c>
      <c r="O8" s="21" t="str">
        <f>IF(ISERROR(VLOOKUP(B8,'[5]80m.'!$D$8:$G$935,4,0)),"",(VLOOKUP(B8,'[5]80m.'!$D$8:$G$935,4,0)))</f>
        <v/>
      </c>
      <c r="P8" s="27">
        <f t="shared" ref="P8:P16" si="0">SUM(E8,G8,I8,K8,M8,O8)</f>
        <v>142</v>
      </c>
      <c r="Q8" s="13"/>
      <c r="R8" s="13"/>
      <c r="S8" s="13"/>
      <c r="T8" s="13"/>
      <c r="U8" s="13"/>
    </row>
    <row r="9" spans="1:21" ht="31.5" customHeight="1" x14ac:dyDescent="0.2">
      <c r="A9" s="16">
        <v>1</v>
      </c>
      <c r="B9" s="1" t="s">
        <v>30</v>
      </c>
      <c r="C9" s="40" t="s">
        <v>20</v>
      </c>
      <c r="D9" s="18">
        <f>IF(ISERROR(VLOOKUP(B9,'[5]60m.'!$D$8:$F$965,3,0)),"",(VLOOKUP(B9,'[5]60m.'!$D$8:$H$965,3,0)))</f>
        <v>940</v>
      </c>
      <c r="E9" s="19">
        <f>IF(ISERROR(VLOOKUP(B9,'[5]60m.'!$D$8:$G$965,4,0)),"",(VLOOKUP(B9,'[5]60m.'!$D$8:$G$965,4,0)))</f>
        <v>58</v>
      </c>
      <c r="F9" s="20">
        <f>IF(ISERROR(VLOOKUP(B9,[5]Uzun!$E$8:$J$995,6,0)),"",(VLOOKUP(B9,[5]Uzun!$E$8:$J$995,6,0)))</f>
        <v>388</v>
      </c>
      <c r="G9" s="21">
        <f>IF(ISERROR(VLOOKUP(B9,[5]Uzun!$E$8:$K$996,7,0)),"",(VLOOKUP(B9,[5]Uzun!$E$8:$K$996,7,0)))</f>
        <v>37</v>
      </c>
      <c r="H9" s="18" t="str">
        <f>IF(ISERROR(VLOOKUP(B9,[5]Yüksek!$E$8:$BA$1000,48,0)),"",(VLOOKUP(B9,[5]Yüksek!$E$8:$BA$1000,48,0)))</f>
        <v/>
      </c>
      <c r="I9" s="19" t="str">
        <f>IF(ISERROR(VLOOKUP(B9,[5]Yüksek!$E$8:$BA$1000,49,0)),"",(VLOOKUP(B9,[5]Yüksek!$E$8:$BA$1000,49,0)))</f>
        <v/>
      </c>
      <c r="J9" s="20">
        <f>IF(ISERROR(VLOOKUP(B9,[5]Fırlatma!$E$8:$J$995,6,0)),"",(VLOOKUP(B9,[5]Fırlatma!$E$8:$J$995,6,0)))</f>
        <v>5073</v>
      </c>
      <c r="K9" s="21">
        <f>IF(ISERROR(VLOOKUP(B9,[5]Fırlatma!$E$8:$K$995,7,0)),"",(VLOOKUP(B9,[5]Fırlatma!$E$8:$K$995,7,0)))</f>
        <v>45</v>
      </c>
      <c r="L9" s="22" t="str">
        <f>IF(ISERROR(VLOOKUP(B9,'[5]600m.'!$D$8:$F$984,3,0)),"",(VLOOKUP(B9,'[5]600m.'!$D$8:$H$984,3,0)))</f>
        <v/>
      </c>
      <c r="M9" s="19" t="str">
        <f>IF(ISERROR(VLOOKUP(B9,'[5]600m.'!$D$8:$G$984,4,0)),"",(VLOOKUP(B9,'[5]600m.'!$D$8:$G$984,4,0)))</f>
        <v/>
      </c>
      <c r="N9" s="20" t="str">
        <f>IF(ISERROR(VLOOKUP(B9,'[5]80m.'!$D$8:$G$935,3,0)),"",(VLOOKUP(B9,'[5]80m.'!$D$8:$G$935,3,0)))</f>
        <v/>
      </c>
      <c r="O9" s="21" t="str">
        <f>IF(ISERROR(VLOOKUP(B9,'[5]80m.'!$D$8:$G$935,4,0)),"",(VLOOKUP(B9,'[5]80m.'!$D$8:$G$935,4,0)))</f>
        <v/>
      </c>
      <c r="P9" s="27">
        <f t="shared" si="0"/>
        <v>140</v>
      </c>
      <c r="Q9" s="13"/>
      <c r="R9" s="13"/>
      <c r="S9" s="13"/>
      <c r="T9" s="13"/>
      <c r="U9" s="13"/>
    </row>
    <row r="10" spans="1:21" ht="31.5" customHeight="1" x14ac:dyDescent="0.2">
      <c r="A10" s="16">
        <v>1</v>
      </c>
      <c r="B10" s="1" t="s">
        <v>31</v>
      </c>
      <c r="C10" s="40" t="s">
        <v>20</v>
      </c>
      <c r="D10" s="18">
        <f>IF(ISERROR(VLOOKUP(B10,'[5]60m.'!$D$8:$F$965,3,0)),"",(VLOOKUP(B10,'[5]60m.'!$D$8:$H$965,3,0)))</f>
        <v>924</v>
      </c>
      <c r="E10" s="19">
        <f>IF(ISERROR(VLOOKUP(B10,'[5]60m.'!$D$8:$G$965,4,0)),"",(VLOOKUP(B10,'[5]60m.'!$D$8:$G$965,4,0)))</f>
        <v>61</v>
      </c>
      <c r="F10" s="20">
        <f>IF(ISERROR(VLOOKUP(B10,[5]Uzun!$E$8:$J$995,6,0)),"",(VLOOKUP(B10,[5]Uzun!$E$8:$J$995,6,0)))</f>
        <v>366</v>
      </c>
      <c r="G10" s="21">
        <f>IF(ISERROR(VLOOKUP(B10,[5]Uzun!$E$8:$K$996,7,0)),"",(VLOOKUP(B10,[5]Uzun!$E$8:$K$996,7,0)))</f>
        <v>33</v>
      </c>
      <c r="H10" s="18" t="str">
        <f>IF(ISERROR(VLOOKUP(B10,[5]Yüksek!$E$8:$BA$1000,48,0)),"",(VLOOKUP(B10,[5]Yüksek!$E$8:$BA$1000,48,0)))</f>
        <v/>
      </c>
      <c r="I10" s="19" t="str">
        <f>IF(ISERROR(VLOOKUP(B10,[5]Yüksek!$E$8:$BA$1000,49,0)),"",(VLOOKUP(B10,[5]Yüksek!$E$8:$BA$1000,49,0)))</f>
        <v/>
      </c>
      <c r="J10" s="20">
        <f>IF(ISERROR(VLOOKUP(B10,[5]Fırlatma!$E$8:$J$995,6,0)),"",(VLOOKUP(B10,[5]Fırlatma!$E$8:$J$995,6,0)))</f>
        <v>4304</v>
      </c>
      <c r="K10" s="21">
        <f>IF(ISERROR(VLOOKUP(B10,[5]Fırlatma!$E$8:$K$995,7,0)),"",(VLOOKUP(B10,[5]Fırlatma!$E$8:$K$995,7,0)))</f>
        <v>35</v>
      </c>
      <c r="L10" s="22" t="str">
        <f>IF(ISERROR(VLOOKUP(B10,'[5]600m.'!$D$8:$F$984,3,0)),"",(VLOOKUP(B10,'[5]600m.'!$D$8:$H$984,3,0)))</f>
        <v/>
      </c>
      <c r="M10" s="19" t="str">
        <f>IF(ISERROR(VLOOKUP(B10,'[5]600m.'!$D$8:$G$984,4,0)),"",(VLOOKUP(B10,'[5]600m.'!$D$8:$G$984,4,0)))</f>
        <v/>
      </c>
      <c r="N10" s="20" t="str">
        <f>IF(ISERROR(VLOOKUP(B10,'[5]80m.'!$D$8:$G$935,3,0)),"",(VLOOKUP(B10,'[5]80m.'!$D$8:$G$935,3,0)))</f>
        <v/>
      </c>
      <c r="O10" s="21" t="str">
        <f>IF(ISERROR(VLOOKUP(B10,'[5]80m.'!$D$8:$G$935,4,0)),"",(VLOOKUP(B10,'[5]80m.'!$D$8:$G$935,4,0)))</f>
        <v/>
      </c>
      <c r="P10" s="27">
        <f t="shared" si="0"/>
        <v>129</v>
      </c>
      <c r="Q10" s="13"/>
      <c r="R10" s="13"/>
      <c r="S10" s="13"/>
      <c r="T10" s="13"/>
      <c r="U10" s="13"/>
    </row>
    <row r="11" spans="1:21" ht="31.5" customHeight="1" x14ac:dyDescent="0.2">
      <c r="A11" s="16">
        <v>1</v>
      </c>
      <c r="B11" s="1" t="s">
        <v>32</v>
      </c>
      <c r="C11" s="40" t="s">
        <v>20</v>
      </c>
      <c r="D11" s="18">
        <f>IF(ISERROR(VLOOKUP(B11,'[5]60m.'!$D$8:$F$965,3,0)),"",(VLOOKUP(B11,'[5]60m.'!$D$8:$H$965,3,0)))</f>
        <v>1009</v>
      </c>
      <c r="E11" s="19">
        <f>IF(ISERROR(VLOOKUP(B11,'[5]60m.'!$D$8:$G$965,4,0)),"",(VLOOKUP(B11,'[5]60m.'!$D$8:$G$965,4,0)))</f>
        <v>44</v>
      </c>
      <c r="F11" s="20">
        <f>IF(ISERROR(VLOOKUP(B11,[5]Uzun!$E$8:$J$995,6,0)),"",(VLOOKUP(B11,[5]Uzun!$E$8:$J$995,6,0)))</f>
        <v>333</v>
      </c>
      <c r="G11" s="21">
        <f>IF(ISERROR(VLOOKUP(B11,[5]Uzun!$E$8:$K$996,7,0)),"",(VLOOKUP(B11,[5]Uzun!$E$8:$K$996,7,0)))</f>
        <v>27</v>
      </c>
      <c r="H11" s="18" t="str">
        <f>IF(ISERROR(VLOOKUP(B11,[5]Yüksek!$E$8:$BA$1000,48,0)),"",(VLOOKUP(B11,[5]Yüksek!$E$8:$BA$1000,48,0)))</f>
        <v/>
      </c>
      <c r="I11" s="19" t="str">
        <f>IF(ISERROR(VLOOKUP(B11,[5]Yüksek!$E$8:$BA$1000,49,0)),"",(VLOOKUP(B11,[5]Yüksek!$E$8:$BA$1000,49,0)))</f>
        <v/>
      </c>
      <c r="J11" s="20">
        <f>IF(ISERROR(VLOOKUP(B11,[5]Fırlatma!$E$8:$J$995,6,0)),"",(VLOOKUP(B11,[5]Fırlatma!$E$8:$J$995,6,0)))</f>
        <v>3525</v>
      </c>
      <c r="K11" s="21">
        <f>IF(ISERROR(VLOOKUP(B11,[5]Fırlatma!$E$8:$K$995,7,0)),"",(VLOOKUP(B11,[5]Fırlatma!$E$8:$K$995,7,0)))</f>
        <v>25</v>
      </c>
      <c r="L11" s="22" t="str">
        <f>IF(ISERROR(VLOOKUP(B11,'[5]600m.'!$D$8:$F$984,3,0)),"",(VLOOKUP(B11,'[5]600m.'!$D$8:$H$984,3,0)))</f>
        <v/>
      </c>
      <c r="M11" s="19" t="str">
        <f>IF(ISERROR(VLOOKUP(B11,'[5]600m.'!$D$8:$G$984,4,0)),"",(VLOOKUP(B11,'[5]600m.'!$D$8:$G$984,4,0)))</f>
        <v/>
      </c>
      <c r="N11" s="20" t="str">
        <f>IF(ISERROR(VLOOKUP(B11,'[5]80m.'!$D$8:$G$935,3,0)),"",(VLOOKUP(B11,'[5]80m.'!$D$8:$G$935,3,0)))</f>
        <v/>
      </c>
      <c r="O11" s="21" t="str">
        <f>IF(ISERROR(VLOOKUP(B11,'[5]80m.'!$D$8:$G$935,4,0)),"",(VLOOKUP(B11,'[5]80m.'!$D$8:$G$935,4,0)))</f>
        <v/>
      </c>
      <c r="P11" s="27">
        <f t="shared" si="0"/>
        <v>96</v>
      </c>
      <c r="Q11" s="13"/>
      <c r="R11" s="13"/>
      <c r="S11" s="13"/>
      <c r="T11" s="13"/>
      <c r="U11" s="13"/>
    </row>
    <row r="12" spans="1:21" ht="31.5" customHeight="1" x14ac:dyDescent="0.2">
      <c r="A12" s="16">
        <v>1</v>
      </c>
      <c r="B12" s="1" t="s">
        <v>33</v>
      </c>
      <c r="C12" s="40" t="s">
        <v>20</v>
      </c>
      <c r="D12" s="18" t="str">
        <f>IF(ISERROR(VLOOKUP(B12,'[5]60m.'!$D$8:$F$965,3,0)),"",(VLOOKUP(B12,'[5]60m.'!$D$8:$H$965,3,0)))</f>
        <v/>
      </c>
      <c r="E12" s="19" t="str">
        <f>IF(ISERROR(VLOOKUP(B12,'[5]60m.'!$D$8:$G$965,4,0)),"",(VLOOKUP(B12,'[5]60m.'!$D$8:$G$965,4,0)))</f>
        <v/>
      </c>
      <c r="F12" s="20">
        <f>IF(ISERROR(VLOOKUP(B12,[5]Uzun!$E$8:$J$995,6,0)),"",(VLOOKUP(B12,[5]Uzun!$E$8:$J$995,6,0)))</f>
        <v>360</v>
      </c>
      <c r="G12" s="21">
        <f>IF(ISERROR(VLOOKUP(B12,[5]Uzun!$E$8:$K$996,7,0)),"",(VLOOKUP(B12,[5]Uzun!$E$8:$K$996,7,0)))</f>
        <v>32</v>
      </c>
      <c r="H12" s="18" t="str">
        <f>IF(ISERROR(VLOOKUP(B12,[5]Yüksek!$E$8:$BA$1000,48,0)),"",(VLOOKUP(B12,[5]Yüksek!$E$8:$BA$1000,48,0)))</f>
        <v/>
      </c>
      <c r="I12" s="19" t="str">
        <f>IF(ISERROR(VLOOKUP(B12,[5]Yüksek!$E$8:$BA$1000,49,0)),"",(VLOOKUP(B12,[5]Yüksek!$E$8:$BA$1000,49,0)))</f>
        <v/>
      </c>
      <c r="J12" s="20">
        <f>IF(ISERROR(VLOOKUP(B12,[5]Fırlatma!$E$8:$J$995,6,0)),"",(VLOOKUP(B12,[5]Fırlatma!$E$8:$J$995,6,0)))</f>
        <v>4235</v>
      </c>
      <c r="K12" s="21">
        <f>IF(ISERROR(VLOOKUP(B12,[5]Fırlatma!$E$8:$K$995,7,0)),"",(VLOOKUP(B12,[5]Fırlatma!$E$8:$K$995,7,0)))</f>
        <v>34</v>
      </c>
      <c r="L12" s="22">
        <f>IF(ISERROR(VLOOKUP(B12,'[5]600m.'!$D$8:$F$984,3,0)),"",(VLOOKUP(B12,'[5]600m.'!$D$8:$H$984,3,0)))</f>
        <v>20355</v>
      </c>
      <c r="M12" s="19">
        <f>IF(ISERROR(VLOOKUP(B12,'[5]600m.'!$D$8:$G$984,4,0)),"",(VLOOKUP(B12,'[5]600m.'!$D$8:$G$984,4,0)))</f>
        <v>19</v>
      </c>
      <c r="N12" s="20" t="str">
        <f>IF(ISERROR(VLOOKUP(B12,'[5]80m.'!$D$8:$G$935,3,0)),"",(VLOOKUP(B12,'[5]80m.'!$D$8:$G$935,3,0)))</f>
        <v/>
      </c>
      <c r="O12" s="21" t="str">
        <f>IF(ISERROR(VLOOKUP(B12,'[5]80m.'!$D$8:$G$935,4,0)),"",(VLOOKUP(B12,'[5]80m.'!$D$8:$G$935,4,0)))</f>
        <v/>
      </c>
      <c r="P12" s="27">
        <f t="shared" si="0"/>
        <v>85</v>
      </c>
      <c r="Q12" s="13"/>
      <c r="R12" s="13"/>
      <c r="S12" s="13"/>
      <c r="T12" s="13"/>
      <c r="U12" s="13"/>
    </row>
    <row r="13" spans="1:21" ht="31.5" customHeight="1" x14ac:dyDescent="0.2">
      <c r="A13" s="16">
        <v>1</v>
      </c>
      <c r="B13" s="24" t="s">
        <v>34</v>
      </c>
      <c r="C13" s="40" t="s">
        <v>20</v>
      </c>
      <c r="D13" s="18">
        <f>IF(ISERROR(VLOOKUP(B13,'[5]60m.'!$D$8:$F$965,3,0)),"",(VLOOKUP(B13,'[5]60m.'!$D$8:$H$965,3,0)))</f>
        <v>1063</v>
      </c>
      <c r="E13" s="19">
        <f>IF(ISERROR(VLOOKUP(B13,'[5]60m.'!$D$8:$G$965,4,0)),"",(VLOOKUP(B13,'[5]60m.'!$D$8:$G$965,4,0)))</f>
        <v>33</v>
      </c>
      <c r="F13" s="20">
        <f>IF(ISERROR(VLOOKUP(B13,[5]Uzun!$E$8:$J$995,6,0)),"",(VLOOKUP(B13,[5]Uzun!$E$8:$J$995,6,0)))</f>
        <v>235</v>
      </c>
      <c r="G13" s="21">
        <f>IF(ISERROR(VLOOKUP(B13,[5]Uzun!$E$8:$K$996,7,0)),"",(VLOOKUP(B13,[5]Uzun!$E$8:$K$996,7,0)))</f>
        <v>11</v>
      </c>
      <c r="H13" s="18" t="str">
        <f>IF(ISERROR(VLOOKUP(B13,[5]Yüksek!$E$8:$BA$1000,48,0)),"",(VLOOKUP(B13,[5]Yüksek!$E$8:$BA$1000,48,0)))</f>
        <v/>
      </c>
      <c r="I13" s="19" t="str">
        <f>IF(ISERROR(VLOOKUP(B13,[5]Yüksek!$E$8:$BA$1000,49,0)),"",(VLOOKUP(B13,[5]Yüksek!$E$8:$BA$1000,49,0)))</f>
        <v/>
      </c>
      <c r="J13" s="20">
        <f>IF(ISERROR(VLOOKUP(B13,[5]Fırlatma!$E$8:$J$995,6,0)),"",(VLOOKUP(B13,[5]Fırlatma!$E$8:$J$995,6,0)))</f>
        <v>3079</v>
      </c>
      <c r="K13" s="21">
        <f>IF(ISERROR(VLOOKUP(B13,[5]Fırlatma!$E$8:$K$995,7,0)),"",(VLOOKUP(B13,[5]Fırlatma!$E$8:$K$995,7,0)))</f>
        <v>20</v>
      </c>
      <c r="L13" s="22" t="str">
        <f>IF(ISERROR(VLOOKUP(B13,'[5]600m.'!$D$8:$F$984,3,0)),"",(VLOOKUP(B13,'[5]600m.'!$D$8:$H$984,3,0)))</f>
        <v/>
      </c>
      <c r="M13" s="19" t="str">
        <f>IF(ISERROR(VLOOKUP(B13,'[5]600m.'!$D$8:$G$984,4,0)),"",(VLOOKUP(B13,'[5]600m.'!$D$8:$G$984,4,0)))</f>
        <v/>
      </c>
      <c r="N13" s="20" t="str">
        <f>IF(ISERROR(VLOOKUP(B13,'[5]80m.'!$D$8:$G$935,3,0)),"",(VLOOKUP(B13,'[5]80m.'!$D$8:$G$935,3,0)))</f>
        <v/>
      </c>
      <c r="O13" s="21" t="str">
        <f>IF(ISERROR(VLOOKUP(B13,'[5]80m.'!$D$8:$G$935,4,0)),"",(VLOOKUP(B13,'[5]80m.'!$D$8:$G$935,4,0)))</f>
        <v/>
      </c>
      <c r="P13" s="27">
        <f t="shared" si="0"/>
        <v>64</v>
      </c>
      <c r="Q13" s="13"/>
      <c r="R13" s="13"/>
      <c r="S13" s="13"/>
      <c r="T13" s="13"/>
      <c r="U13" s="13"/>
    </row>
    <row r="14" spans="1:21" ht="31.5" customHeight="1" x14ac:dyDescent="0.2">
      <c r="A14" s="16">
        <v>1</v>
      </c>
      <c r="B14" s="24" t="s">
        <v>35</v>
      </c>
      <c r="C14" s="40" t="s">
        <v>20</v>
      </c>
      <c r="D14" s="18" t="str">
        <f>IF(ISERROR(VLOOKUP(B14,'[5]60m.'!$D$8:$F$965,3,0)),"",(VLOOKUP(B14,'[5]60m.'!$D$8:$H$965,3,0)))</f>
        <v>DNS</v>
      </c>
      <c r="E14" s="19" t="str">
        <f>IF(ISERROR(VLOOKUP(B14,'[5]60m.'!$D$8:$G$965,4,0)),"",(VLOOKUP(B14,'[5]60m.'!$D$8:$G$965,4,0)))</f>
        <v>0</v>
      </c>
      <c r="F14" s="20" t="str">
        <f>IF(ISERROR(VLOOKUP(B14,[5]Uzun!$E$8:$J$995,6,0)),"",(VLOOKUP(B14,[5]Uzun!$E$8:$J$995,6,0)))</f>
        <v>DNS</v>
      </c>
      <c r="G14" s="21">
        <f>IF(ISERROR(VLOOKUP(B14,[5]Uzun!$E$8:$K$996,7,0)),"",(VLOOKUP(B14,[5]Uzun!$E$8:$K$996,7,0)))</f>
        <v>0</v>
      </c>
      <c r="H14" s="18" t="str">
        <f>IF(ISERROR(VLOOKUP(B14,[5]Yüksek!$E$8:$BA$1000,48,0)),"",(VLOOKUP(B14,[5]Yüksek!$E$8:$BA$1000,48,0)))</f>
        <v/>
      </c>
      <c r="I14" s="19" t="str">
        <f>IF(ISERROR(VLOOKUP(B14,[5]Yüksek!$E$8:$BA$1000,49,0)),"",(VLOOKUP(B14,[5]Yüksek!$E$8:$BA$1000,49,0)))</f>
        <v/>
      </c>
      <c r="J14" s="20" t="str">
        <f>IF(ISERROR(VLOOKUP(B14,[5]Fırlatma!$E$8:$J$995,6,0)),"",(VLOOKUP(B14,[5]Fırlatma!$E$8:$J$995,6,0)))</f>
        <v>DNS</v>
      </c>
      <c r="K14" s="21">
        <f>IF(ISERROR(VLOOKUP(B14,[5]Fırlatma!$E$8:$K$995,7,0)),"",(VLOOKUP(B14,[5]Fırlatma!$E$8:$K$995,7,0)))</f>
        <v>0</v>
      </c>
      <c r="L14" s="22" t="str">
        <f>IF(ISERROR(VLOOKUP(B14,'[5]600m.'!$D$8:$F$984,3,0)),"",(VLOOKUP(B14,'[5]600m.'!$D$8:$H$984,3,0)))</f>
        <v/>
      </c>
      <c r="M14" s="19" t="str">
        <f>IF(ISERROR(VLOOKUP(B14,'[5]600m.'!$D$8:$G$984,4,0)),"",(VLOOKUP(B14,'[5]600m.'!$D$8:$G$984,4,0)))</f>
        <v/>
      </c>
      <c r="N14" s="20" t="str">
        <f>IF(ISERROR(VLOOKUP(B14,'[5]80m.'!$D$8:$G$935,3,0)),"",(VLOOKUP(B14,'[5]80m.'!$D$8:$G$935,3,0)))</f>
        <v/>
      </c>
      <c r="O14" s="21" t="str">
        <f>IF(ISERROR(VLOOKUP(B14,'[5]80m.'!$D$8:$G$935,4,0)),"",(VLOOKUP(B14,'[5]80m.'!$D$8:$G$935,4,0)))</f>
        <v/>
      </c>
      <c r="P14" s="27">
        <f t="shared" si="0"/>
        <v>0</v>
      </c>
      <c r="Q14" s="13"/>
      <c r="R14" s="13"/>
      <c r="S14" s="13"/>
      <c r="T14" s="13"/>
      <c r="U14" s="13"/>
    </row>
    <row r="15" spans="1:21" ht="31.5" customHeight="1" x14ac:dyDescent="0.2">
      <c r="A15" s="16">
        <v>1</v>
      </c>
      <c r="B15" s="24" t="s">
        <v>36</v>
      </c>
      <c r="C15" s="40" t="s">
        <v>20</v>
      </c>
      <c r="D15" s="18" t="str">
        <f>IF(ISERROR(VLOOKUP(B15,'[5]60m.'!$D$8:$F$965,3,0)),"",(VLOOKUP(B15,'[5]60m.'!$D$8:$H$965,3,0)))</f>
        <v>DNS</v>
      </c>
      <c r="E15" s="19" t="str">
        <f>IF(ISERROR(VLOOKUP(B15,'[5]60m.'!$D$8:$G$965,4,0)),"",(VLOOKUP(B15,'[5]60m.'!$D$8:$G$965,4,0)))</f>
        <v>0</v>
      </c>
      <c r="F15" s="20" t="str">
        <f>IF(ISERROR(VLOOKUP(B15,[5]Uzun!$E$8:$J$995,6,0)),"",(VLOOKUP(B15,[5]Uzun!$E$8:$J$995,6,0)))</f>
        <v>DNS</v>
      </c>
      <c r="G15" s="21">
        <f>IF(ISERROR(VLOOKUP(B15,[5]Uzun!$E$8:$K$996,7,0)),"",(VLOOKUP(B15,[5]Uzun!$E$8:$K$996,7,0)))</f>
        <v>0</v>
      </c>
      <c r="H15" s="18" t="str">
        <f>IF(ISERROR(VLOOKUP(B15,[5]Yüksek!$E$8:$BA$1000,48,0)),"",(VLOOKUP(B15,[5]Yüksek!$E$8:$BA$1000,48,0)))</f>
        <v/>
      </c>
      <c r="I15" s="19" t="str">
        <f>IF(ISERROR(VLOOKUP(B15,[5]Yüksek!$E$8:$BA$1000,49,0)),"",(VLOOKUP(B15,[5]Yüksek!$E$8:$BA$1000,49,0)))</f>
        <v/>
      </c>
      <c r="J15" s="20" t="str">
        <f>IF(ISERROR(VLOOKUP(B15,[5]Fırlatma!$E$8:$J$995,6,0)),"",(VLOOKUP(B15,[5]Fırlatma!$E$8:$J$995,6,0)))</f>
        <v>DNS</v>
      </c>
      <c r="K15" s="21">
        <f>IF(ISERROR(VLOOKUP(B15,[5]Fırlatma!$E$8:$K$995,7,0)),"",(VLOOKUP(B15,[5]Fırlatma!$E$8:$K$995,7,0)))</f>
        <v>0</v>
      </c>
      <c r="L15" s="22" t="str">
        <f>IF(ISERROR(VLOOKUP(B15,'[5]600m.'!$D$8:$F$984,3,0)),"",(VLOOKUP(B15,'[5]600m.'!$D$8:$H$984,3,0)))</f>
        <v/>
      </c>
      <c r="M15" s="19" t="str">
        <f>IF(ISERROR(VLOOKUP(B15,'[5]600m.'!$D$8:$G$984,4,0)),"",(VLOOKUP(B15,'[5]600m.'!$D$8:$G$984,4,0)))</f>
        <v/>
      </c>
      <c r="N15" s="20" t="str">
        <f>IF(ISERROR(VLOOKUP(B15,'[5]80m.'!$D$8:$G$935,3,0)),"",(VLOOKUP(B15,'[5]80m.'!$D$8:$G$935,3,0)))</f>
        <v/>
      </c>
      <c r="O15" s="21" t="str">
        <f>IF(ISERROR(VLOOKUP(B15,'[5]80m.'!$D$8:$G$935,4,0)),"",(VLOOKUP(B15,'[5]80m.'!$D$8:$G$935,4,0)))</f>
        <v/>
      </c>
      <c r="P15" s="27">
        <f t="shared" si="0"/>
        <v>0</v>
      </c>
      <c r="Q15" s="13"/>
      <c r="R15" s="13"/>
      <c r="S15" s="13"/>
      <c r="T15" s="13"/>
      <c r="U15" s="13"/>
    </row>
    <row r="16" spans="1:21" ht="31.5" customHeight="1" x14ac:dyDescent="0.2">
      <c r="A16" s="16">
        <v>1</v>
      </c>
      <c r="B16" s="24" t="s">
        <v>37</v>
      </c>
      <c r="C16" s="40" t="s">
        <v>20</v>
      </c>
      <c r="D16" s="18" t="str">
        <f>IF(ISERROR(VLOOKUP(B16,'[5]60m.'!$D$8:$F$965,3,0)),"",(VLOOKUP(B16,'[5]60m.'!$D$8:$H$965,3,0)))</f>
        <v>DNS</v>
      </c>
      <c r="E16" s="19" t="str">
        <f>IF(ISERROR(VLOOKUP(B16,'[5]60m.'!$D$8:$G$965,4,0)),"",(VLOOKUP(B16,'[5]60m.'!$D$8:$G$965,4,0)))</f>
        <v>0</v>
      </c>
      <c r="F16" s="20" t="str">
        <f>IF(ISERROR(VLOOKUP(B16,[5]Uzun!$E$8:$J$995,6,0)),"",(VLOOKUP(B16,[5]Uzun!$E$8:$J$995,6,0)))</f>
        <v>DNS</v>
      </c>
      <c r="G16" s="21">
        <f>IF(ISERROR(VLOOKUP(B16,[5]Uzun!$E$8:$K$996,7,0)),"",(VLOOKUP(B16,[5]Uzun!$E$8:$K$996,7,0)))</f>
        <v>0</v>
      </c>
      <c r="H16" s="18" t="str">
        <f>IF(ISERROR(VLOOKUP(B16,[5]Yüksek!$E$8:$BA$1000,48,0)),"",(VLOOKUP(B16,[5]Yüksek!$E$8:$BA$1000,48,0)))</f>
        <v/>
      </c>
      <c r="I16" s="19" t="str">
        <f>IF(ISERROR(VLOOKUP(B16,[5]Yüksek!$E$8:$BA$1000,49,0)),"",(VLOOKUP(B16,[5]Yüksek!$E$8:$BA$1000,49,0)))</f>
        <v/>
      </c>
      <c r="J16" s="20" t="str">
        <f>IF(ISERROR(VLOOKUP(B16,[5]Fırlatma!$E$8:$J$995,6,0)),"",(VLOOKUP(B16,[5]Fırlatma!$E$8:$J$995,6,0)))</f>
        <v>DNS</v>
      </c>
      <c r="K16" s="21">
        <f>IF(ISERROR(VLOOKUP(B16,[5]Fırlatma!$E$8:$K$995,7,0)),"",(VLOOKUP(B16,[5]Fırlatma!$E$8:$K$995,7,0)))</f>
        <v>0</v>
      </c>
      <c r="L16" s="22" t="str">
        <f>IF(ISERROR(VLOOKUP(B16,'[5]600m.'!$D$8:$F$984,3,0)),"",(VLOOKUP(B16,'[5]600m.'!$D$8:$H$984,3,0)))</f>
        <v/>
      </c>
      <c r="M16" s="19" t="str">
        <f>IF(ISERROR(VLOOKUP(B16,'[5]600m.'!$D$8:$G$984,4,0)),"",(VLOOKUP(B16,'[5]600m.'!$D$8:$G$984,4,0)))</f>
        <v/>
      </c>
      <c r="N16" s="20" t="str">
        <f>IF(ISERROR(VLOOKUP(B16,'[5]80m.'!$D$8:$G$935,3,0)),"",(VLOOKUP(B16,'[5]80m.'!$D$8:$G$935,3,0)))</f>
        <v/>
      </c>
      <c r="O16" s="21" t="str">
        <f>IF(ISERROR(VLOOKUP(B16,'[5]80m.'!$D$8:$G$935,4,0)),"",(VLOOKUP(B16,'[5]80m.'!$D$8:$G$935,4,0)))</f>
        <v/>
      </c>
      <c r="P16" s="27">
        <f t="shared" si="0"/>
        <v>0</v>
      </c>
      <c r="Q16" s="13"/>
      <c r="R16" s="13"/>
      <c r="S16" s="13"/>
      <c r="T16" s="13"/>
      <c r="U16" s="13"/>
    </row>
    <row r="65445" spans="1:1" x14ac:dyDescent="0.2">
      <c r="A65445" s="4" t="s">
        <v>99</v>
      </c>
    </row>
  </sheetData>
  <mergeCells count="15">
    <mergeCell ref="J6:K6"/>
    <mergeCell ref="L6:M6"/>
    <mergeCell ref="N6:O6"/>
    <mergeCell ref="P6:P7"/>
    <mergeCell ref="C6:C7"/>
    <mergeCell ref="A1:P1"/>
    <mergeCell ref="A2:P2"/>
    <mergeCell ref="A3:P3"/>
    <mergeCell ref="A4:P4"/>
    <mergeCell ref="N5:P5"/>
    <mergeCell ref="A6:A7"/>
    <mergeCell ref="B6:B7"/>
    <mergeCell ref="D6:E6"/>
    <mergeCell ref="F6:G6"/>
    <mergeCell ref="H6:I6"/>
  </mergeCells>
  <conditionalFormatting sqref="P8:P16">
    <cfRule type="duplicateValues" dxfId="7" priority="54" stopIfTrue="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tabColor rgb="FF002060"/>
  </sheetPr>
  <dimension ref="A1:AE65423"/>
  <sheetViews>
    <sheetView view="pageBreakPreview" zoomScale="55" zoomScaleNormal="100" zoomScaleSheetLayoutView="55" workbookViewId="0">
      <selection activeCell="AA1" sqref="AA1:AA1048576"/>
    </sheetView>
  </sheetViews>
  <sheetFormatPr defaultRowHeight="12.75" x14ac:dyDescent="0.2"/>
  <cols>
    <col min="1" max="1" width="9.140625" style="4"/>
    <col min="2" max="2" width="34.28515625" style="4" customWidth="1"/>
    <col min="3" max="3" width="11.28515625" style="4" bestFit="1" customWidth="1"/>
    <col min="4" max="25" width="12.140625" style="4" customWidth="1"/>
    <col min="26" max="26" width="13" style="4" customWidth="1"/>
    <col min="27" max="27" width="14.5703125" style="4" customWidth="1"/>
    <col min="28" max="28" width="11.7109375" style="4" customWidth="1"/>
    <col min="29" max="257" width="9.140625" style="4"/>
    <col min="258" max="258" width="34.28515625" style="4" customWidth="1"/>
    <col min="259" max="280" width="12.140625" style="4" customWidth="1"/>
    <col min="281" max="281" width="13" style="4" customWidth="1"/>
    <col min="282" max="282" width="15.85546875" style="4" customWidth="1"/>
    <col min="283" max="283" width="14.5703125" style="4" customWidth="1"/>
    <col min="284" max="284" width="11.7109375" style="4" customWidth="1"/>
    <col min="285" max="513" width="9.140625" style="4"/>
    <col min="514" max="514" width="34.28515625" style="4" customWidth="1"/>
    <col min="515" max="536" width="12.140625" style="4" customWidth="1"/>
    <col min="537" max="537" width="13" style="4" customWidth="1"/>
    <col min="538" max="538" width="15.85546875" style="4" customWidth="1"/>
    <col min="539" max="539" width="14.5703125" style="4" customWidth="1"/>
    <col min="540" max="540" width="11.7109375" style="4" customWidth="1"/>
    <col min="541" max="769" width="9.140625" style="4"/>
    <col min="770" max="770" width="34.28515625" style="4" customWidth="1"/>
    <col min="771" max="792" width="12.140625" style="4" customWidth="1"/>
    <col min="793" max="793" width="13" style="4" customWidth="1"/>
    <col min="794" max="794" width="15.85546875" style="4" customWidth="1"/>
    <col min="795" max="795" width="14.5703125" style="4" customWidth="1"/>
    <col min="796" max="796" width="11.7109375" style="4" customWidth="1"/>
    <col min="797" max="1025" width="9.140625" style="4"/>
    <col min="1026" max="1026" width="34.28515625" style="4" customWidth="1"/>
    <col min="1027" max="1048" width="12.140625" style="4" customWidth="1"/>
    <col min="1049" max="1049" width="13" style="4" customWidth="1"/>
    <col min="1050" max="1050" width="15.85546875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34.28515625" style="4" customWidth="1"/>
    <col min="1283" max="1304" width="12.140625" style="4" customWidth="1"/>
    <col min="1305" max="1305" width="13" style="4" customWidth="1"/>
    <col min="1306" max="1306" width="15.85546875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34.28515625" style="4" customWidth="1"/>
    <col min="1539" max="1560" width="12.140625" style="4" customWidth="1"/>
    <col min="1561" max="1561" width="13" style="4" customWidth="1"/>
    <col min="1562" max="1562" width="15.85546875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34.28515625" style="4" customWidth="1"/>
    <col min="1795" max="1816" width="12.140625" style="4" customWidth="1"/>
    <col min="1817" max="1817" width="13" style="4" customWidth="1"/>
    <col min="1818" max="1818" width="15.85546875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34.28515625" style="4" customWidth="1"/>
    <col min="2051" max="2072" width="12.140625" style="4" customWidth="1"/>
    <col min="2073" max="2073" width="13" style="4" customWidth="1"/>
    <col min="2074" max="2074" width="15.85546875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34.28515625" style="4" customWidth="1"/>
    <col min="2307" max="2328" width="12.140625" style="4" customWidth="1"/>
    <col min="2329" max="2329" width="13" style="4" customWidth="1"/>
    <col min="2330" max="2330" width="15.85546875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34.28515625" style="4" customWidth="1"/>
    <col min="2563" max="2584" width="12.140625" style="4" customWidth="1"/>
    <col min="2585" max="2585" width="13" style="4" customWidth="1"/>
    <col min="2586" max="2586" width="15.85546875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34.28515625" style="4" customWidth="1"/>
    <col min="2819" max="2840" width="12.140625" style="4" customWidth="1"/>
    <col min="2841" max="2841" width="13" style="4" customWidth="1"/>
    <col min="2842" max="2842" width="15.85546875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34.28515625" style="4" customWidth="1"/>
    <col min="3075" max="3096" width="12.140625" style="4" customWidth="1"/>
    <col min="3097" max="3097" width="13" style="4" customWidth="1"/>
    <col min="3098" max="3098" width="15.85546875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34.28515625" style="4" customWidth="1"/>
    <col min="3331" max="3352" width="12.140625" style="4" customWidth="1"/>
    <col min="3353" max="3353" width="13" style="4" customWidth="1"/>
    <col min="3354" max="3354" width="15.85546875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34.28515625" style="4" customWidth="1"/>
    <col min="3587" max="3608" width="12.140625" style="4" customWidth="1"/>
    <col min="3609" max="3609" width="13" style="4" customWidth="1"/>
    <col min="3610" max="3610" width="15.85546875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34.28515625" style="4" customWidth="1"/>
    <col min="3843" max="3864" width="12.140625" style="4" customWidth="1"/>
    <col min="3865" max="3865" width="13" style="4" customWidth="1"/>
    <col min="3866" max="3866" width="15.85546875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34.28515625" style="4" customWidth="1"/>
    <col min="4099" max="4120" width="12.140625" style="4" customWidth="1"/>
    <col min="4121" max="4121" width="13" style="4" customWidth="1"/>
    <col min="4122" max="4122" width="15.85546875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34.28515625" style="4" customWidth="1"/>
    <col min="4355" max="4376" width="12.140625" style="4" customWidth="1"/>
    <col min="4377" max="4377" width="13" style="4" customWidth="1"/>
    <col min="4378" max="4378" width="15.85546875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34.28515625" style="4" customWidth="1"/>
    <col min="4611" max="4632" width="12.140625" style="4" customWidth="1"/>
    <col min="4633" max="4633" width="13" style="4" customWidth="1"/>
    <col min="4634" max="4634" width="15.85546875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34.28515625" style="4" customWidth="1"/>
    <col min="4867" max="4888" width="12.140625" style="4" customWidth="1"/>
    <col min="4889" max="4889" width="13" style="4" customWidth="1"/>
    <col min="4890" max="4890" width="15.85546875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34.28515625" style="4" customWidth="1"/>
    <col min="5123" max="5144" width="12.140625" style="4" customWidth="1"/>
    <col min="5145" max="5145" width="13" style="4" customWidth="1"/>
    <col min="5146" max="5146" width="15.85546875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34.28515625" style="4" customWidth="1"/>
    <col min="5379" max="5400" width="12.140625" style="4" customWidth="1"/>
    <col min="5401" max="5401" width="13" style="4" customWidth="1"/>
    <col min="5402" max="5402" width="15.85546875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34.28515625" style="4" customWidth="1"/>
    <col min="5635" max="5656" width="12.140625" style="4" customWidth="1"/>
    <col min="5657" max="5657" width="13" style="4" customWidth="1"/>
    <col min="5658" max="5658" width="15.85546875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34.28515625" style="4" customWidth="1"/>
    <col min="5891" max="5912" width="12.140625" style="4" customWidth="1"/>
    <col min="5913" max="5913" width="13" style="4" customWidth="1"/>
    <col min="5914" max="5914" width="15.85546875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34.28515625" style="4" customWidth="1"/>
    <col min="6147" max="6168" width="12.140625" style="4" customWidth="1"/>
    <col min="6169" max="6169" width="13" style="4" customWidth="1"/>
    <col min="6170" max="6170" width="15.85546875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34.28515625" style="4" customWidth="1"/>
    <col min="6403" max="6424" width="12.140625" style="4" customWidth="1"/>
    <col min="6425" max="6425" width="13" style="4" customWidth="1"/>
    <col min="6426" max="6426" width="15.85546875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34.28515625" style="4" customWidth="1"/>
    <col min="6659" max="6680" width="12.140625" style="4" customWidth="1"/>
    <col min="6681" max="6681" width="13" style="4" customWidth="1"/>
    <col min="6682" max="6682" width="15.85546875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34.28515625" style="4" customWidth="1"/>
    <col min="6915" max="6936" width="12.140625" style="4" customWidth="1"/>
    <col min="6937" max="6937" width="13" style="4" customWidth="1"/>
    <col min="6938" max="6938" width="15.85546875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34.28515625" style="4" customWidth="1"/>
    <col min="7171" max="7192" width="12.140625" style="4" customWidth="1"/>
    <col min="7193" max="7193" width="13" style="4" customWidth="1"/>
    <col min="7194" max="7194" width="15.85546875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34.28515625" style="4" customWidth="1"/>
    <col min="7427" max="7448" width="12.140625" style="4" customWidth="1"/>
    <col min="7449" max="7449" width="13" style="4" customWidth="1"/>
    <col min="7450" max="7450" width="15.85546875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34.28515625" style="4" customWidth="1"/>
    <col min="7683" max="7704" width="12.140625" style="4" customWidth="1"/>
    <col min="7705" max="7705" width="13" style="4" customWidth="1"/>
    <col min="7706" max="7706" width="15.85546875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34.28515625" style="4" customWidth="1"/>
    <col min="7939" max="7960" width="12.140625" style="4" customWidth="1"/>
    <col min="7961" max="7961" width="13" style="4" customWidth="1"/>
    <col min="7962" max="7962" width="15.85546875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34.28515625" style="4" customWidth="1"/>
    <col min="8195" max="8216" width="12.140625" style="4" customWidth="1"/>
    <col min="8217" max="8217" width="13" style="4" customWidth="1"/>
    <col min="8218" max="8218" width="15.85546875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34.28515625" style="4" customWidth="1"/>
    <col min="8451" max="8472" width="12.140625" style="4" customWidth="1"/>
    <col min="8473" max="8473" width="13" style="4" customWidth="1"/>
    <col min="8474" max="8474" width="15.85546875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34.28515625" style="4" customWidth="1"/>
    <col min="8707" max="8728" width="12.140625" style="4" customWidth="1"/>
    <col min="8729" max="8729" width="13" style="4" customWidth="1"/>
    <col min="8730" max="8730" width="15.85546875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34.28515625" style="4" customWidth="1"/>
    <col min="8963" max="8984" width="12.140625" style="4" customWidth="1"/>
    <col min="8985" max="8985" width="13" style="4" customWidth="1"/>
    <col min="8986" max="8986" width="15.85546875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34.28515625" style="4" customWidth="1"/>
    <col min="9219" max="9240" width="12.140625" style="4" customWidth="1"/>
    <col min="9241" max="9241" width="13" style="4" customWidth="1"/>
    <col min="9242" max="9242" width="15.85546875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34.28515625" style="4" customWidth="1"/>
    <col min="9475" max="9496" width="12.140625" style="4" customWidth="1"/>
    <col min="9497" max="9497" width="13" style="4" customWidth="1"/>
    <col min="9498" max="9498" width="15.85546875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34.28515625" style="4" customWidth="1"/>
    <col min="9731" max="9752" width="12.140625" style="4" customWidth="1"/>
    <col min="9753" max="9753" width="13" style="4" customWidth="1"/>
    <col min="9754" max="9754" width="15.85546875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34.28515625" style="4" customWidth="1"/>
    <col min="9987" max="10008" width="12.140625" style="4" customWidth="1"/>
    <col min="10009" max="10009" width="13" style="4" customWidth="1"/>
    <col min="10010" max="10010" width="15.85546875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34.28515625" style="4" customWidth="1"/>
    <col min="10243" max="10264" width="12.140625" style="4" customWidth="1"/>
    <col min="10265" max="10265" width="13" style="4" customWidth="1"/>
    <col min="10266" max="10266" width="15.85546875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34.28515625" style="4" customWidth="1"/>
    <col min="10499" max="10520" width="12.140625" style="4" customWidth="1"/>
    <col min="10521" max="10521" width="13" style="4" customWidth="1"/>
    <col min="10522" max="10522" width="15.85546875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34.28515625" style="4" customWidth="1"/>
    <col min="10755" max="10776" width="12.140625" style="4" customWidth="1"/>
    <col min="10777" max="10777" width="13" style="4" customWidth="1"/>
    <col min="10778" max="10778" width="15.85546875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34.28515625" style="4" customWidth="1"/>
    <col min="11011" max="11032" width="12.140625" style="4" customWidth="1"/>
    <col min="11033" max="11033" width="13" style="4" customWidth="1"/>
    <col min="11034" max="11034" width="15.85546875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34.28515625" style="4" customWidth="1"/>
    <col min="11267" max="11288" width="12.140625" style="4" customWidth="1"/>
    <col min="11289" max="11289" width="13" style="4" customWidth="1"/>
    <col min="11290" max="11290" width="15.85546875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34.28515625" style="4" customWidth="1"/>
    <col min="11523" max="11544" width="12.140625" style="4" customWidth="1"/>
    <col min="11545" max="11545" width="13" style="4" customWidth="1"/>
    <col min="11546" max="11546" width="15.85546875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34.28515625" style="4" customWidth="1"/>
    <col min="11779" max="11800" width="12.140625" style="4" customWidth="1"/>
    <col min="11801" max="11801" width="13" style="4" customWidth="1"/>
    <col min="11802" max="11802" width="15.85546875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34.28515625" style="4" customWidth="1"/>
    <col min="12035" max="12056" width="12.140625" style="4" customWidth="1"/>
    <col min="12057" max="12057" width="13" style="4" customWidth="1"/>
    <col min="12058" max="12058" width="15.85546875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34.28515625" style="4" customWidth="1"/>
    <col min="12291" max="12312" width="12.140625" style="4" customWidth="1"/>
    <col min="12313" max="12313" width="13" style="4" customWidth="1"/>
    <col min="12314" max="12314" width="15.85546875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34.28515625" style="4" customWidth="1"/>
    <col min="12547" max="12568" width="12.140625" style="4" customWidth="1"/>
    <col min="12569" max="12569" width="13" style="4" customWidth="1"/>
    <col min="12570" max="12570" width="15.85546875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34.28515625" style="4" customWidth="1"/>
    <col min="12803" max="12824" width="12.140625" style="4" customWidth="1"/>
    <col min="12825" max="12825" width="13" style="4" customWidth="1"/>
    <col min="12826" max="12826" width="15.85546875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34.28515625" style="4" customWidth="1"/>
    <col min="13059" max="13080" width="12.140625" style="4" customWidth="1"/>
    <col min="13081" max="13081" width="13" style="4" customWidth="1"/>
    <col min="13082" max="13082" width="15.85546875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34.28515625" style="4" customWidth="1"/>
    <col min="13315" max="13336" width="12.140625" style="4" customWidth="1"/>
    <col min="13337" max="13337" width="13" style="4" customWidth="1"/>
    <col min="13338" max="13338" width="15.85546875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34.28515625" style="4" customWidth="1"/>
    <col min="13571" max="13592" width="12.140625" style="4" customWidth="1"/>
    <col min="13593" max="13593" width="13" style="4" customWidth="1"/>
    <col min="13594" max="13594" width="15.85546875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34.28515625" style="4" customWidth="1"/>
    <col min="13827" max="13848" width="12.140625" style="4" customWidth="1"/>
    <col min="13849" max="13849" width="13" style="4" customWidth="1"/>
    <col min="13850" max="13850" width="15.85546875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34.28515625" style="4" customWidth="1"/>
    <col min="14083" max="14104" width="12.140625" style="4" customWidth="1"/>
    <col min="14105" max="14105" width="13" style="4" customWidth="1"/>
    <col min="14106" max="14106" width="15.85546875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34.28515625" style="4" customWidth="1"/>
    <col min="14339" max="14360" width="12.140625" style="4" customWidth="1"/>
    <col min="14361" max="14361" width="13" style="4" customWidth="1"/>
    <col min="14362" max="14362" width="15.85546875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34.28515625" style="4" customWidth="1"/>
    <col min="14595" max="14616" width="12.140625" style="4" customWidth="1"/>
    <col min="14617" max="14617" width="13" style="4" customWidth="1"/>
    <col min="14618" max="14618" width="15.85546875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34.28515625" style="4" customWidth="1"/>
    <col min="14851" max="14872" width="12.140625" style="4" customWidth="1"/>
    <col min="14873" max="14873" width="13" style="4" customWidth="1"/>
    <col min="14874" max="14874" width="15.85546875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34.28515625" style="4" customWidth="1"/>
    <col min="15107" max="15128" width="12.140625" style="4" customWidth="1"/>
    <col min="15129" max="15129" width="13" style="4" customWidth="1"/>
    <col min="15130" max="15130" width="15.85546875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34.28515625" style="4" customWidth="1"/>
    <col min="15363" max="15384" width="12.140625" style="4" customWidth="1"/>
    <col min="15385" max="15385" width="13" style="4" customWidth="1"/>
    <col min="15386" max="15386" width="15.85546875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34.28515625" style="4" customWidth="1"/>
    <col min="15619" max="15640" width="12.140625" style="4" customWidth="1"/>
    <col min="15641" max="15641" width="13" style="4" customWidth="1"/>
    <col min="15642" max="15642" width="15.85546875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34.28515625" style="4" customWidth="1"/>
    <col min="15875" max="15896" width="12.140625" style="4" customWidth="1"/>
    <col min="15897" max="15897" width="13" style="4" customWidth="1"/>
    <col min="15898" max="15898" width="15.85546875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34.28515625" style="4" customWidth="1"/>
    <col min="16131" max="16152" width="12.140625" style="4" customWidth="1"/>
    <col min="16153" max="16153" width="13" style="4" customWidth="1"/>
    <col min="16154" max="16154" width="15.85546875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('[6]YARIŞMA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'[6]YARIŞMA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'[6]YARIŞMA BİLGİLERİ'!F21</f>
        <v>2010 KIZLAR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44714.448686342592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8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8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38</v>
      </c>
      <c r="C8" s="36" t="s">
        <v>20</v>
      </c>
      <c r="D8" s="18">
        <f>IF(ISERROR(VLOOKUP(B8,'[6]60m.(1-2-3-4)'!$D$8:$F$981,3,0)),"",(VLOOKUP(B8,'[6]60m.(1-2-3-4)'!$D$8:$H$975,3,0)))</f>
        <v>857</v>
      </c>
      <c r="E8" s="19">
        <f>IF(ISERROR(VLOOKUP(B8,'[6]60m.(1-2-3-4)'!$D$8:$G$981,4,0)),"",(VLOOKUP(B8,'[6]60m.(1-2-3-4)'!$D$8:$G$981,4,0)))</f>
        <v>88</v>
      </c>
      <c r="F8" s="20" t="str">
        <f>IF(ISERROR(VLOOKUP(B8,'[6]80m.Eng'!$D$8:$G$935,3,0)),"",(VLOOKUP(B8,'[6]80m.Eng'!$D$8:$G$935,3,0)))</f>
        <v/>
      </c>
      <c r="G8" s="21" t="str">
        <f>IF(ISERROR(VLOOKUP(B8,'[6]80m.Eng'!$D$8:$G$935,4,0)),"",(VLOOKUP(B8,'[6]80m.Eng'!$D$8:$G$935,4,0)))</f>
        <v/>
      </c>
      <c r="H8" s="22" t="str">
        <f>IF(ISERROR(VLOOKUP(B8,'[6]1500m.'!$D$8:$G$947,3,0)),"",(VLOOKUP(B8,'[6]1500m.'!$D$8:$G$947,3,0)))</f>
        <v/>
      </c>
      <c r="I8" s="19" t="str">
        <f>IF(ISERROR(VLOOKUP(B8,'[6]1500m.'!$D$8:$G$947,4,0)),"",(VLOOKUP(B8,'[6]1500m.'!$D$8:$G$947,4,0)))</f>
        <v/>
      </c>
      <c r="J8" s="20" t="str">
        <f>IF(ISERROR(VLOOKUP(B8,[6]Gülle!$E$8:$K$941,6,0)),"",(VLOOKUP(B8,[6]Gülle!$E$8:$K$941,6,0)))</f>
        <v/>
      </c>
      <c r="K8" s="21" t="str">
        <f>IF(ISERROR(VLOOKUP(B8,[6]Gülle!$E$8:$K$941,7,0)),"",(VLOOKUP(B8,[6]Gülle!$E$8:$K$941,7,0)))</f>
        <v/>
      </c>
      <c r="L8" s="18" t="str">
        <f>IF(ISERROR(VLOOKUP(B8,[6]Disk!$E$8:$K$947,6,0)),"",(VLOOKUP(B8,[6]Disk!$E$8:$K$947,6,0)))</f>
        <v/>
      </c>
      <c r="M8" s="19" t="str">
        <f>IF(ISERROR(VLOOKUP(B8,[6]Disk!$E$8:$K$947,7,0)),"",(VLOOKUP(B8,[6]Disk!$E$8:$K$947,7,0)))</f>
        <v/>
      </c>
      <c r="N8" s="20">
        <f>IF(ISERROR(VLOOKUP(B8,[6]Uzun!$E$8:$J$992,6,0)),"",(VLOOKUP(B8,[6]Uzun!$E$8:$J$992,6,0)))</f>
        <v>489</v>
      </c>
      <c r="O8" s="21">
        <f>IF(ISERROR(VLOOKUP(B8,[6]Uzun!$E$8:$K$993,7,0)),"",(VLOOKUP(B8,[6]Uzun!$E$8:$K$993,7,0)))</f>
        <v>77</v>
      </c>
      <c r="P8" s="18" t="str">
        <f>IF(ISERROR(VLOOKUP(B8,[6]Yüksek!$E$8:$BA$1000,48,0)),"",(VLOOKUP(B8,[6]Yüksek!$E$8:$BA$1000,48,0)))</f>
        <v/>
      </c>
      <c r="Q8" s="19" t="str">
        <f>IF(ISERROR(VLOOKUP(B8,[6]Yüksek!$E$8:$BA$1000,49,0)),"",(VLOOKUP(B8,[6]Yüksek!$E$8:$BA$1000,49,0)))</f>
        <v/>
      </c>
      <c r="R8" s="20" t="str">
        <f>IF(ISERROR(VLOOKUP(B8,[6]Çekiç!$E$8:$K$942,6,0)),"",(VLOOKUP(B8,[6]Çekiç!$E$8:$K$942,6,0)))</f>
        <v/>
      </c>
      <c r="S8" s="21" t="str">
        <f>IF(ISERROR(VLOOKUP(B8,[6]Çekiç!$E$8:$K$942,7,0)),"",(VLOOKUP(B8,[6]Çekiç!$E$8:$K$942,7,0)))</f>
        <v/>
      </c>
      <c r="T8" s="18">
        <f>IF(ISERROR(VLOOKUP(B8,[6]Cirit!$E$8:$J$995,6,0)),"",(VLOOKUP(B8,[6]Cirit!$E$8:$J$995,6,0)))</f>
        <v>2261</v>
      </c>
      <c r="U8" s="19">
        <f>IF(ISERROR(VLOOKUP(B8,[6]Cirit!$E$8:$K$995,7,0)),"",(VLOOKUP(B8,[6]Cirit!$E$8:$K$995,7,0)))</f>
        <v>60</v>
      </c>
      <c r="V8" s="25" t="str">
        <f>IF(ISERROR(VLOOKUP(B8,'[6]800m.'!$D$8:$F$984,3,0)),"",(VLOOKUP(B8,'[6]800m.'!$D$8:$H$984,3,0)))</f>
        <v/>
      </c>
      <c r="W8" s="21" t="str">
        <f>IF(ISERROR(VLOOKUP(B8,'[6]800m.'!$D$8:$G$984,4,0)),"",(VLOOKUP(B8,'[6]800m.'!$D$8:$G$984,4,0)))</f>
        <v/>
      </c>
      <c r="X8" s="18" t="str">
        <f>IF(ISERROR(VLOOKUP(B8,'[6]80m.'!$D$8:$G$935,3,0)),"",(VLOOKUP(B8,'[6]80m.'!$D$8:$G$935,3,0)))</f>
        <v/>
      </c>
      <c r="Y8" s="19" t="str">
        <f>IF(ISERROR(VLOOKUP(B8,'[6]80m.'!$D$8:$G$935,4,0)),"",(VLOOKUP(B8,'[6]80m.'!$D$8:$G$935,4,0)))</f>
        <v/>
      </c>
      <c r="Z8" s="27">
        <f>SUM(E8,G8,I8,K8,M8,O8,Q8,U8,W8,Y8)</f>
        <v>225</v>
      </c>
      <c r="AA8" s="13"/>
      <c r="AB8" s="13"/>
      <c r="AC8" s="13"/>
      <c r="AD8" s="13"/>
      <c r="AE8" s="13"/>
    </row>
    <row r="9" spans="1:31" ht="31.5" customHeight="1" x14ac:dyDescent="0.2">
      <c r="A9" s="16">
        <v>2</v>
      </c>
      <c r="B9" s="1" t="s">
        <v>39</v>
      </c>
      <c r="C9" s="36" t="s">
        <v>20</v>
      </c>
      <c r="D9" s="18">
        <f>IF(ISERROR(VLOOKUP(B9,'[6]60m.(1-2-3-4)'!$D$8:$F$981,3,0)),"",(VLOOKUP(B9,'[6]60m.(1-2-3-4)'!$D$8:$H$975,3,0)))</f>
        <v>964</v>
      </c>
      <c r="E9" s="19">
        <f>IF(ISERROR(VLOOKUP(B9,'[6]60m.(1-2-3-4)'!$D$8:$G$981,4,0)),"",(VLOOKUP(B9,'[6]60m.(1-2-3-4)'!$D$8:$G$981,4,0)))</f>
        <v>67</v>
      </c>
      <c r="F9" s="20" t="str">
        <f>IF(ISERROR(VLOOKUP(B9,'[6]80m.Eng'!$D$8:$G$935,3,0)),"",(VLOOKUP(B9,'[6]80m.Eng'!$D$8:$G$935,3,0)))</f>
        <v/>
      </c>
      <c r="G9" s="21" t="str">
        <f>IF(ISERROR(VLOOKUP(B9,'[6]80m.Eng'!$D$8:$G$935,4,0)),"",(VLOOKUP(B9,'[6]80m.Eng'!$D$8:$G$935,4,0)))</f>
        <v/>
      </c>
      <c r="H9" s="22" t="str">
        <f>IF(ISERROR(VLOOKUP(B9,'[6]1500m.'!$D$8:$G$947,3,0)),"",(VLOOKUP(B9,'[6]1500m.'!$D$8:$G$947,3,0)))</f>
        <v/>
      </c>
      <c r="I9" s="19" t="str">
        <f>IF(ISERROR(VLOOKUP(B9,'[6]1500m.'!$D$8:$G$947,4,0)),"",(VLOOKUP(B9,'[6]1500m.'!$D$8:$G$947,4,0)))</f>
        <v/>
      </c>
      <c r="J9" s="20">
        <f>IF(ISERROR(VLOOKUP(B9,[6]Gülle!$E$8:$K$941,6,0)),"",(VLOOKUP(B9,[6]Gülle!$E$8:$K$941,6,0)))</f>
        <v>1009</v>
      </c>
      <c r="K9" s="21">
        <f>IF(ISERROR(VLOOKUP(B9,[6]Gülle!$E$8:$K$941,7,0)),"",(VLOOKUP(B9,[6]Gülle!$E$8:$K$941,7,0)))</f>
        <v>73</v>
      </c>
      <c r="L9" s="18" t="str">
        <f>IF(ISERROR(VLOOKUP(B9,[6]Disk!$E$8:$K$947,6,0)),"",(VLOOKUP(B9,[6]Disk!$E$8:$K$947,6,0)))</f>
        <v/>
      </c>
      <c r="M9" s="19" t="str">
        <f>IF(ISERROR(VLOOKUP(B9,[6]Disk!$E$8:$K$947,7,0)),"",(VLOOKUP(B9,[6]Disk!$E$8:$K$947,7,0)))</f>
        <v/>
      </c>
      <c r="N9" s="20">
        <f>IF(ISERROR(VLOOKUP(B9,[6]Uzun!$E$8:$J$992,6,0)),"",(VLOOKUP(B9,[6]Uzun!$E$8:$J$992,6,0)))</f>
        <v>389</v>
      </c>
      <c r="O9" s="21">
        <f>IF(ISERROR(VLOOKUP(B9,[6]Uzun!$E$8:$K$993,7,0)),"",(VLOOKUP(B9,[6]Uzun!$E$8:$K$993,7,0)))</f>
        <v>51</v>
      </c>
      <c r="P9" s="18" t="str">
        <f>IF(ISERROR(VLOOKUP(B9,[6]Yüksek!$E$8:$BA$1000,48,0)),"",(VLOOKUP(B9,[6]Yüksek!$E$8:$BA$1000,48,0)))</f>
        <v/>
      </c>
      <c r="Q9" s="19" t="str">
        <f>IF(ISERROR(VLOOKUP(B9,[6]Yüksek!$E$8:$BA$1000,49,0)),"",(VLOOKUP(B9,[6]Yüksek!$E$8:$BA$1000,49,0)))</f>
        <v/>
      </c>
      <c r="R9" s="20" t="str">
        <f>IF(ISERROR(VLOOKUP(B9,[6]Çekiç!$E$8:$K$942,6,0)),"",(VLOOKUP(B9,[6]Çekiç!$E$8:$K$942,6,0)))</f>
        <v/>
      </c>
      <c r="S9" s="21" t="str">
        <f>IF(ISERROR(VLOOKUP(B9,[6]Çekiç!$E$8:$K$942,7,0)),"",(VLOOKUP(B9,[6]Çekiç!$E$8:$K$942,7,0)))</f>
        <v/>
      </c>
      <c r="T9" s="18" t="str">
        <f>IF(ISERROR(VLOOKUP(B9,[6]Cirit!$E$8:$J$995,6,0)),"",(VLOOKUP(B9,[6]Cirit!$E$8:$J$995,6,0)))</f>
        <v/>
      </c>
      <c r="U9" s="19" t="str">
        <f>IF(ISERROR(VLOOKUP(B9,[6]Cirit!$E$8:$K$995,7,0)),"",(VLOOKUP(B9,[6]Cirit!$E$8:$K$995,7,0)))</f>
        <v/>
      </c>
      <c r="V9" s="25" t="str">
        <f>IF(ISERROR(VLOOKUP(B9,'[6]800m.'!$D$8:$F$984,3,0)),"",(VLOOKUP(B9,'[6]800m.'!$D$8:$H$984,3,0)))</f>
        <v/>
      </c>
      <c r="W9" s="21" t="str">
        <f>IF(ISERROR(VLOOKUP(B9,'[6]800m.'!$D$8:$G$984,4,0)),"",(VLOOKUP(B9,'[6]800m.'!$D$8:$G$984,4,0)))</f>
        <v/>
      </c>
      <c r="X9" s="18" t="str">
        <f>IF(ISERROR(VLOOKUP(B9,'[6]80m.'!$D$8:$G$935,3,0)),"",(VLOOKUP(B9,'[6]80m.'!$D$8:$G$935,3,0)))</f>
        <v/>
      </c>
      <c r="Y9" s="19" t="str">
        <f>IF(ISERROR(VLOOKUP(B9,'[6]80m.'!$D$8:$G$935,4,0)),"",(VLOOKUP(B9,'[6]80m.'!$D$8:$G$935,4,0)))</f>
        <v/>
      </c>
      <c r="Z9" s="27">
        <f>SUM(E9,G9,I9,K9,M9,O9,Q9,U9,W9,Y9)</f>
        <v>191</v>
      </c>
      <c r="AA9" s="13"/>
      <c r="AB9" s="13"/>
      <c r="AC9" s="13"/>
      <c r="AD9" s="13"/>
      <c r="AE9" s="13"/>
    </row>
    <row r="10" spans="1:31" ht="31.5" customHeight="1" x14ac:dyDescent="0.2">
      <c r="A10" s="16">
        <v>3</v>
      </c>
      <c r="B10" s="1" t="s">
        <v>55</v>
      </c>
      <c r="C10" s="36" t="s">
        <v>20</v>
      </c>
      <c r="D10" s="18">
        <f>IF(ISERROR(VLOOKUP(B10,'[6]60m.(1-2-3-4)'!$D$8:$F$981,3,0)),"",(VLOOKUP(B10,'[6]60m.(1-2-3-4)'!$D$8:$H$975,3,0)))</f>
        <v>1006</v>
      </c>
      <c r="E10" s="19">
        <f>IF(ISERROR(VLOOKUP(B10,'[6]60m.(1-2-3-4)'!$D$8:$G$981,4,0)),"",(VLOOKUP(B10,'[6]60m.(1-2-3-4)'!$D$8:$G$981,4,0)))</f>
        <v>58</v>
      </c>
      <c r="F10" s="20" t="str">
        <f>IF(ISERROR(VLOOKUP(B10,'[6]80m.Eng'!$D$8:$G$935,3,0)),"",(VLOOKUP(B10,'[6]80m.Eng'!$D$8:$G$935,3,0)))</f>
        <v/>
      </c>
      <c r="G10" s="21" t="str">
        <f>IF(ISERROR(VLOOKUP(B10,'[6]80m.Eng'!$D$8:$G$935,4,0)),"",(VLOOKUP(B10,'[6]80m.Eng'!$D$8:$G$935,4,0)))</f>
        <v/>
      </c>
      <c r="H10" s="22" t="str">
        <f>IF(ISERROR(VLOOKUP(B10,'[6]1500m.'!$D$8:$G$947,3,0)),"",(VLOOKUP(B10,'[6]1500m.'!$D$8:$G$947,3,0)))</f>
        <v/>
      </c>
      <c r="I10" s="19" t="str">
        <f>IF(ISERROR(VLOOKUP(B10,'[6]1500m.'!$D$8:$G$947,4,0)),"",(VLOOKUP(B10,'[6]1500m.'!$D$8:$G$947,4,0)))</f>
        <v/>
      </c>
      <c r="J10" s="20" t="str">
        <f>IF(ISERROR(VLOOKUP(B10,[6]Gülle!$E$8:$K$941,6,0)),"",(VLOOKUP(B10,[6]Gülle!$E$8:$K$941,6,0)))</f>
        <v/>
      </c>
      <c r="K10" s="21" t="str">
        <f>IF(ISERROR(VLOOKUP(B10,[6]Gülle!$E$8:$K$941,7,0)),"",(VLOOKUP(B10,[6]Gülle!$E$8:$K$941,7,0)))</f>
        <v/>
      </c>
      <c r="L10" s="18" t="str">
        <f>IF(ISERROR(VLOOKUP(B10,[6]Disk!$E$8:$K$947,6,0)),"",(VLOOKUP(B10,[6]Disk!$E$8:$K$947,6,0)))</f>
        <v/>
      </c>
      <c r="M10" s="19" t="str">
        <f>IF(ISERROR(VLOOKUP(B10,[6]Disk!$E$8:$K$947,7,0)),"",(VLOOKUP(B10,[6]Disk!$E$8:$K$947,7,0)))</f>
        <v/>
      </c>
      <c r="N10" s="20">
        <f>IF(ISERROR(VLOOKUP(B10,[6]Uzun!$E$8:$J$992,6,0)),"",(VLOOKUP(B10,[6]Uzun!$E$8:$J$992,6,0)))</f>
        <v>347</v>
      </c>
      <c r="O10" s="21">
        <f>IF(ISERROR(VLOOKUP(B10,[6]Uzun!$E$8:$K$993,7,0)),"",(VLOOKUP(B10,[6]Uzun!$E$8:$K$993,7,0)))</f>
        <v>37</v>
      </c>
      <c r="P10" s="18" t="str">
        <f>IF(ISERROR(VLOOKUP(B10,[6]Yüksek!$E$8:$BA$1000,48,0)),"",(VLOOKUP(B10,[6]Yüksek!$E$8:$BA$1000,48,0)))</f>
        <v/>
      </c>
      <c r="Q10" s="19" t="str">
        <f>IF(ISERROR(VLOOKUP(B10,[6]Yüksek!$E$8:$BA$1000,49,0)),"",(VLOOKUP(B10,[6]Yüksek!$E$8:$BA$1000,49,0)))</f>
        <v/>
      </c>
      <c r="R10" s="20">
        <f>IF(ISERROR(VLOOKUP(B10,[6]Çekiç!$E$8:$K$942,6,0)),"",(VLOOKUP(B10,[6]Çekiç!$E$8:$K$942,6,0)))</f>
        <v>3660</v>
      </c>
      <c r="S10" s="21">
        <f>IF(ISERROR(VLOOKUP(B10,[6]Çekiç!$E$8:$K$942,7,0)),"",(VLOOKUP(B10,[6]Çekiç!$E$8:$K$942,7,0)))</f>
        <v>92</v>
      </c>
      <c r="T10" s="18" t="str">
        <f>IF(ISERROR(VLOOKUP(B10,[6]Cirit!$E$8:$J$995,6,0)),"",(VLOOKUP(B10,[6]Cirit!$E$8:$J$995,6,0)))</f>
        <v/>
      </c>
      <c r="U10" s="19" t="str">
        <f>IF(ISERROR(VLOOKUP(B10,[6]Cirit!$E$8:$K$995,7,0)),"",(VLOOKUP(B10,[6]Cirit!$E$8:$K$995,7,0)))</f>
        <v/>
      </c>
      <c r="V10" s="25" t="str">
        <f>IF(ISERROR(VLOOKUP(B10,'[6]800m.'!$D$8:$F$984,3,0)),"",(VLOOKUP(B10,'[6]800m.'!$D$8:$H$984,3,0)))</f>
        <v/>
      </c>
      <c r="W10" s="21" t="str">
        <f>IF(ISERROR(VLOOKUP(B10,'[6]800m.'!$D$8:$G$984,4,0)),"",(VLOOKUP(B10,'[6]800m.'!$D$8:$G$984,4,0)))</f>
        <v/>
      </c>
      <c r="X10" s="18" t="str">
        <f>IF(ISERROR(VLOOKUP(B10,'[6]80m.'!$D$8:$G$935,3,0)),"",(VLOOKUP(B10,'[6]80m.'!$D$8:$G$935,3,0)))</f>
        <v/>
      </c>
      <c r="Y10" s="19" t="str">
        <f>IF(ISERROR(VLOOKUP(B10,'[6]80m.'!$D$8:$G$935,4,0)),"",(VLOOKUP(B10,'[6]80m.'!$D$8:$G$935,4,0)))</f>
        <v/>
      </c>
      <c r="Z10" s="27">
        <v>187</v>
      </c>
      <c r="AA10" s="13"/>
      <c r="AB10" s="13"/>
      <c r="AC10" s="13"/>
      <c r="AD10" s="13"/>
      <c r="AE10" s="13"/>
    </row>
    <row r="11" spans="1:31" ht="31.5" customHeight="1" x14ac:dyDescent="0.2">
      <c r="A11" s="16">
        <v>4</v>
      </c>
      <c r="B11" s="1" t="s">
        <v>40</v>
      </c>
      <c r="C11" s="36" t="s">
        <v>20</v>
      </c>
      <c r="D11" s="18">
        <f>IF(ISERROR(VLOOKUP(B11,'[6]60m.(1-2-3-4)'!$D$8:$F$981,3,0)),"",(VLOOKUP(B11,'[6]60m.(1-2-3-4)'!$D$8:$H$975,3,0)))</f>
        <v>920</v>
      </c>
      <c r="E11" s="19">
        <f>IF(ISERROR(VLOOKUP(B11,'[6]60m.(1-2-3-4)'!$D$8:$G$981,4,0)),"",(VLOOKUP(B11,'[6]60m.(1-2-3-4)'!$D$8:$G$981,4,0)))</f>
        <v>76</v>
      </c>
      <c r="F11" s="20" t="str">
        <f>IF(ISERROR(VLOOKUP(B11,'[6]80m.Eng'!$D$8:$G$935,3,0)),"",(VLOOKUP(B11,'[6]80m.Eng'!$D$8:$G$935,3,0)))</f>
        <v/>
      </c>
      <c r="G11" s="21" t="str">
        <f>IF(ISERROR(VLOOKUP(B11,'[6]80m.Eng'!$D$8:$G$935,4,0)),"",(VLOOKUP(B11,'[6]80m.Eng'!$D$8:$G$935,4,0)))</f>
        <v/>
      </c>
      <c r="H11" s="22" t="str">
        <f>IF(ISERROR(VLOOKUP(B11,'[6]1500m.'!$D$8:$G$947,3,0)),"",(VLOOKUP(B11,'[6]1500m.'!$D$8:$G$947,3,0)))</f>
        <v/>
      </c>
      <c r="I11" s="19" t="str">
        <f>IF(ISERROR(VLOOKUP(B11,'[6]1500m.'!$D$8:$G$947,4,0)),"",(VLOOKUP(B11,'[6]1500m.'!$D$8:$G$947,4,0)))</f>
        <v/>
      </c>
      <c r="J11" s="20" t="str">
        <f>IF(ISERROR(VLOOKUP(B11,[6]Gülle!$E$8:$K$941,6,0)),"",(VLOOKUP(B11,[6]Gülle!$E$8:$K$941,6,0)))</f>
        <v/>
      </c>
      <c r="K11" s="21" t="str">
        <f>IF(ISERROR(VLOOKUP(B11,[6]Gülle!$E$8:$K$941,7,0)),"",(VLOOKUP(B11,[6]Gülle!$E$8:$K$941,7,0)))</f>
        <v/>
      </c>
      <c r="L11" s="18" t="str">
        <f>IF(ISERROR(VLOOKUP(B11,[6]Disk!$E$8:$K$947,6,0)),"",(VLOOKUP(B11,[6]Disk!$E$8:$K$947,6,0)))</f>
        <v/>
      </c>
      <c r="M11" s="19" t="str">
        <f>IF(ISERROR(VLOOKUP(B11,[6]Disk!$E$8:$K$947,7,0)),"",(VLOOKUP(B11,[6]Disk!$E$8:$K$947,7,0)))</f>
        <v/>
      </c>
      <c r="N11" s="20">
        <f>IF(ISERROR(VLOOKUP(B11,[6]Uzun!$E$8:$J$992,6,0)),"",(VLOOKUP(B11,[6]Uzun!$E$8:$J$992,6,0)))</f>
        <v>426</v>
      </c>
      <c r="O11" s="21">
        <f>IF(ISERROR(VLOOKUP(B11,[6]Uzun!$E$8:$K$993,7,0)),"",(VLOOKUP(B11,[6]Uzun!$E$8:$K$993,7,0)))</f>
        <v>61</v>
      </c>
      <c r="P11" s="18" t="str">
        <f>IF(ISERROR(VLOOKUP(B11,[6]Yüksek!$E$8:$BA$1000,48,0)),"",(VLOOKUP(B11,[6]Yüksek!$E$8:$BA$1000,48,0)))</f>
        <v/>
      </c>
      <c r="Q11" s="19" t="str">
        <f>IF(ISERROR(VLOOKUP(B11,[6]Yüksek!$E$8:$BA$1000,49,0)),"",(VLOOKUP(B11,[6]Yüksek!$E$8:$BA$1000,49,0)))</f>
        <v/>
      </c>
      <c r="R11" s="20" t="str">
        <f>IF(ISERROR(VLOOKUP(B11,[6]Çekiç!$E$8:$K$942,6,0)),"",(VLOOKUP(B11,[6]Çekiç!$E$8:$K$942,6,0)))</f>
        <v/>
      </c>
      <c r="S11" s="21" t="str">
        <f>IF(ISERROR(VLOOKUP(B11,[6]Çekiç!$E$8:$K$942,7,0)),"",(VLOOKUP(B11,[6]Çekiç!$E$8:$K$942,7,0)))</f>
        <v/>
      </c>
      <c r="T11" s="18">
        <f>IF(ISERROR(VLOOKUP(B11,[6]Cirit!$E$8:$J$995,6,0)),"",(VLOOKUP(B11,[6]Cirit!$E$8:$J$995,6,0)))</f>
        <v>1645</v>
      </c>
      <c r="U11" s="19">
        <f>IF(ISERROR(VLOOKUP(B11,[6]Cirit!$E$8:$K$995,7,0)),"",(VLOOKUP(B11,[6]Cirit!$E$8:$K$995,7,0)))</f>
        <v>45</v>
      </c>
      <c r="V11" s="25" t="str">
        <f>IF(ISERROR(VLOOKUP(B11,'[6]800m.'!$D$8:$F$984,3,0)),"",(VLOOKUP(B11,'[6]800m.'!$D$8:$H$984,3,0)))</f>
        <v/>
      </c>
      <c r="W11" s="21" t="str">
        <f>IF(ISERROR(VLOOKUP(B11,'[6]800m.'!$D$8:$G$984,4,0)),"",(VLOOKUP(B11,'[6]800m.'!$D$8:$G$984,4,0)))</f>
        <v/>
      </c>
      <c r="X11" s="18" t="str">
        <f>IF(ISERROR(VLOOKUP(B11,'[6]80m.'!$D$8:$G$935,3,0)),"",(VLOOKUP(B11,'[6]80m.'!$D$8:$G$935,3,0)))</f>
        <v/>
      </c>
      <c r="Y11" s="19" t="str">
        <f>IF(ISERROR(VLOOKUP(B11,'[6]80m.'!$D$8:$G$935,4,0)),"",(VLOOKUP(B11,'[6]80m.'!$D$8:$G$935,4,0)))</f>
        <v/>
      </c>
      <c r="Z11" s="27">
        <f t="shared" ref="Z11:Z26" si="0">SUM(E11,G11,I11,K11,M11,O11,Q11,U11,W11,Y11)</f>
        <v>182</v>
      </c>
      <c r="AA11" s="13"/>
      <c r="AB11" s="13"/>
      <c r="AC11" s="13"/>
      <c r="AD11" s="13"/>
      <c r="AE11" s="13"/>
    </row>
    <row r="12" spans="1:31" ht="31.5" customHeight="1" x14ac:dyDescent="0.2">
      <c r="A12" s="16">
        <v>5</v>
      </c>
      <c r="B12" s="1" t="s">
        <v>54</v>
      </c>
      <c r="C12" s="36" t="s">
        <v>20</v>
      </c>
      <c r="D12" s="18">
        <f>IF(ISERROR(VLOOKUP(B12,'[6]60m.(1-2-3-4)'!$D$8:$F$981,3,0)),"",(VLOOKUP(B12,'[6]60m.(1-2-3-4)'!$D$8:$H$975,3,0)))</f>
        <v>912</v>
      </c>
      <c r="E12" s="19">
        <f>IF(ISERROR(VLOOKUP(B12,'[6]60m.(1-2-3-4)'!$D$8:$G$981,4,0)),"",(VLOOKUP(B12,'[6]60m.(1-2-3-4)'!$D$8:$G$981,4,0)))</f>
        <v>77</v>
      </c>
      <c r="F12" s="20" t="str">
        <f>IF(ISERROR(VLOOKUP(B12,'[6]80m.Eng'!$D$8:$G$935,3,0)),"",(VLOOKUP(B12,'[6]80m.Eng'!$D$8:$G$935,3,0)))</f>
        <v/>
      </c>
      <c r="G12" s="21" t="str">
        <f>IF(ISERROR(VLOOKUP(B12,'[6]80m.Eng'!$D$8:$G$935,4,0)),"",(VLOOKUP(B12,'[6]80m.Eng'!$D$8:$G$935,4,0)))</f>
        <v/>
      </c>
      <c r="H12" s="22" t="str">
        <f>IF(ISERROR(VLOOKUP(B12,'[6]1500m.'!$D$8:$G$947,3,0)),"",(VLOOKUP(B12,'[6]1500m.'!$D$8:$G$947,3,0)))</f>
        <v/>
      </c>
      <c r="I12" s="19" t="str">
        <f>IF(ISERROR(VLOOKUP(B12,'[6]1500m.'!$D$8:$G$947,4,0)),"",(VLOOKUP(B12,'[6]1500m.'!$D$8:$G$947,4,0)))</f>
        <v/>
      </c>
      <c r="J12" s="20" t="str">
        <f>IF(ISERROR(VLOOKUP(B12,[6]Gülle!$E$8:$K$941,6,0)),"",(VLOOKUP(B12,[6]Gülle!$E$8:$K$941,6,0)))</f>
        <v/>
      </c>
      <c r="K12" s="21" t="str">
        <f>IF(ISERROR(VLOOKUP(B12,[6]Gülle!$E$8:$K$941,7,0)),"",(VLOOKUP(B12,[6]Gülle!$E$8:$K$941,7,0)))</f>
        <v/>
      </c>
      <c r="L12" s="18" t="str">
        <f>IF(ISERROR(VLOOKUP(B12,[6]Disk!$E$8:$K$947,6,0)),"",(VLOOKUP(B12,[6]Disk!$E$8:$K$947,6,0)))</f>
        <v/>
      </c>
      <c r="M12" s="19" t="str">
        <f>IF(ISERROR(VLOOKUP(B12,[6]Disk!$E$8:$K$947,7,0)),"",(VLOOKUP(B12,[6]Disk!$E$8:$K$947,7,0)))</f>
        <v/>
      </c>
      <c r="N12" s="20">
        <f>IF(ISERROR(VLOOKUP(B12,[6]Uzun!$E$8:$J$992,6,0)),"",(VLOOKUP(B12,[6]Uzun!$E$8:$J$992,6,0)))</f>
        <v>417</v>
      </c>
      <c r="O12" s="21">
        <f>IF(ISERROR(VLOOKUP(B12,[6]Uzun!$E$8:$K$993,7,0)),"",(VLOOKUP(B12,[6]Uzun!$E$8:$K$993,7,0)))</f>
        <v>59</v>
      </c>
      <c r="P12" s="18" t="str">
        <f>IF(ISERROR(VLOOKUP(B12,[6]Yüksek!$E$8:$BA$1000,48,0)),"",(VLOOKUP(B12,[6]Yüksek!$E$8:$BA$1000,48,0)))</f>
        <v/>
      </c>
      <c r="Q12" s="19" t="str">
        <f>IF(ISERROR(VLOOKUP(B12,[6]Yüksek!$E$8:$BA$1000,49,0)),"",(VLOOKUP(B12,[6]Yüksek!$E$8:$BA$1000,49,0)))</f>
        <v/>
      </c>
      <c r="R12" s="20" t="str">
        <f>IF(ISERROR(VLOOKUP(B12,[6]Çekiç!$E$8:$K$942,6,0)),"",(VLOOKUP(B12,[6]Çekiç!$E$8:$K$942,6,0)))</f>
        <v/>
      </c>
      <c r="S12" s="21" t="str">
        <f>IF(ISERROR(VLOOKUP(B12,[6]Çekiç!$E$8:$K$942,7,0)),"",(VLOOKUP(B12,[6]Çekiç!$E$8:$K$942,7,0)))</f>
        <v/>
      </c>
      <c r="T12" s="18">
        <f>IF(ISERROR(VLOOKUP(B12,[6]Cirit!$E$8:$J$995,6,0)),"",(VLOOKUP(B12,[6]Cirit!$E$8:$J$995,6,0)))</f>
        <v>1515</v>
      </c>
      <c r="U12" s="19">
        <f>IF(ISERROR(VLOOKUP(B12,[6]Cirit!$E$8:$K$995,7,0)),"",(VLOOKUP(B12,[6]Cirit!$E$8:$K$995,7,0)))</f>
        <v>41</v>
      </c>
      <c r="V12" s="25" t="str">
        <f>IF(ISERROR(VLOOKUP(B12,'[6]800m.'!$D$8:$F$984,3,0)),"",(VLOOKUP(B12,'[6]800m.'!$D$8:$H$984,3,0)))</f>
        <v/>
      </c>
      <c r="W12" s="21" t="str">
        <f>IF(ISERROR(VLOOKUP(B12,'[6]800m.'!$D$8:$G$984,4,0)),"",(VLOOKUP(B12,'[6]800m.'!$D$8:$G$984,4,0)))</f>
        <v/>
      </c>
      <c r="X12" s="18" t="str">
        <f>IF(ISERROR(VLOOKUP(B12,'[6]80m.'!$D$8:$G$935,3,0)),"",(VLOOKUP(B12,'[6]80m.'!$D$8:$G$935,3,0)))</f>
        <v/>
      </c>
      <c r="Y12" s="19" t="str">
        <f>IF(ISERROR(VLOOKUP(B12,'[6]80m.'!$D$8:$G$935,4,0)),"",(VLOOKUP(B12,'[6]80m.'!$D$8:$G$935,4,0)))</f>
        <v/>
      </c>
      <c r="Z12" s="27">
        <f t="shared" si="0"/>
        <v>177</v>
      </c>
      <c r="AA12" s="13"/>
      <c r="AB12" s="13"/>
      <c r="AC12" s="13"/>
      <c r="AD12" s="13"/>
      <c r="AE12" s="13"/>
    </row>
    <row r="13" spans="1:31" ht="31.5" customHeight="1" x14ac:dyDescent="0.2">
      <c r="A13" s="16">
        <v>6</v>
      </c>
      <c r="B13" s="1" t="s">
        <v>41</v>
      </c>
      <c r="C13" s="36" t="s">
        <v>20</v>
      </c>
      <c r="D13" s="18">
        <f>IF(ISERROR(VLOOKUP(B13,'[6]60m.(1-2-3-4)'!$D$8:$F$981,3,0)),"",(VLOOKUP(B13,'[6]60m.(1-2-3-4)'!$D$8:$H$975,3,0)))</f>
        <v>992</v>
      </c>
      <c r="E13" s="19">
        <f>IF(ISERROR(VLOOKUP(B13,'[6]60m.(1-2-3-4)'!$D$8:$G$981,4,0)),"",(VLOOKUP(B13,'[6]60m.(1-2-3-4)'!$D$8:$G$981,4,0)))</f>
        <v>61</v>
      </c>
      <c r="F13" s="20" t="str">
        <f>IF(ISERROR(VLOOKUP(B13,'[6]80m.Eng'!$D$8:$G$935,3,0)),"",(VLOOKUP(B13,'[6]80m.Eng'!$D$8:$G$935,3,0)))</f>
        <v/>
      </c>
      <c r="G13" s="21" t="str">
        <f>IF(ISERROR(VLOOKUP(B13,'[6]80m.Eng'!$D$8:$G$935,4,0)),"",(VLOOKUP(B13,'[6]80m.Eng'!$D$8:$G$935,4,0)))</f>
        <v/>
      </c>
      <c r="H13" s="22" t="str">
        <f>IF(ISERROR(VLOOKUP(B13,'[6]1500m.'!$D$8:$G$947,3,0)),"",(VLOOKUP(B13,'[6]1500m.'!$D$8:$G$947,3,0)))</f>
        <v/>
      </c>
      <c r="I13" s="19" t="str">
        <f>IF(ISERROR(VLOOKUP(B13,'[6]1500m.'!$D$8:$G$947,4,0)),"",(VLOOKUP(B13,'[6]1500m.'!$D$8:$G$947,4,0)))</f>
        <v/>
      </c>
      <c r="J13" s="20">
        <f>IF(ISERROR(VLOOKUP(B13,[6]Gülle!$E$8:$K$941,6,0)),"",(VLOOKUP(B13,[6]Gülle!$E$8:$K$941,6,0)))</f>
        <v>618</v>
      </c>
      <c r="K13" s="21">
        <f>IF(ISERROR(VLOOKUP(B13,[6]Gülle!$E$8:$K$941,7,0)),"",(VLOOKUP(B13,[6]Gülle!$E$8:$K$941,7,0)))</f>
        <v>47</v>
      </c>
      <c r="L13" s="18" t="str">
        <f>IF(ISERROR(VLOOKUP(B13,[6]Disk!$E$8:$K$947,6,0)),"",(VLOOKUP(B13,[6]Disk!$E$8:$K$947,6,0)))</f>
        <v/>
      </c>
      <c r="M13" s="19" t="str">
        <f>IF(ISERROR(VLOOKUP(B13,[6]Disk!$E$8:$K$947,7,0)),"",(VLOOKUP(B13,[6]Disk!$E$8:$K$947,7,0)))</f>
        <v/>
      </c>
      <c r="N13" s="20">
        <f>IF(ISERROR(VLOOKUP(B13,[6]Uzun!$E$8:$J$992,6,0)),"",(VLOOKUP(B13,[6]Uzun!$E$8:$J$992,6,0)))</f>
        <v>404</v>
      </c>
      <c r="O13" s="21">
        <f>IF(ISERROR(VLOOKUP(B13,[6]Uzun!$E$8:$K$993,7,0)),"",(VLOOKUP(B13,[6]Uzun!$E$8:$K$993,7,0)))</f>
        <v>56</v>
      </c>
      <c r="P13" s="18" t="str">
        <f>IF(ISERROR(VLOOKUP(B13,[6]Yüksek!$E$8:$BA$1000,48,0)),"",(VLOOKUP(B13,[6]Yüksek!$E$8:$BA$1000,48,0)))</f>
        <v/>
      </c>
      <c r="Q13" s="19" t="str">
        <f>IF(ISERROR(VLOOKUP(B13,[6]Yüksek!$E$8:$BA$1000,49,0)),"",(VLOOKUP(B13,[6]Yüksek!$E$8:$BA$1000,49,0)))</f>
        <v/>
      </c>
      <c r="R13" s="20" t="str">
        <f>IF(ISERROR(VLOOKUP(B13,[6]Çekiç!$E$8:$K$942,6,0)),"",(VLOOKUP(B13,[6]Çekiç!$E$8:$K$942,6,0)))</f>
        <v/>
      </c>
      <c r="S13" s="21" t="str">
        <f>IF(ISERROR(VLOOKUP(B13,[6]Çekiç!$E$8:$K$942,7,0)),"",(VLOOKUP(B13,[6]Çekiç!$E$8:$K$942,7,0)))</f>
        <v/>
      </c>
      <c r="T13" s="18" t="str">
        <f>IF(ISERROR(VLOOKUP(B13,[6]Cirit!$E$8:$J$995,6,0)),"",(VLOOKUP(B13,[6]Cirit!$E$8:$J$995,6,0)))</f>
        <v/>
      </c>
      <c r="U13" s="19" t="str">
        <f>IF(ISERROR(VLOOKUP(B13,[6]Cirit!$E$8:$K$995,7,0)),"",(VLOOKUP(B13,[6]Cirit!$E$8:$K$995,7,0)))</f>
        <v/>
      </c>
      <c r="V13" s="25" t="str">
        <f>IF(ISERROR(VLOOKUP(B13,'[6]800m.'!$D$8:$F$984,3,0)),"",(VLOOKUP(B13,'[6]800m.'!$D$8:$H$984,3,0)))</f>
        <v/>
      </c>
      <c r="W13" s="21" t="str">
        <f>IF(ISERROR(VLOOKUP(B13,'[6]800m.'!$D$8:$G$984,4,0)),"",(VLOOKUP(B13,'[6]800m.'!$D$8:$G$984,4,0)))</f>
        <v/>
      </c>
      <c r="X13" s="18" t="str">
        <f>IF(ISERROR(VLOOKUP(B13,'[6]80m.'!$D$8:$G$935,3,0)),"",(VLOOKUP(B13,'[6]80m.'!$D$8:$G$935,3,0)))</f>
        <v/>
      </c>
      <c r="Y13" s="19" t="str">
        <f>IF(ISERROR(VLOOKUP(B13,'[6]80m.'!$D$8:$G$935,4,0)),"",(VLOOKUP(B13,'[6]80m.'!$D$8:$G$935,4,0)))</f>
        <v/>
      </c>
      <c r="Z13" s="27">
        <f t="shared" si="0"/>
        <v>164</v>
      </c>
      <c r="AA13" s="13"/>
      <c r="AB13" s="13"/>
      <c r="AC13" s="13"/>
      <c r="AD13" s="13"/>
      <c r="AE13" s="13"/>
    </row>
    <row r="14" spans="1:31" ht="31.5" customHeight="1" x14ac:dyDescent="0.2">
      <c r="A14" s="16">
        <v>7</v>
      </c>
      <c r="B14" s="1" t="s">
        <v>42</v>
      </c>
      <c r="C14" s="36" t="s">
        <v>20</v>
      </c>
      <c r="D14" s="18">
        <f>IF(ISERROR(VLOOKUP(B14,'[6]60m.(1-2-3-4)'!$D$8:$F$981,3,0)),"",(VLOOKUP(B14,'[6]60m.(1-2-3-4)'!$D$8:$H$975,3,0)))</f>
        <v>937</v>
      </c>
      <c r="E14" s="19">
        <f>IF(ISERROR(VLOOKUP(B14,'[6]60m.(1-2-3-4)'!$D$8:$G$981,4,0)),"",(VLOOKUP(B14,'[6]60m.(1-2-3-4)'!$D$8:$G$981,4,0)))</f>
        <v>72</v>
      </c>
      <c r="F14" s="20" t="str">
        <f>IF(ISERROR(VLOOKUP(B14,'[6]80m.Eng'!$D$8:$G$935,3,0)),"",(VLOOKUP(B14,'[6]80m.Eng'!$D$8:$G$935,3,0)))</f>
        <v/>
      </c>
      <c r="G14" s="21" t="str">
        <f>IF(ISERROR(VLOOKUP(B14,'[6]80m.Eng'!$D$8:$G$935,4,0)),"",(VLOOKUP(B14,'[6]80m.Eng'!$D$8:$G$935,4,0)))</f>
        <v/>
      </c>
      <c r="H14" s="22" t="str">
        <f>IF(ISERROR(VLOOKUP(B14,'[6]1500m.'!$D$8:$G$947,3,0)),"",(VLOOKUP(B14,'[6]1500m.'!$D$8:$G$947,3,0)))</f>
        <v/>
      </c>
      <c r="I14" s="19" t="str">
        <f>IF(ISERROR(VLOOKUP(B14,'[6]1500m.'!$D$8:$G$947,4,0)),"",(VLOOKUP(B14,'[6]1500m.'!$D$8:$G$947,4,0)))</f>
        <v/>
      </c>
      <c r="J14" s="20">
        <f>IF(ISERROR(VLOOKUP(B14,[6]Gülle!$E$8:$K$941,6,0)),"",(VLOOKUP(B14,[6]Gülle!$E$8:$K$941,6,0)))</f>
        <v>554</v>
      </c>
      <c r="K14" s="21">
        <f>IF(ISERROR(VLOOKUP(B14,[6]Gülle!$E$8:$K$941,7,0)),"",(VLOOKUP(B14,[6]Gülle!$E$8:$K$941,7,0)))</f>
        <v>43</v>
      </c>
      <c r="L14" s="18" t="str">
        <f>IF(ISERROR(VLOOKUP(B14,[6]Disk!$E$8:$K$947,6,0)),"",(VLOOKUP(B14,[6]Disk!$E$8:$K$947,6,0)))</f>
        <v/>
      </c>
      <c r="M14" s="19" t="str">
        <f>IF(ISERROR(VLOOKUP(B14,[6]Disk!$E$8:$K$947,7,0)),"",(VLOOKUP(B14,[6]Disk!$E$8:$K$947,7,0)))</f>
        <v/>
      </c>
      <c r="N14" s="20">
        <f>IF(ISERROR(VLOOKUP(B14,[6]Uzun!$E$8:$J$992,6,0)),"",(VLOOKUP(B14,[6]Uzun!$E$8:$J$992,6,0)))</f>
        <v>378</v>
      </c>
      <c r="O14" s="21">
        <f>IF(ISERROR(VLOOKUP(B14,[6]Uzun!$E$8:$K$993,7,0)),"",(VLOOKUP(B14,[6]Uzun!$E$8:$K$993,7,0)))</f>
        <v>48</v>
      </c>
      <c r="P14" s="18" t="str">
        <f>IF(ISERROR(VLOOKUP(B14,[6]Yüksek!$E$8:$BA$1000,48,0)),"",(VLOOKUP(B14,[6]Yüksek!$E$8:$BA$1000,48,0)))</f>
        <v/>
      </c>
      <c r="Q14" s="19" t="str">
        <f>IF(ISERROR(VLOOKUP(B14,[6]Yüksek!$E$8:$BA$1000,49,0)),"",(VLOOKUP(B14,[6]Yüksek!$E$8:$BA$1000,49,0)))</f>
        <v/>
      </c>
      <c r="R14" s="20" t="str">
        <f>IF(ISERROR(VLOOKUP(B14,[6]Çekiç!$E$8:$K$942,6,0)),"",(VLOOKUP(B14,[6]Çekiç!$E$8:$K$942,6,0)))</f>
        <v/>
      </c>
      <c r="S14" s="21" t="str">
        <f>IF(ISERROR(VLOOKUP(B14,[6]Çekiç!$E$8:$K$942,7,0)),"",(VLOOKUP(B14,[6]Çekiç!$E$8:$K$942,7,0)))</f>
        <v/>
      </c>
      <c r="T14" s="18" t="str">
        <f>IF(ISERROR(VLOOKUP(B14,[6]Cirit!$E$8:$J$995,6,0)),"",(VLOOKUP(B14,[6]Cirit!$E$8:$J$995,6,0)))</f>
        <v/>
      </c>
      <c r="U14" s="19" t="str">
        <f>IF(ISERROR(VLOOKUP(B14,[6]Cirit!$E$8:$K$995,7,0)),"",(VLOOKUP(B14,[6]Cirit!$E$8:$K$995,7,0)))</f>
        <v/>
      </c>
      <c r="V14" s="25" t="str">
        <f>IF(ISERROR(VLOOKUP(B14,'[6]800m.'!$D$8:$F$984,3,0)),"",(VLOOKUP(B14,'[6]800m.'!$D$8:$H$984,3,0)))</f>
        <v/>
      </c>
      <c r="W14" s="21" t="str">
        <f>IF(ISERROR(VLOOKUP(B14,'[6]800m.'!$D$8:$G$984,4,0)),"",(VLOOKUP(B14,'[6]800m.'!$D$8:$G$984,4,0)))</f>
        <v/>
      </c>
      <c r="X14" s="18" t="str">
        <f>IF(ISERROR(VLOOKUP(B14,'[6]80m.'!$D$8:$G$935,3,0)),"",(VLOOKUP(B14,'[6]80m.'!$D$8:$G$935,3,0)))</f>
        <v/>
      </c>
      <c r="Y14" s="19" t="str">
        <f>IF(ISERROR(VLOOKUP(B14,'[6]80m.'!$D$8:$G$935,4,0)),"",(VLOOKUP(B14,'[6]80m.'!$D$8:$G$935,4,0)))</f>
        <v/>
      </c>
      <c r="Z14" s="27">
        <f t="shared" si="0"/>
        <v>163</v>
      </c>
      <c r="AA14" s="13"/>
      <c r="AB14" s="13"/>
      <c r="AC14" s="13"/>
      <c r="AD14" s="13"/>
      <c r="AE14" s="13"/>
    </row>
    <row r="15" spans="1:31" ht="31.5" customHeight="1" x14ac:dyDescent="0.2">
      <c r="A15" s="16">
        <v>8</v>
      </c>
      <c r="B15" s="1" t="s">
        <v>43</v>
      </c>
      <c r="C15" s="36" t="s">
        <v>20</v>
      </c>
      <c r="D15" s="18">
        <f>IF(ISERROR(VLOOKUP(B15,'[6]60m.(1-2-3-4)'!$D$8:$F$981,3,0)),"",(VLOOKUP(B15,'[6]60m.(1-2-3-4)'!$D$8:$H$975,3,0)))</f>
        <v>995</v>
      </c>
      <c r="E15" s="19">
        <f>IF(ISERROR(VLOOKUP(B15,'[6]60m.(1-2-3-4)'!$D$8:$G$981,4,0)),"",(VLOOKUP(B15,'[6]60m.(1-2-3-4)'!$D$8:$G$981,4,0)))</f>
        <v>61</v>
      </c>
      <c r="F15" s="20" t="str">
        <f>IF(ISERROR(VLOOKUP(B15,'[6]80m.Eng'!$D$8:$G$935,3,0)),"",(VLOOKUP(B15,'[6]80m.Eng'!$D$8:$G$935,3,0)))</f>
        <v/>
      </c>
      <c r="G15" s="21" t="str">
        <f>IF(ISERROR(VLOOKUP(B15,'[6]80m.Eng'!$D$8:$G$935,4,0)),"",(VLOOKUP(B15,'[6]80m.Eng'!$D$8:$G$935,4,0)))</f>
        <v/>
      </c>
      <c r="H15" s="22" t="str">
        <f>IF(ISERROR(VLOOKUP(B15,'[6]1500m.'!$D$8:$G$947,3,0)),"",(VLOOKUP(B15,'[6]1500m.'!$D$8:$G$947,3,0)))</f>
        <v/>
      </c>
      <c r="I15" s="19" t="str">
        <f>IF(ISERROR(VLOOKUP(B15,'[6]1500m.'!$D$8:$G$947,4,0)),"",(VLOOKUP(B15,'[6]1500m.'!$D$8:$G$947,4,0)))</f>
        <v/>
      </c>
      <c r="J15" s="20" t="str">
        <f>IF(ISERROR(VLOOKUP(B15,[6]Gülle!$E$8:$K$941,6,0)),"",(VLOOKUP(B15,[6]Gülle!$E$8:$K$941,6,0)))</f>
        <v/>
      </c>
      <c r="K15" s="21" t="str">
        <f>IF(ISERROR(VLOOKUP(B15,[6]Gülle!$E$8:$K$941,7,0)),"",(VLOOKUP(B15,[6]Gülle!$E$8:$K$941,7,0)))</f>
        <v/>
      </c>
      <c r="L15" s="18" t="str">
        <f>IF(ISERROR(VLOOKUP(B15,[6]Disk!$E$8:$K$947,6,0)),"",(VLOOKUP(B15,[6]Disk!$E$8:$K$947,6,0)))</f>
        <v/>
      </c>
      <c r="M15" s="19" t="str">
        <f>IF(ISERROR(VLOOKUP(B15,[6]Disk!$E$8:$K$947,7,0)),"",(VLOOKUP(B15,[6]Disk!$E$8:$K$947,7,0)))</f>
        <v/>
      </c>
      <c r="N15" s="20">
        <f>IF(ISERROR(VLOOKUP(B15,[6]Uzun!$E$8:$J$992,6,0)),"",(VLOOKUP(B15,[6]Uzun!$E$8:$J$992,6,0)))</f>
        <v>416</v>
      </c>
      <c r="O15" s="21">
        <f>IF(ISERROR(VLOOKUP(B15,[6]Uzun!$E$8:$K$993,7,0)),"",(VLOOKUP(B15,[6]Uzun!$E$8:$K$993,7,0)))</f>
        <v>59</v>
      </c>
      <c r="P15" s="18" t="str">
        <f>IF(ISERROR(VLOOKUP(B15,[6]Yüksek!$E$8:$BA$1000,48,0)),"",(VLOOKUP(B15,[6]Yüksek!$E$8:$BA$1000,48,0)))</f>
        <v/>
      </c>
      <c r="Q15" s="19" t="str">
        <f>IF(ISERROR(VLOOKUP(B15,[6]Yüksek!$E$8:$BA$1000,49,0)),"",(VLOOKUP(B15,[6]Yüksek!$E$8:$BA$1000,49,0)))</f>
        <v/>
      </c>
      <c r="R15" s="20" t="str">
        <f>IF(ISERROR(VLOOKUP(B15,[6]Çekiç!$E$8:$K$942,6,0)),"",(VLOOKUP(B15,[6]Çekiç!$E$8:$K$942,6,0)))</f>
        <v/>
      </c>
      <c r="S15" s="21" t="str">
        <f>IF(ISERROR(VLOOKUP(B15,[6]Çekiç!$E$8:$K$942,7,0)),"",(VLOOKUP(B15,[6]Çekiç!$E$8:$K$942,7,0)))</f>
        <v/>
      </c>
      <c r="T15" s="18">
        <f>IF(ISERROR(VLOOKUP(B15,[6]Cirit!$E$8:$J$995,6,0)),"",(VLOOKUP(B15,[6]Cirit!$E$8:$J$995,6,0)))</f>
        <v>1410</v>
      </c>
      <c r="U15" s="19">
        <f>IF(ISERROR(VLOOKUP(B15,[6]Cirit!$E$8:$K$995,7,0)),"",(VLOOKUP(B15,[6]Cirit!$E$8:$K$995,7,0)))</f>
        <v>37</v>
      </c>
      <c r="V15" s="25" t="str">
        <f>IF(ISERROR(VLOOKUP(B15,'[6]800m.'!$D$8:$F$984,3,0)),"",(VLOOKUP(B15,'[6]800m.'!$D$8:$H$984,3,0)))</f>
        <v/>
      </c>
      <c r="W15" s="21" t="str">
        <f>IF(ISERROR(VLOOKUP(B15,'[6]800m.'!$D$8:$G$984,4,0)),"",(VLOOKUP(B15,'[6]800m.'!$D$8:$G$984,4,0)))</f>
        <v/>
      </c>
      <c r="X15" s="18" t="str">
        <f>IF(ISERROR(VLOOKUP(B15,'[6]80m.'!$D$8:$G$935,3,0)),"",(VLOOKUP(B15,'[6]80m.'!$D$8:$G$935,3,0)))</f>
        <v/>
      </c>
      <c r="Y15" s="19" t="str">
        <f>IF(ISERROR(VLOOKUP(B15,'[6]80m.'!$D$8:$G$935,4,0)),"",(VLOOKUP(B15,'[6]80m.'!$D$8:$G$935,4,0)))</f>
        <v/>
      </c>
      <c r="Z15" s="27">
        <f t="shared" si="0"/>
        <v>157</v>
      </c>
      <c r="AA15" s="13"/>
      <c r="AB15" s="13"/>
      <c r="AC15" s="13"/>
      <c r="AD15" s="13"/>
      <c r="AE15" s="13"/>
    </row>
    <row r="16" spans="1:31" ht="31.5" customHeight="1" x14ac:dyDescent="0.2">
      <c r="A16" s="16">
        <v>9</v>
      </c>
      <c r="B16" s="1" t="s">
        <v>44</v>
      </c>
      <c r="C16" s="37" t="s">
        <v>20</v>
      </c>
      <c r="D16" s="18">
        <f>IF(ISERROR(VLOOKUP(B16,'[6]60m.(1-2-3-4)'!$D$8:$F$981,3,0)),"",(VLOOKUP(B16,'[6]60m.(1-2-3-4)'!$D$8:$H$975,3,0)))</f>
        <v>1023</v>
      </c>
      <c r="E16" s="19">
        <f>IF(ISERROR(VLOOKUP(B16,'[6]60m.(1-2-3-4)'!$D$8:$G$981,4,0)),"",(VLOOKUP(B16,'[6]60m.(1-2-3-4)'!$D$8:$G$981,4,0)))</f>
        <v>55</v>
      </c>
      <c r="F16" s="20" t="str">
        <f>IF(ISERROR(VLOOKUP(B16,'[6]80m.Eng'!$D$8:$G$935,3,0)),"",(VLOOKUP(B16,'[6]80m.Eng'!$D$8:$G$935,3,0)))</f>
        <v/>
      </c>
      <c r="G16" s="21" t="str">
        <f>IF(ISERROR(VLOOKUP(B16,'[6]80m.Eng'!$D$8:$G$935,4,0)),"",(VLOOKUP(B16,'[6]80m.Eng'!$D$8:$G$935,4,0)))</f>
        <v/>
      </c>
      <c r="H16" s="22" t="str">
        <f>IF(ISERROR(VLOOKUP(B16,'[6]1500m.'!$D$8:$G$947,3,0)),"",(VLOOKUP(B16,'[6]1500m.'!$D$8:$G$947,3,0)))</f>
        <v/>
      </c>
      <c r="I16" s="19" t="str">
        <f>IF(ISERROR(VLOOKUP(B16,'[6]1500m.'!$D$8:$G$947,4,0)),"",(VLOOKUP(B16,'[6]1500m.'!$D$8:$G$947,4,0)))</f>
        <v/>
      </c>
      <c r="J16" s="20">
        <f>IF(ISERROR(VLOOKUP(B16,[6]Gülle!$E$8:$K$941,6,0)),"",(VLOOKUP(B16,[6]Gülle!$E$8:$K$941,6,0)))</f>
        <v>538</v>
      </c>
      <c r="K16" s="21">
        <f>IF(ISERROR(VLOOKUP(B16,[6]Gülle!$E$8:$K$941,7,0)),"",(VLOOKUP(B16,[6]Gülle!$E$8:$K$941,7,0)))</f>
        <v>42</v>
      </c>
      <c r="L16" s="18" t="str">
        <f>IF(ISERROR(VLOOKUP(B16,[6]Disk!$E$8:$K$947,6,0)),"",(VLOOKUP(B16,[6]Disk!$E$8:$K$947,6,0)))</f>
        <v/>
      </c>
      <c r="M16" s="19" t="str">
        <f>IF(ISERROR(VLOOKUP(B16,[6]Disk!$E$8:$K$947,7,0)),"",(VLOOKUP(B16,[6]Disk!$E$8:$K$947,7,0)))</f>
        <v/>
      </c>
      <c r="N16" s="20" t="str">
        <f>IF(ISERROR(VLOOKUP(B16,[6]Uzun!$E$8:$J$992,6,0)),"",(VLOOKUP(B16,[6]Uzun!$E$8:$J$992,6,0)))</f>
        <v/>
      </c>
      <c r="O16" s="21" t="str">
        <f>IF(ISERROR(VLOOKUP(B16,[6]Uzun!$E$8:$K$993,7,0)),"",(VLOOKUP(B16,[6]Uzun!$E$8:$K$993,7,0)))</f>
        <v/>
      </c>
      <c r="P16" s="18">
        <f>IF(ISERROR(VLOOKUP(B16,[6]Yüksek!$E$8:$BA$1000,48,0)),"",(VLOOKUP(B16,[6]Yüksek!$E$8:$BA$1000,48,0)))</f>
        <v>134</v>
      </c>
      <c r="Q16" s="19">
        <f>IF(ISERROR(VLOOKUP(B16,[6]Yüksek!$E$8:$BA$1000,49,0)),"",(VLOOKUP(B16,[6]Yüksek!$E$8:$BA$1000,49,0)))</f>
        <v>59</v>
      </c>
      <c r="R16" s="20" t="str">
        <f>IF(ISERROR(VLOOKUP(B16,[6]Çekiç!$E$8:$K$942,6,0)),"",(VLOOKUP(B16,[6]Çekiç!$E$8:$K$942,6,0)))</f>
        <v/>
      </c>
      <c r="S16" s="21" t="str">
        <f>IF(ISERROR(VLOOKUP(B16,[6]Çekiç!$E$8:$K$942,7,0)),"",(VLOOKUP(B16,[6]Çekiç!$E$8:$K$942,7,0)))</f>
        <v/>
      </c>
      <c r="T16" s="18" t="str">
        <f>IF(ISERROR(VLOOKUP(B16,[6]Cirit!$E$8:$J$995,6,0)),"",(VLOOKUP(B16,[6]Cirit!$E$8:$J$995,6,0)))</f>
        <v/>
      </c>
      <c r="U16" s="19" t="str">
        <f>IF(ISERROR(VLOOKUP(B16,[6]Cirit!$E$8:$K$995,7,0)),"",(VLOOKUP(B16,[6]Cirit!$E$8:$K$995,7,0)))</f>
        <v/>
      </c>
      <c r="V16" s="25" t="str">
        <f>IF(ISERROR(VLOOKUP(B16,'[6]800m.'!$D$8:$F$984,3,0)),"",(VLOOKUP(B16,'[6]800m.'!$D$8:$H$984,3,0)))</f>
        <v/>
      </c>
      <c r="W16" s="21" t="str">
        <f>IF(ISERROR(VLOOKUP(B16,'[6]800m.'!$D$8:$G$984,4,0)),"",(VLOOKUP(B16,'[6]800m.'!$D$8:$G$984,4,0)))</f>
        <v/>
      </c>
      <c r="X16" s="18" t="str">
        <f>IF(ISERROR(VLOOKUP(B16,'[6]80m.'!$D$8:$G$935,3,0)),"",(VLOOKUP(B16,'[6]80m.'!$D$8:$G$935,3,0)))</f>
        <v/>
      </c>
      <c r="Y16" s="19" t="str">
        <f>IF(ISERROR(VLOOKUP(B16,'[6]80m.'!$D$8:$G$935,4,0)),"",(VLOOKUP(B16,'[6]80m.'!$D$8:$G$935,4,0)))</f>
        <v/>
      </c>
      <c r="Z16" s="27">
        <f t="shared" si="0"/>
        <v>156</v>
      </c>
      <c r="AA16" s="13"/>
      <c r="AB16" s="13"/>
      <c r="AC16" s="13"/>
      <c r="AD16" s="13"/>
      <c r="AE16" s="13"/>
    </row>
    <row r="17" spans="1:26" ht="30.75" customHeight="1" x14ac:dyDescent="0.2">
      <c r="A17" s="16">
        <v>10</v>
      </c>
      <c r="B17" s="1" t="s">
        <v>49</v>
      </c>
      <c r="C17" s="38" t="s">
        <v>20</v>
      </c>
      <c r="D17" s="18">
        <f>IF(ISERROR(VLOOKUP(B17,'[6]60m.(1-2-3-4)'!$D$8:$F$981,3,0)),"",(VLOOKUP(B17,'[6]60m.(1-2-3-4)'!$D$8:$H$975,3,0)))</f>
        <v>936</v>
      </c>
      <c r="E17" s="19">
        <f>IF(ISERROR(VLOOKUP(B17,'[6]60m.(1-2-3-4)'!$D$8:$G$981,4,0)),"",(VLOOKUP(B17,'[6]60m.(1-2-3-4)'!$D$8:$G$981,4,0)))</f>
        <v>72</v>
      </c>
      <c r="F17" s="20" t="str">
        <f>IF(ISERROR(VLOOKUP(B17,'[6]80m.Eng'!$D$8:$G$935,3,0)),"",(VLOOKUP(B17,'[6]80m.Eng'!$D$8:$G$935,3,0)))</f>
        <v/>
      </c>
      <c r="G17" s="21" t="str">
        <f>IF(ISERROR(VLOOKUP(B17,'[6]80m.Eng'!$D$8:$G$935,4,0)),"",(VLOOKUP(B17,'[6]80m.Eng'!$D$8:$G$935,4,0)))</f>
        <v/>
      </c>
      <c r="H17" s="22" t="str">
        <f>IF(ISERROR(VLOOKUP(B17,'[6]1500m.'!$D$8:$G$947,3,0)),"",(VLOOKUP(B17,'[6]1500m.'!$D$8:$G$947,3,0)))</f>
        <v/>
      </c>
      <c r="I17" s="19" t="str">
        <f>IF(ISERROR(VLOOKUP(B17,'[6]1500m.'!$D$8:$G$947,4,0)),"",(VLOOKUP(B17,'[6]1500m.'!$D$8:$G$947,4,0)))</f>
        <v/>
      </c>
      <c r="J17" s="20" t="str">
        <f>IF(ISERROR(VLOOKUP(B17,[6]Gülle!$E$8:$K$941,6,0)),"",(VLOOKUP(B17,[6]Gülle!$E$8:$K$941,6,0)))</f>
        <v/>
      </c>
      <c r="K17" s="21" t="str">
        <f>IF(ISERROR(VLOOKUP(B17,[6]Gülle!$E$8:$K$941,7,0)),"",(VLOOKUP(B17,[6]Gülle!$E$8:$K$941,7,0)))</f>
        <v/>
      </c>
      <c r="L17" s="18" t="str">
        <f>IF(ISERROR(VLOOKUP(B17,[6]Disk!$E$8:$K$947,6,0)),"",(VLOOKUP(B17,[6]Disk!$E$8:$K$947,6,0)))</f>
        <v/>
      </c>
      <c r="M17" s="19" t="str">
        <f>IF(ISERROR(VLOOKUP(B17,[6]Disk!$E$8:$K$947,7,0)),"",(VLOOKUP(B17,[6]Disk!$E$8:$K$947,7,0)))</f>
        <v/>
      </c>
      <c r="N17" s="20">
        <f>IF(ISERROR(VLOOKUP(B17,[6]Uzun!$E$8:$J$992,6,0)),"",(VLOOKUP(B17,[6]Uzun!$E$8:$J$992,6,0)))</f>
        <v>391</v>
      </c>
      <c r="O17" s="21">
        <f>IF(ISERROR(VLOOKUP(B17,[6]Uzun!$E$8:$K$993,7,0)),"",(VLOOKUP(B17,[6]Uzun!$E$8:$K$993,7,0)))</f>
        <v>52</v>
      </c>
      <c r="P17" s="18" t="str">
        <f>IF(ISERROR(VLOOKUP(B17,[6]Yüksek!$E$8:$BA$1000,48,0)),"",(VLOOKUP(B17,[6]Yüksek!$E$8:$BA$1000,48,0)))</f>
        <v/>
      </c>
      <c r="Q17" s="19" t="str">
        <f>IF(ISERROR(VLOOKUP(B17,[6]Yüksek!$E$8:$BA$1000,49,0)),"",(VLOOKUP(B17,[6]Yüksek!$E$8:$BA$1000,49,0)))</f>
        <v/>
      </c>
      <c r="R17" s="20" t="str">
        <f>IF(ISERROR(VLOOKUP(B17,[6]Çekiç!$E$8:$K$942,6,0)),"",(VLOOKUP(B17,[6]Çekiç!$E$8:$K$942,6,0)))</f>
        <v/>
      </c>
      <c r="S17" s="21" t="str">
        <f>IF(ISERROR(VLOOKUP(B17,[6]Çekiç!$E$8:$K$942,7,0)),"",(VLOOKUP(B17,[6]Çekiç!$E$8:$K$942,7,0)))</f>
        <v/>
      </c>
      <c r="T17" s="18">
        <f>IF(ISERROR(VLOOKUP(B17,[6]Cirit!$E$8:$J$995,6,0)),"",(VLOOKUP(B17,[6]Cirit!$E$8:$J$995,6,0)))</f>
        <v>1260</v>
      </c>
      <c r="U17" s="19">
        <f>IF(ISERROR(VLOOKUP(B17,[6]Cirit!$E$8:$K$995,7,0)),"",(VLOOKUP(B17,[6]Cirit!$E$8:$K$995,7,0)))</f>
        <v>32</v>
      </c>
      <c r="V17" s="25" t="str">
        <f>IF(ISERROR(VLOOKUP(B17,'[6]800m.'!$D$8:$F$984,3,0)),"",(VLOOKUP(B17,'[6]800m.'!$D$8:$H$984,3,0)))</f>
        <v/>
      </c>
      <c r="W17" s="21" t="str">
        <f>IF(ISERROR(VLOOKUP(B17,'[6]800m.'!$D$8:$G$984,4,0)),"",(VLOOKUP(B17,'[6]800m.'!$D$8:$G$984,4,0)))</f>
        <v/>
      </c>
      <c r="X17" s="18" t="str">
        <f>IF(ISERROR(VLOOKUP(B17,'[6]80m.'!$D$8:$G$935,3,0)),"",(VLOOKUP(B17,'[6]80m.'!$D$8:$G$935,3,0)))</f>
        <v/>
      </c>
      <c r="Y17" s="19" t="str">
        <f>IF(ISERROR(VLOOKUP(B17,'[6]80m.'!$D$8:$G$935,4,0)),"",(VLOOKUP(B17,'[6]80m.'!$D$8:$G$935,4,0)))</f>
        <v/>
      </c>
      <c r="Z17" s="27">
        <f t="shared" si="0"/>
        <v>156</v>
      </c>
    </row>
    <row r="18" spans="1:26" ht="30.75" customHeight="1" x14ac:dyDescent="0.2">
      <c r="A18" s="16">
        <v>11</v>
      </c>
      <c r="B18" s="1" t="s">
        <v>45</v>
      </c>
      <c r="C18" s="38" t="s">
        <v>20</v>
      </c>
      <c r="D18" s="18">
        <f>IF(ISERROR(VLOOKUP(B18,'[6]60m.(1-2-3-4)'!$D$8:$F$981,3,0)),"",(VLOOKUP(B18,'[6]60m.(1-2-3-4)'!$D$8:$H$975,3,0)))</f>
        <v>996</v>
      </c>
      <c r="E18" s="19">
        <f>IF(ISERROR(VLOOKUP(B18,'[6]60m.(1-2-3-4)'!$D$8:$G$981,4,0)),"",(VLOOKUP(B18,'[6]60m.(1-2-3-4)'!$D$8:$G$981,4,0)))</f>
        <v>60</v>
      </c>
      <c r="F18" s="20" t="str">
        <f>IF(ISERROR(VLOOKUP(B18,'[6]80m.Eng'!$D$8:$G$935,3,0)),"",(VLOOKUP(B18,'[6]80m.Eng'!$D$8:$G$935,3,0)))</f>
        <v/>
      </c>
      <c r="G18" s="21" t="str">
        <f>IF(ISERROR(VLOOKUP(B18,'[6]80m.Eng'!$D$8:$G$935,4,0)),"",(VLOOKUP(B18,'[6]80m.Eng'!$D$8:$G$935,4,0)))</f>
        <v/>
      </c>
      <c r="H18" s="22" t="str">
        <f>IF(ISERROR(VLOOKUP(B18,'[6]1500m.'!$D$8:$G$947,3,0)),"",(VLOOKUP(B18,'[6]1500m.'!$D$8:$G$947,3,0)))</f>
        <v/>
      </c>
      <c r="I18" s="19" t="str">
        <f>IF(ISERROR(VLOOKUP(B18,'[6]1500m.'!$D$8:$G$947,4,0)),"",(VLOOKUP(B18,'[6]1500m.'!$D$8:$G$947,4,0)))</f>
        <v/>
      </c>
      <c r="J18" s="20">
        <f>IF(ISERROR(VLOOKUP(B18,[6]Gülle!$E$8:$K$941,6,0)),"",(VLOOKUP(B18,[6]Gülle!$E$8:$K$941,6,0)))</f>
        <v>534</v>
      </c>
      <c r="K18" s="21">
        <f>IF(ISERROR(VLOOKUP(B18,[6]Gülle!$E$8:$K$941,7,0)),"",(VLOOKUP(B18,[6]Gülle!$E$8:$K$941,7,0)))</f>
        <v>42</v>
      </c>
      <c r="L18" s="18" t="str">
        <f>IF(ISERROR(VLOOKUP(B18,[6]Disk!$E$8:$K$947,6,0)),"",(VLOOKUP(B18,[6]Disk!$E$8:$K$947,6,0)))</f>
        <v/>
      </c>
      <c r="M18" s="19" t="str">
        <f>IF(ISERROR(VLOOKUP(B18,[6]Disk!$E$8:$K$947,7,0)),"",(VLOOKUP(B18,[6]Disk!$E$8:$K$947,7,0)))</f>
        <v/>
      </c>
      <c r="N18" s="20">
        <f>IF(ISERROR(VLOOKUP(B18,[6]Uzun!$E$8:$J$992,6,0)),"",(VLOOKUP(B18,[6]Uzun!$E$8:$J$992,6,0)))</f>
        <v>372</v>
      </c>
      <c r="O18" s="21">
        <f>IF(ISERROR(VLOOKUP(B18,[6]Uzun!$E$8:$K$993,7,0)),"",(VLOOKUP(B18,[6]Uzun!$E$8:$K$993,7,0)))</f>
        <v>46</v>
      </c>
      <c r="P18" s="18" t="str">
        <f>IF(ISERROR(VLOOKUP(B18,[6]Yüksek!$E$8:$BA$1000,48,0)),"",(VLOOKUP(B18,[6]Yüksek!$E$8:$BA$1000,48,0)))</f>
        <v/>
      </c>
      <c r="Q18" s="19" t="str">
        <f>IF(ISERROR(VLOOKUP(B18,[6]Yüksek!$E$8:$BA$1000,49,0)),"",(VLOOKUP(B18,[6]Yüksek!$E$8:$BA$1000,49,0)))</f>
        <v/>
      </c>
      <c r="R18" s="20" t="str">
        <f>IF(ISERROR(VLOOKUP(B18,[6]Çekiç!$E$8:$K$942,6,0)),"",(VLOOKUP(B18,[6]Çekiç!$E$8:$K$942,6,0)))</f>
        <v/>
      </c>
      <c r="S18" s="21" t="str">
        <f>IF(ISERROR(VLOOKUP(B18,[6]Çekiç!$E$8:$K$942,7,0)),"",(VLOOKUP(B18,[6]Çekiç!$E$8:$K$942,7,0)))</f>
        <v/>
      </c>
      <c r="T18" s="18" t="str">
        <f>IF(ISERROR(VLOOKUP(B18,[6]Cirit!$E$8:$J$995,6,0)),"",(VLOOKUP(B18,[6]Cirit!$E$8:$J$995,6,0)))</f>
        <v/>
      </c>
      <c r="U18" s="19" t="str">
        <f>IF(ISERROR(VLOOKUP(B18,[6]Cirit!$E$8:$K$995,7,0)),"",(VLOOKUP(B18,[6]Cirit!$E$8:$K$995,7,0)))</f>
        <v/>
      </c>
      <c r="V18" s="25" t="str">
        <f>IF(ISERROR(VLOOKUP(B18,'[6]800m.'!$D$8:$F$984,3,0)),"",(VLOOKUP(B18,'[6]800m.'!$D$8:$H$984,3,0)))</f>
        <v/>
      </c>
      <c r="W18" s="21" t="str">
        <f>IF(ISERROR(VLOOKUP(B18,'[6]800m.'!$D$8:$G$984,4,0)),"",(VLOOKUP(B18,'[6]800m.'!$D$8:$G$984,4,0)))</f>
        <v/>
      </c>
      <c r="X18" s="18" t="str">
        <f>IF(ISERROR(VLOOKUP(B18,'[6]80m.'!$D$8:$G$935,3,0)),"",(VLOOKUP(B18,'[6]80m.'!$D$8:$G$935,3,0)))</f>
        <v/>
      </c>
      <c r="Y18" s="19" t="str">
        <f>IF(ISERROR(VLOOKUP(B18,'[6]80m.'!$D$8:$G$935,4,0)),"",(VLOOKUP(B18,'[6]80m.'!$D$8:$G$935,4,0)))</f>
        <v/>
      </c>
      <c r="Z18" s="27">
        <f t="shared" si="0"/>
        <v>148</v>
      </c>
    </row>
    <row r="19" spans="1:26" ht="30.75" customHeight="1" x14ac:dyDescent="0.2">
      <c r="A19" s="16">
        <v>12</v>
      </c>
      <c r="B19" s="1" t="s">
        <v>46</v>
      </c>
      <c r="C19" s="38" t="s">
        <v>20</v>
      </c>
      <c r="D19" s="18">
        <f>IF(ISERROR(VLOOKUP(B19,'[6]60m.(1-2-3-4)'!$D$8:$F$981,3,0)),"",(VLOOKUP(B19,'[6]60m.(1-2-3-4)'!$D$8:$H$975,3,0)))</f>
        <v>1022</v>
      </c>
      <c r="E19" s="19">
        <f>IF(ISERROR(VLOOKUP(B19,'[6]60m.(1-2-3-4)'!$D$8:$G$981,4,0)),"",(VLOOKUP(B19,'[6]60m.(1-2-3-4)'!$D$8:$G$981,4,0)))</f>
        <v>55</v>
      </c>
      <c r="F19" s="20" t="str">
        <f>IF(ISERROR(VLOOKUP(B19,'[6]80m.Eng'!$D$8:$G$935,3,0)),"",(VLOOKUP(B19,'[6]80m.Eng'!$D$8:$G$935,3,0)))</f>
        <v/>
      </c>
      <c r="G19" s="21" t="str">
        <f>IF(ISERROR(VLOOKUP(B19,'[6]80m.Eng'!$D$8:$G$935,4,0)),"",(VLOOKUP(B19,'[6]80m.Eng'!$D$8:$G$935,4,0)))</f>
        <v/>
      </c>
      <c r="H19" s="22" t="str">
        <f>IF(ISERROR(VLOOKUP(B19,'[6]1500m.'!$D$8:$G$947,3,0)),"",(VLOOKUP(B19,'[6]1500m.'!$D$8:$G$947,3,0)))</f>
        <v/>
      </c>
      <c r="I19" s="19" t="str">
        <f>IF(ISERROR(VLOOKUP(B19,'[6]1500m.'!$D$8:$G$947,4,0)),"",(VLOOKUP(B19,'[6]1500m.'!$D$8:$G$947,4,0)))</f>
        <v/>
      </c>
      <c r="J19" s="20">
        <f>IF(ISERROR(VLOOKUP(B19,[6]Gülle!$E$8:$K$941,6,0)),"",(VLOOKUP(B19,[6]Gülle!$E$8:$K$941,6,0)))</f>
        <v>620</v>
      </c>
      <c r="K19" s="21">
        <f>IF(ISERROR(VLOOKUP(B19,[6]Gülle!$E$8:$K$941,7,0)),"",(VLOOKUP(B19,[6]Gülle!$E$8:$K$941,7,0)))</f>
        <v>48</v>
      </c>
      <c r="L19" s="18" t="str">
        <f>IF(ISERROR(VLOOKUP(B19,[6]Disk!$E$8:$K$947,6,0)),"",(VLOOKUP(B19,[6]Disk!$E$8:$K$947,6,0)))</f>
        <v/>
      </c>
      <c r="M19" s="19" t="str">
        <f>IF(ISERROR(VLOOKUP(B19,[6]Disk!$E$8:$K$947,7,0)),"",(VLOOKUP(B19,[6]Disk!$E$8:$K$947,7,0)))</f>
        <v/>
      </c>
      <c r="N19" s="20">
        <f>IF(ISERROR(VLOOKUP(B19,[6]Uzun!$E$8:$J$992,6,0)),"",(VLOOKUP(B19,[6]Uzun!$E$8:$J$992,6,0)))</f>
        <v>369</v>
      </c>
      <c r="O19" s="21">
        <f>IF(ISERROR(VLOOKUP(B19,[6]Uzun!$E$8:$K$993,7,0)),"",(VLOOKUP(B19,[6]Uzun!$E$8:$K$993,7,0)))</f>
        <v>45</v>
      </c>
      <c r="P19" s="18" t="str">
        <f>IF(ISERROR(VLOOKUP(B19,[6]Yüksek!$E$8:$BA$1000,48,0)),"",(VLOOKUP(B19,[6]Yüksek!$E$8:$BA$1000,48,0)))</f>
        <v/>
      </c>
      <c r="Q19" s="19" t="str">
        <f>IF(ISERROR(VLOOKUP(B19,[6]Yüksek!$E$8:$BA$1000,49,0)),"",(VLOOKUP(B19,[6]Yüksek!$E$8:$BA$1000,49,0)))</f>
        <v/>
      </c>
      <c r="R19" s="20" t="str">
        <f>IF(ISERROR(VLOOKUP(B19,[6]Çekiç!$E$8:$K$942,6,0)),"",(VLOOKUP(B19,[6]Çekiç!$E$8:$K$942,6,0)))</f>
        <v/>
      </c>
      <c r="S19" s="21" t="str">
        <f>IF(ISERROR(VLOOKUP(B19,[6]Çekiç!$E$8:$K$942,7,0)),"",(VLOOKUP(B19,[6]Çekiç!$E$8:$K$942,7,0)))</f>
        <v/>
      </c>
      <c r="T19" s="18" t="str">
        <f>IF(ISERROR(VLOOKUP(B19,[6]Cirit!$E$8:$J$995,6,0)),"",(VLOOKUP(B19,[6]Cirit!$E$8:$J$995,6,0)))</f>
        <v/>
      </c>
      <c r="U19" s="19" t="str">
        <f>IF(ISERROR(VLOOKUP(B19,[6]Cirit!$E$8:$K$995,7,0)),"",(VLOOKUP(B19,[6]Cirit!$E$8:$K$995,7,0)))</f>
        <v/>
      </c>
      <c r="V19" s="25" t="str">
        <f>IF(ISERROR(VLOOKUP(B19,'[6]800m.'!$D$8:$F$984,3,0)),"",(VLOOKUP(B19,'[6]800m.'!$D$8:$H$984,3,0)))</f>
        <v/>
      </c>
      <c r="W19" s="21" t="str">
        <f>IF(ISERROR(VLOOKUP(B19,'[6]800m.'!$D$8:$G$984,4,0)),"",(VLOOKUP(B19,'[6]800m.'!$D$8:$G$984,4,0)))</f>
        <v/>
      </c>
      <c r="X19" s="18" t="str">
        <f>IF(ISERROR(VLOOKUP(B19,'[6]80m.'!$D$8:$G$935,3,0)),"",(VLOOKUP(B19,'[6]80m.'!$D$8:$G$935,3,0)))</f>
        <v/>
      </c>
      <c r="Y19" s="19" t="str">
        <f>IF(ISERROR(VLOOKUP(B19,'[6]80m.'!$D$8:$G$935,4,0)),"",(VLOOKUP(B19,'[6]80m.'!$D$8:$G$935,4,0)))</f>
        <v/>
      </c>
      <c r="Z19" s="27">
        <f t="shared" si="0"/>
        <v>148</v>
      </c>
    </row>
    <row r="20" spans="1:26" ht="30.75" customHeight="1" x14ac:dyDescent="0.2">
      <c r="A20" s="16">
        <v>13</v>
      </c>
      <c r="B20" s="1" t="s">
        <v>47</v>
      </c>
      <c r="C20" s="38" t="s">
        <v>20</v>
      </c>
      <c r="D20" s="18">
        <f>IF(ISERROR(VLOOKUP(B20,'[6]60m.(1-2-3-4)'!$D$8:$F$981,3,0)),"",(VLOOKUP(B20,'[6]60m.(1-2-3-4)'!$D$8:$H$975,3,0)))</f>
        <v>1024</v>
      </c>
      <c r="E20" s="19">
        <f>IF(ISERROR(VLOOKUP(B20,'[6]60m.(1-2-3-4)'!$D$8:$G$981,4,0)),"",(VLOOKUP(B20,'[6]60m.(1-2-3-4)'!$D$8:$G$981,4,0)))</f>
        <v>55</v>
      </c>
      <c r="F20" s="20" t="str">
        <f>IF(ISERROR(VLOOKUP(B20,'[6]80m.Eng'!$D$8:$G$935,3,0)),"",(VLOOKUP(B20,'[6]80m.Eng'!$D$8:$G$935,3,0)))</f>
        <v/>
      </c>
      <c r="G20" s="21" t="str">
        <f>IF(ISERROR(VLOOKUP(B20,'[6]80m.Eng'!$D$8:$G$935,4,0)),"",(VLOOKUP(B20,'[6]80m.Eng'!$D$8:$G$935,4,0)))</f>
        <v/>
      </c>
      <c r="H20" s="22" t="str">
        <f>IF(ISERROR(VLOOKUP(B20,'[6]1500m.'!$D$8:$G$947,3,0)),"",(VLOOKUP(B20,'[6]1500m.'!$D$8:$G$947,3,0)))</f>
        <v/>
      </c>
      <c r="I20" s="19" t="str">
        <f>IF(ISERROR(VLOOKUP(B20,'[6]1500m.'!$D$8:$G$947,4,0)),"",(VLOOKUP(B20,'[6]1500m.'!$D$8:$G$947,4,0)))</f>
        <v/>
      </c>
      <c r="J20" s="20">
        <f>IF(ISERROR(VLOOKUP(B20,[6]Gülle!$E$8:$K$941,6,0)),"",(VLOOKUP(B20,[6]Gülle!$E$8:$K$941,6,0)))</f>
        <v>531</v>
      </c>
      <c r="K20" s="21">
        <f>IF(ISERROR(VLOOKUP(B20,[6]Gülle!$E$8:$K$941,7,0)),"",(VLOOKUP(B20,[6]Gülle!$E$8:$K$941,7,0)))</f>
        <v>42</v>
      </c>
      <c r="L20" s="18" t="str">
        <f>IF(ISERROR(VLOOKUP(B20,[6]Disk!$E$8:$K$947,6,0)),"",(VLOOKUP(B20,[6]Disk!$E$8:$K$947,6,0)))</f>
        <v/>
      </c>
      <c r="M20" s="19" t="str">
        <f>IF(ISERROR(VLOOKUP(B20,[6]Disk!$E$8:$K$947,7,0)),"",(VLOOKUP(B20,[6]Disk!$E$8:$K$947,7,0)))</f>
        <v/>
      </c>
      <c r="N20" s="20">
        <f>IF(ISERROR(VLOOKUP(B20,[6]Uzun!$E$8:$J$992,6,0)),"",(VLOOKUP(B20,[6]Uzun!$E$8:$J$992,6,0)))</f>
        <v>376</v>
      </c>
      <c r="O20" s="21">
        <f>IF(ISERROR(VLOOKUP(B20,[6]Uzun!$E$8:$K$993,7,0)),"",(VLOOKUP(B20,[6]Uzun!$E$8:$K$993,7,0)))</f>
        <v>47</v>
      </c>
      <c r="P20" s="18" t="str">
        <f>IF(ISERROR(VLOOKUP(B20,[6]Yüksek!$E$8:$BA$1000,48,0)),"",(VLOOKUP(B20,[6]Yüksek!$E$8:$BA$1000,48,0)))</f>
        <v/>
      </c>
      <c r="Q20" s="19" t="str">
        <f>IF(ISERROR(VLOOKUP(B20,[6]Yüksek!$E$8:$BA$1000,49,0)),"",(VLOOKUP(B20,[6]Yüksek!$E$8:$BA$1000,49,0)))</f>
        <v/>
      </c>
      <c r="R20" s="20" t="str">
        <f>IF(ISERROR(VLOOKUP(B20,[6]Çekiç!$E$8:$K$942,6,0)),"",(VLOOKUP(B20,[6]Çekiç!$E$8:$K$942,6,0)))</f>
        <v/>
      </c>
      <c r="S20" s="21" t="str">
        <f>IF(ISERROR(VLOOKUP(B20,[6]Çekiç!$E$8:$K$942,7,0)),"",(VLOOKUP(B20,[6]Çekiç!$E$8:$K$942,7,0)))</f>
        <v/>
      </c>
      <c r="T20" s="18" t="str">
        <f>IF(ISERROR(VLOOKUP(B20,[6]Cirit!$E$8:$J$995,6,0)),"",(VLOOKUP(B20,[6]Cirit!$E$8:$J$995,6,0)))</f>
        <v/>
      </c>
      <c r="U20" s="19" t="str">
        <f>IF(ISERROR(VLOOKUP(B20,[6]Cirit!$E$8:$K$995,7,0)),"",(VLOOKUP(B20,[6]Cirit!$E$8:$K$995,7,0)))</f>
        <v/>
      </c>
      <c r="V20" s="25" t="str">
        <f>IF(ISERROR(VLOOKUP(B20,'[6]800m.'!$D$8:$F$984,3,0)),"",(VLOOKUP(B20,'[6]800m.'!$D$8:$H$984,3,0)))</f>
        <v/>
      </c>
      <c r="W20" s="21" t="str">
        <f>IF(ISERROR(VLOOKUP(B20,'[6]800m.'!$D$8:$G$984,4,0)),"",(VLOOKUP(B20,'[6]800m.'!$D$8:$G$984,4,0)))</f>
        <v/>
      </c>
      <c r="X20" s="18" t="str">
        <f>IF(ISERROR(VLOOKUP(B20,'[6]80m.'!$D$8:$G$935,3,0)),"",(VLOOKUP(B20,'[6]80m.'!$D$8:$G$935,3,0)))</f>
        <v/>
      </c>
      <c r="Y20" s="19" t="str">
        <f>IF(ISERROR(VLOOKUP(B20,'[6]80m.'!$D$8:$G$935,4,0)),"",(VLOOKUP(B20,'[6]80m.'!$D$8:$G$935,4,0)))</f>
        <v/>
      </c>
      <c r="Z20" s="27">
        <f t="shared" si="0"/>
        <v>144</v>
      </c>
    </row>
    <row r="21" spans="1:26" ht="22.5" x14ac:dyDescent="0.2">
      <c r="A21" s="16">
        <v>14</v>
      </c>
      <c r="B21" s="1" t="s">
        <v>48</v>
      </c>
      <c r="C21" s="38" t="s">
        <v>20</v>
      </c>
      <c r="D21" s="18">
        <f>IF(ISERROR(VLOOKUP(B21,'[6]60m.(1-2-3-4)'!$D$8:$F$981,3,0)),"",(VLOOKUP(B21,'[6]60m.(1-2-3-4)'!$D$8:$H$975,3,0)))</f>
        <v>1061</v>
      </c>
      <c r="E21" s="19">
        <f>IF(ISERROR(VLOOKUP(B21,'[6]60m.(1-2-3-4)'!$D$8:$G$981,4,0)),"",(VLOOKUP(B21,'[6]60m.(1-2-3-4)'!$D$8:$G$981,4,0)))</f>
        <v>47</v>
      </c>
      <c r="F21" s="20" t="str">
        <f>IF(ISERROR(VLOOKUP(B21,'[6]80m.Eng'!$D$8:$G$935,3,0)),"",(VLOOKUP(B21,'[6]80m.Eng'!$D$8:$G$935,3,0)))</f>
        <v/>
      </c>
      <c r="G21" s="21" t="str">
        <f>IF(ISERROR(VLOOKUP(B21,'[6]80m.Eng'!$D$8:$G$935,4,0)),"",(VLOOKUP(B21,'[6]80m.Eng'!$D$8:$G$935,4,0)))</f>
        <v/>
      </c>
      <c r="H21" s="22" t="str">
        <f>IF(ISERROR(VLOOKUP(B21,'[6]1500m.'!$D$8:$G$947,3,0)),"",(VLOOKUP(B21,'[6]1500m.'!$D$8:$G$947,3,0)))</f>
        <v/>
      </c>
      <c r="I21" s="19" t="str">
        <f>IF(ISERROR(VLOOKUP(B21,'[6]1500m.'!$D$8:$G$947,4,0)),"",(VLOOKUP(B21,'[6]1500m.'!$D$8:$G$947,4,0)))</f>
        <v/>
      </c>
      <c r="J21" s="20">
        <f>IF(ISERROR(VLOOKUP(B21,[6]Gülle!$E$8:$K$941,6,0)),"",(VLOOKUP(B21,[6]Gülle!$E$8:$K$941,6,0)))</f>
        <v>555</v>
      </c>
      <c r="K21" s="21">
        <f>IF(ISERROR(VLOOKUP(B21,[6]Gülle!$E$8:$K$941,7,0)),"",(VLOOKUP(B21,[6]Gülle!$E$8:$K$941,7,0)))</f>
        <v>43</v>
      </c>
      <c r="L21" s="18" t="str">
        <f>IF(ISERROR(VLOOKUP(B21,[6]Disk!$E$8:$K$947,6,0)),"",(VLOOKUP(B21,[6]Disk!$E$8:$K$947,6,0)))</f>
        <v/>
      </c>
      <c r="M21" s="19" t="str">
        <f>IF(ISERROR(VLOOKUP(B21,[6]Disk!$E$8:$K$947,7,0)),"",(VLOOKUP(B21,[6]Disk!$E$8:$K$947,7,0)))</f>
        <v/>
      </c>
      <c r="N21" s="20">
        <f>IF(ISERROR(VLOOKUP(B21,[6]Uzun!$E$8:$J$992,6,0)),"",(VLOOKUP(B21,[6]Uzun!$E$8:$J$992,6,0)))</f>
        <v>391</v>
      </c>
      <c r="O21" s="21">
        <f>IF(ISERROR(VLOOKUP(B21,[6]Uzun!$E$8:$K$993,7,0)),"",(VLOOKUP(B21,[6]Uzun!$E$8:$K$993,7,0)))</f>
        <v>52</v>
      </c>
      <c r="P21" s="18" t="str">
        <f>IF(ISERROR(VLOOKUP(B21,[6]Yüksek!$E$8:$BA$1000,48,0)),"",(VLOOKUP(B21,[6]Yüksek!$E$8:$BA$1000,48,0)))</f>
        <v/>
      </c>
      <c r="Q21" s="19" t="str">
        <f>IF(ISERROR(VLOOKUP(B21,[6]Yüksek!$E$8:$BA$1000,49,0)),"",(VLOOKUP(B21,[6]Yüksek!$E$8:$BA$1000,49,0)))</f>
        <v/>
      </c>
      <c r="R21" s="20" t="str">
        <f>IF(ISERROR(VLOOKUP(B21,[6]Çekiç!$E$8:$K$942,6,0)),"",(VLOOKUP(B21,[6]Çekiç!$E$8:$K$942,6,0)))</f>
        <v/>
      </c>
      <c r="S21" s="21" t="str">
        <f>IF(ISERROR(VLOOKUP(B21,[6]Çekiç!$E$8:$K$942,7,0)),"",(VLOOKUP(B21,[6]Çekiç!$E$8:$K$942,7,0)))</f>
        <v/>
      </c>
      <c r="T21" s="18" t="str">
        <f>IF(ISERROR(VLOOKUP(B21,[6]Cirit!$E$8:$J$995,6,0)),"",(VLOOKUP(B21,[6]Cirit!$E$8:$J$995,6,0)))</f>
        <v/>
      </c>
      <c r="U21" s="19" t="str">
        <f>IF(ISERROR(VLOOKUP(B21,[6]Cirit!$E$8:$K$995,7,0)),"",(VLOOKUP(B21,[6]Cirit!$E$8:$K$995,7,0)))</f>
        <v/>
      </c>
      <c r="V21" s="25" t="str">
        <f>IF(ISERROR(VLOOKUP(B21,'[6]800m.'!$D$8:$F$984,3,0)),"",(VLOOKUP(B21,'[6]800m.'!$D$8:$H$984,3,0)))</f>
        <v/>
      </c>
      <c r="W21" s="21" t="str">
        <f>IF(ISERROR(VLOOKUP(B21,'[6]800m.'!$D$8:$G$984,4,0)),"",(VLOOKUP(B21,'[6]800m.'!$D$8:$G$984,4,0)))</f>
        <v/>
      </c>
      <c r="X21" s="18" t="str">
        <f>IF(ISERROR(VLOOKUP(B21,'[6]80m.'!$D$8:$G$935,3,0)),"",(VLOOKUP(B21,'[6]80m.'!$D$8:$G$935,3,0)))</f>
        <v/>
      </c>
      <c r="Y21" s="19" t="str">
        <f>IF(ISERROR(VLOOKUP(B21,'[6]80m.'!$D$8:$G$935,4,0)),"",(VLOOKUP(B21,'[6]80m.'!$D$8:$G$935,4,0)))</f>
        <v/>
      </c>
      <c r="Z21" s="27">
        <f t="shared" si="0"/>
        <v>142</v>
      </c>
    </row>
    <row r="22" spans="1:26" ht="22.5" x14ac:dyDescent="0.2">
      <c r="A22" s="16">
        <v>15</v>
      </c>
      <c r="B22" s="1" t="s">
        <v>50</v>
      </c>
      <c r="C22" s="38" t="s">
        <v>20</v>
      </c>
      <c r="D22" s="18">
        <f>IF(ISERROR(VLOOKUP(B22,'[6]60m.(1-2-3-4)'!$D$8:$F$981,3,0)),"",(VLOOKUP(B22,'[6]60m.(1-2-3-4)'!$D$8:$H$975,3,0)))</f>
        <v>1014</v>
      </c>
      <c r="E22" s="19">
        <f>IF(ISERROR(VLOOKUP(B22,'[6]60m.(1-2-3-4)'!$D$8:$G$981,4,0)),"",(VLOOKUP(B22,'[6]60m.(1-2-3-4)'!$D$8:$G$981,4,0)))</f>
        <v>57</v>
      </c>
      <c r="F22" s="20" t="str">
        <f>IF(ISERROR(VLOOKUP(B22,'[6]80m.Eng'!$D$8:$G$935,3,0)),"",(VLOOKUP(B22,'[6]80m.Eng'!$D$8:$G$935,3,0)))</f>
        <v/>
      </c>
      <c r="G22" s="21" t="str">
        <f>IF(ISERROR(VLOOKUP(B22,'[6]80m.Eng'!$D$8:$G$935,4,0)),"",(VLOOKUP(B22,'[6]80m.Eng'!$D$8:$G$935,4,0)))</f>
        <v/>
      </c>
      <c r="H22" s="22" t="str">
        <f>IF(ISERROR(VLOOKUP(B22,'[6]1500m.'!$D$8:$G$947,3,0)),"",(VLOOKUP(B22,'[6]1500m.'!$D$8:$G$947,3,0)))</f>
        <v/>
      </c>
      <c r="I22" s="19" t="str">
        <f>IF(ISERROR(VLOOKUP(B22,'[6]1500m.'!$D$8:$G$947,4,0)),"",(VLOOKUP(B22,'[6]1500m.'!$D$8:$G$947,4,0)))</f>
        <v/>
      </c>
      <c r="J22" s="20">
        <f>IF(ISERROR(VLOOKUP(B22,[6]Gülle!$E$8:$K$941,6,0)),"",(VLOOKUP(B22,[6]Gülle!$E$8:$K$941,6,0)))</f>
        <v>519</v>
      </c>
      <c r="K22" s="21">
        <f>IF(ISERROR(VLOOKUP(B22,[6]Gülle!$E$8:$K$941,7,0)),"",(VLOOKUP(B22,[6]Gülle!$E$8:$K$941,7,0)))</f>
        <v>41</v>
      </c>
      <c r="L22" s="18" t="str">
        <f>IF(ISERROR(VLOOKUP(B22,[6]Disk!$E$8:$K$947,6,0)),"",(VLOOKUP(B22,[6]Disk!$E$8:$K$947,6,0)))</f>
        <v/>
      </c>
      <c r="M22" s="19" t="str">
        <f>IF(ISERROR(VLOOKUP(B22,[6]Disk!$E$8:$K$947,7,0)),"",(VLOOKUP(B22,[6]Disk!$E$8:$K$947,7,0)))</f>
        <v/>
      </c>
      <c r="N22" s="20">
        <f>IF(ISERROR(VLOOKUP(B22,[6]Uzun!$E$8:$J$992,6,0)),"",(VLOOKUP(B22,[6]Uzun!$E$8:$J$992,6,0)))</f>
        <v>331</v>
      </c>
      <c r="O22" s="21">
        <f>IF(ISERROR(VLOOKUP(B22,[6]Uzun!$E$8:$K$993,7,0)),"",(VLOOKUP(B22,[6]Uzun!$E$8:$K$993,7,0)))</f>
        <v>32</v>
      </c>
      <c r="P22" s="18" t="str">
        <f>IF(ISERROR(VLOOKUP(B22,[6]Yüksek!$E$8:$BA$1000,48,0)),"",(VLOOKUP(B22,[6]Yüksek!$E$8:$BA$1000,48,0)))</f>
        <v/>
      </c>
      <c r="Q22" s="19" t="str">
        <f>IF(ISERROR(VLOOKUP(B22,[6]Yüksek!$E$8:$BA$1000,49,0)),"",(VLOOKUP(B22,[6]Yüksek!$E$8:$BA$1000,49,0)))</f>
        <v/>
      </c>
      <c r="R22" s="20" t="str">
        <f>IF(ISERROR(VLOOKUP(B22,[6]Çekiç!$E$8:$K$942,6,0)),"",(VLOOKUP(B22,[6]Çekiç!$E$8:$K$942,6,0)))</f>
        <v/>
      </c>
      <c r="S22" s="21" t="str">
        <f>IF(ISERROR(VLOOKUP(B22,[6]Çekiç!$E$8:$K$942,7,0)),"",(VLOOKUP(B22,[6]Çekiç!$E$8:$K$942,7,0)))</f>
        <v/>
      </c>
      <c r="T22" s="18" t="str">
        <f>IF(ISERROR(VLOOKUP(B22,[6]Cirit!$E$8:$J$995,6,0)),"",(VLOOKUP(B22,[6]Cirit!$E$8:$J$995,6,0)))</f>
        <v/>
      </c>
      <c r="U22" s="19" t="str">
        <f>IF(ISERROR(VLOOKUP(B22,[6]Cirit!$E$8:$K$995,7,0)),"",(VLOOKUP(B22,[6]Cirit!$E$8:$K$995,7,0)))</f>
        <v/>
      </c>
      <c r="V22" s="25" t="str">
        <f>IF(ISERROR(VLOOKUP(B22,'[6]800m.'!$D$8:$F$984,3,0)),"",(VLOOKUP(B22,'[6]800m.'!$D$8:$H$984,3,0)))</f>
        <v/>
      </c>
      <c r="W22" s="21" t="str">
        <f>IF(ISERROR(VLOOKUP(B22,'[6]800m.'!$D$8:$G$984,4,0)),"",(VLOOKUP(B22,'[6]800m.'!$D$8:$G$984,4,0)))</f>
        <v/>
      </c>
      <c r="X22" s="18" t="str">
        <f>IF(ISERROR(VLOOKUP(B22,'[6]80m.'!$D$8:$G$935,3,0)),"",(VLOOKUP(B22,'[6]80m.'!$D$8:$G$935,3,0)))</f>
        <v/>
      </c>
      <c r="Y22" s="19" t="str">
        <f>IF(ISERROR(VLOOKUP(B22,'[6]80m.'!$D$8:$G$935,4,0)),"",(VLOOKUP(B22,'[6]80m.'!$D$8:$G$935,4,0)))</f>
        <v/>
      </c>
      <c r="Z22" s="27">
        <f t="shared" si="0"/>
        <v>130</v>
      </c>
    </row>
    <row r="23" spans="1:26" ht="22.5" x14ac:dyDescent="0.2">
      <c r="A23" s="16">
        <v>16</v>
      </c>
      <c r="B23" s="1" t="s">
        <v>51</v>
      </c>
      <c r="C23" s="38" t="s">
        <v>20</v>
      </c>
      <c r="D23" s="18">
        <f>IF(ISERROR(VLOOKUP(B23,'[6]60m.(1-2-3-4)'!$D$8:$F$981,3,0)),"",(VLOOKUP(B23,'[6]60m.(1-2-3-4)'!$D$8:$H$975,3,0)))</f>
        <v>1000</v>
      </c>
      <c r="E23" s="19">
        <f>IF(ISERROR(VLOOKUP(B23,'[6]60m.(1-2-3-4)'!$D$8:$G$981,4,0)),"",(VLOOKUP(B23,'[6]60m.(1-2-3-4)'!$D$8:$G$981,4,0)))</f>
        <v>60</v>
      </c>
      <c r="F23" s="20" t="str">
        <f>IF(ISERROR(VLOOKUP(B23,'[6]80m.Eng'!$D$8:$G$935,3,0)),"",(VLOOKUP(B23,'[6]80m.Eng'!$D$8:$G$935,3,0)))</f>
        <v/>
      </c>
      <c r="G23" s="21" t="str">
        <f>IF(ISERROR(VLOOKUP(B23,'[6]80m.Eng'!$D$8:$G$935,4,0)),"",(VLOOKUP(B23,'[6]80m.Eng'!$D$8:$G$935,4,0)))</f>
        <v/>
      </c>
      <c r="H23" s="22" t="str">
        <f>IF(ISERROR(VLOOKUP(B23,'[6]1500m.'!$D$8:$G$947,3,0)),"",(VLOOKUP(B23,'[6]1500m.'!$D$8:$G$947,3,0)))</f>
        <v/>
      </c>
      <c r="I23" s="19" t="str">
        <f>IF(ISERROR(VLOOKUP(B23,'[6]1500m.'!$D$8:$G$947,4,0)),"",(VLOOKUP(B23,'[6]1500m.'!$D$8:$G$947,4,0)))</f>
        <v/>
      </c>
      <c r="J23" s="20">
        <f>IF(ISERROR(VLOOKUP(B23,[6]Gülle!$E$8:$K$941,6,0)),"",(VLOOKUP(B23,[6]Gülle!$E$8:$K$941,6,0)))</f>
        <v>489</v>
      </c>
      <c r="K23" s="21">
        <f>IF(ISERROR(VLOOKUP(B23,[6]Gülle!$E$8:$K$941,7,0)),"",(VLOOKUP(B23,[6]Gülle!$E$8:$K$941,7,0)))</f>
        <v>39</v>
      </c>
      <c r="L23" s="18" t="str">
        <f>IF(ISERROR(VLOOKUP(B23,[6]Disk!$E$8:$K$947,6,0)),"",(VLOOKUP(B23,[6]Disk!$E$8:$K$947,6,0)))</f>
        <v/>
      </c>
      <c r="M23" s="19" t="str">
        <f>IF(ISERROR(VLOOKUP(B23,[6]Disk!$E$8:$K$947,7,0)),"",(VLOOKUP(B23,[6]Disk!$E$8:$K$947,7,0)))</f>
        <v/>
      </c>
      <c r="N23" s="20">
        <f>IF(ISERROR(VLOOKUP(B23,[6]Uzun!$E$8:$J$992,6,0)),"",(VLOOKUP(B23,[6]Uzun!$E$8:$J$992,6,0)))</f>
        <v>321</v>
      </c>
      <c r="O23" s="21">
        <f>IF(ISERROR(VLOOKUP(B23,[6]Uzun!$E$8:$K$993,7,0)),"",(VLOOKUP(B23,[6]Uzun!$E$8:$K$993,7,0)))</f>
        <v>29</v>
      </c>
      <c r="P23" s="18" t="str">
        <f>IF(ISERROR(VLOOKUP(B23,[6]Yüksek!$E$8:$BA$1000,48,0)),"",(VLOOKUP(B23,[6]Yüksek!$E$8:$BA$1000,48,0)))</f>
        <v/>
      </c>
      <c r="Q23" s="19" t="str">
        <f>IF(ISERROR(VLOOKUP(B23,[6]Yüksek!$E$8:$BA$1000,49,0)),"",(VLOOKUP(B23,[6]Yüksek!$E$8:$BA$1000,49,0)))</f>
        <v/>
      </c>
      <c r="R23" s="20" t="str">
        <f>IF(ISERROR(VLOOKUP(B23,[6]Çekiç!$E$8:$K$942,6,0)),"",(VLOOKUP(B23,[6]Çekiç!$E$8:$K$942,6,0)))</f>
        <v/>
      </c>
      <c r="S23" s="21" t="str">
        <f>IF(ISERROR(VLOOKUP(B23,[6]Çekiç!$E$8:$K$942,7,0)),"",(VLOOKUP(B23,[6]Çekiç!$E$8:$K$942,7,0)))</f>
        <v/>
      </c>
      <c r="T23" s="18" t="str">
        <f>IF(ISERROR(VLOOKUP(B23,[6]Cirit!$E$8:$J$995,6,0)),"",(VLOOKUP(B23,[6]Cirit!$E$8:$J$995,6,0)))</f>
        <v/>
      </c>
      <c r="U23" s="19" t="str">
        <f>IF(ISERROR(VLOOKUP(B23,[6]Cirit!$E$8:$K$995,7,0)),"",(VLOOKUP(B23,[6]Cirit!$E$8:$K$995,7,0)))</f>
        <v/>
      </c>
      <c r="V23" s="25" t="str">
        <f>IF(ISERROR(VLOOKUP(B23,'[6]800m.'!$D$8:$F$984,3,0)),"",(VLOOKUP(B23,'[6]800m.'!$D$8:$H$984,3,0)))</f>
        <v/>
      </c>
      <c r="W23" s="21" t="str">
        <f>IF(ISERROR(VLOOKUP(B23,'[6]800m.'!$D$8:$G$984,4,0)),"",(VLOOKUP(B23,'[6]800m.'!$D$8:$G$984,4,0)))</f>
        <v/>
      </c>
      <c r="X23" s="18" t="str">
        <f>IF(ISERROR(VLOOKUP(B23,'[6]80m.'!$D$8:$G$935,3,0)),"",(VLOOKUP(B23,'[6]80m.'!$D$8:$G$935,3,0)))</f>
        <v/>
      </c>
      <c r="Y23" s="19" t="str">
        <f>IF(ISERROR(VLOOKUP(B23,'[6]80m.'!$D$8:$G$935,4,0)),"",(VLOOKUP(B23,'[6]80m.'!$D$8:$G$935,4,0)))</f>
        <v/>
      </c>
      <c r="Z23" s="27">
        <f t="shared" si="0"/>
        <v>128</v>
      </c>
    </row>
    <row r="24" spans="1:26" ht="22.5" x14ac:dyDescent="0.2">
      <c r="A24" s="16">
        <v>17</v>
      </c>
      <c r="B24" s="1" t="s">
        <v>52</v>
      </c>
      <c r="C24" s="38" t="s">
        <v>20</v>
      </c>
      <c r="D24" s="18" t="str">
        <f>IF(ISERROR(VLOOKUP(B24,'[6]60m.(1-2-3-4)'!$D$8:$F$981,3,0)),"",(VLOOKUP(B24,'[6]60m.(1-2-3-4)'!$D$8:$H$975,3,0)))</f>
        <v/>
      </c>
      <c r="E24" s="19" t="str">
        <f>IF(ISERROR(VLOOKUP(B24,'[6]60m.(1-2-3-4)'!$D$8:$G$981,4,0)),"",(VLOOKUP(B24,'[6]60m.(1-2-3-4)'!$D$8:$G$981,4,0)))</f>
        <v/>
      </c>
      <c r="F24" s="20" t="str">
        <f>IF(ISERROR(VLOOKUP(B24,'[6]80m.Eng'!$D$8:$G$935,3,0)),"",(VLOOKUP(B24,'[6]80m.Eng'!$D$8:$G$935,3,0)))</f>
        <v/>
      </c>
      <c r="G24" s="21" t="str">
        <f>IF(ISERROR(VLOOKUP(B24,'[6]80m.Eng'!$D$8:$G$935,4,0)),"",(VLOOKUP(B24,'[6]80m.Eng'!$D$8:$G$935,4,0)))</f>
        <v/>
      </c>
      <c r="H24" s="22" t="str">
        <f>IF(ISERROR(VLOOKUP(B24,'[6]1500m.'!$D$8:$G$947,3,0)),"",(VLOOKUP(B24,'[6]1500m.'!$D$8:$G$947,3,0)))</f>
        <v/>
      </c>
      <c r="I24" s="19" t="str">
        <f>IF(ISERROR(VLOOKUP(B24,'[6]1500m.'!$D$8:$G$947,4,0)),"",(VLOOKUP(B24,'[6]1500m.'!$D$8:$G$947,4,0)))</f>
        <v/>
      </c>
      <c r="J24" s="20">
        <f>IF(ISERROR(VLOOKUP(B24,[6]Gülle!$E$8:$K$941,6,0)),"",(VLOOKUP(B24,[6]Gülle!$E$8:$K$941,6,0)))</f>
        <v>595</v>
      </c>
      <c r="K24" s="21">
        <f>IF(ISERROR(VLOOKUP(B24,[6]Gülle!$E$8:$K$941,7,0)),"",(VLOOKUP(B24,[6]Gülle!$E$8:$K$941,7,0)))</f>
        <v>46</v>
      </c>
      <c r="L24" s="18" t="str">
        <f>IF(ISERROR(VLOOKUP(B24,[6]Disk!$E$8:$K$947,6,0)),"",(VLOOKUP(B24,[6]Disk!$E$8:$K$947,6,0)))</f>
        <v/>
      </c>
      <c r="M24" s="19" t="str">
        <f>IF(ISERROR(VLOOKUP(B24,[6]Disk!$E$8:$K$947,7,0)),"",(VLOOKUP(B24,[6]Disk!$E$8:$K$947,7,0)))</f>
        <v/>
      </c>
      <c r="N24" s="20">
        <f>IF(ISERROR(VLOOKUP(B24,[6]Uzun!$E$8:$J$992,6,0)),"",(VLOOKUP(B24,[6]Uzun!$E$8:$J$992,6,0)))</f>
        <v>382</v>
      </c>
      <c r="O24" s="21">
        <f>IF(ISERROR(VLOOKUP(B24,[6]Uzun!$E$8:$K$993,7,0)),"",(VLOOKUP(B24,[6]Uzun!$E$8:$K$993,7,0)))</f>
        <v>49</v>
      </c>
      <c r="P24" s="18" t="str">
        <f>IF(ISERROR(VLOOKUP(B24,[6]Yüksek!$E$8:$BA$1000,48,0)),"",(VLOOKUP(B24,[6]Yüksek!$E$8:$BA$1000,48,0)))</f>
        <v/>
      </c>
      <c r="Q24" s="19" t="str">
        <f>IF(ISERROR(VLOOKUP(B24,[6]Yüksek!$E$8:$BA$1000,49,0)),"",(VLOOKUP(B24,[6]Yüksek!$E$8:$BA$1000,49,0)))</f>
        <v/>
      </c>
      <c r="R24" s="20" t="str">
        <f>IF(ISERROR(VLOOKUP(B24,[6]Çekiç!$E$8:$K$942,6,0)),"",(VLOOKUP(B24,[6]Çekiç!$E$8:$K$942,6,0)))</f>
        <v/>
      </c>
      <c r="S24" s="21" t="str">
        <f>IF(ISERROR(VLOOKUP(B24,[6]Çekiç!$E$8:$K$942,7,0)),"",(VLOOKUP(B24,[6]Çekiç!$E$8:$K$942,7,0)))</f>
        <v/>
      </c>
      <c r="T24" s="18" t="str">
        <f>IF(ISERROR(VLOOKUP(B24,[6]Cirit!$E$8:$J$995,6,0)),"",(VLOOKUP(B24,[6]Cirit!$E$8:$J$995,6,0)))</f>
        <v/>
      </c>
      <c r="U24" s="19" t="str">
        <f>IF(ISERROR(VLOOKUP(B24,[6]Cirit!$E$8:$K$995,7,0)),"",(VLOOKUP(B24,[6]Cirit!$E$8:$K$995,7,0)))</f>
        <v/>
      </c>
      <c r="V24" s="25">
        <f>IF(ISERROR(VLOOKUP(B24,'[6]800m.'!$D$8:$F$984,3,0)),"",(VLOOKUP(B24,'[6]800m.'!$D$8:$H$984,3,0)))</f>
        <v>25395</v>
      </c>
      <c r="W24" s="21">
        <f>IF(ISERROR(VLOOKUP(B24,'[6]800m.'!$D$8:$G$984,4,0)),"",(VLOOKUP(B24,'[6]800m.'!$D$8:$G$984,4,0)))</f>
        <v>27</v>
      </c>
      <c r="X24" s="18" t="str">
        <f>IF(ISERROR(VLOOKUP(B24,'[6]80m.'!$D$8:$G$935,3,0)),"",(VLOOKUP(B24,'[6]80m.'!$D$8:$G$935,3,0)))</f>
        <v/>
      </c>
      <c r="Y24" s="19" t="str">
        <f>IF(ISERROR(VLOOKUP(B24,'[6]80m.'!$D$8:$G$935,4,0)),"",(VLOOKUP(B24,'[6]80m.'!$D$8:$G$935,4,0)))</f>
        <v/>
      </c>
      <c r="Z24" s="27">
        <f t="shared" si="0"/>
        <v>122</v>
      </c>
    </row>
    <row r="25" spans="1:26" ht="22.5" x14ac:dyDescent="0.2">
      <c r="A25" s="16">
        <v>18</v>
      </c>
      <c r="B25" s="1" t="s">
        <v>53</v>
      </c>
      <c r="C25" s="38" t="s">
        <v>20</v>
      </c>
      <c r="D25" s="18">
        <f>IF(ISERROR(VLOOKUP(B25,'[6]60m.(1-2-3-4)'!$D$8:$F$981,3,0)),"",(VLOOKUP(B25,'[6]60m.(1-2-3-4)'!$D$8:$H$975,3,0)))</f>
        <v>1088</v>
      </c>
      <c r="E25" s="19">
        <f>IF(ISERROR(VLOOKUP(B25,'[6]60m.(1-2-3-4)'!$D$8:$G$981,4,0)),"",(VLOOKUP(B25,'[6]60m.(1-2-3-4)'!$D$8:$G$981,4,0)))</f>
        <v>42</v>
      </c>
      <c r="F25" s="20" t="str">
        <f>IF(ISERROR(VLOOKUP(B25,'[6]80m.Eng'!$D$8:$G$935,3,0)),"",(VLOOKUP(B25,'[6]80m.Eng'!$D$8:$G$935,3,0)))</f>
        <v/>
      </c>
      <c r="G25" s="21" t="str">
        <f>IF(ISERROR(VLOOKUP(B25,'[6]80m.Eng'!$D$8:$G$935,4,0)),"",(VLOOKUP(B25,'[6]80m.Eng'!$D$8:$G$935,4,0)))</f>
        <v/>
      </c>
      <c r="H25" s="22" t="str">
        <f>IF(ISERROR(VLOOKUP(B25,'[6]1500m.'!$D$8:$G$947,3,0)),"",(VLOOKUP(B25,'[6]1500m.'!$D$8:$G$947,3,0)))</f>
        <v/>
      </c>
      <c r="I25" s="19" t="str">
        <f>IF(ISERROR(VLOOKUP(B25,'[6]1500m.'!$D$8:$G$947,4,0)),"",(VLOOKUP(B25,'[6]1500m.'!$D$8:$G$947,4,0)))</f>
        <v/>
      </c>
      <c r="J25" s="20" t="str">
        <f>IF(ISERROR(VLOOKUP(B25,[6]Gülle!$E$8:$K$941,6,0)),"",(VLOOKUP(B25,[6]Gülle!$E$8:$K$941,6,0)))</f>
        <v/>
      </c>
      <c r="K25" s="21" t="str">
        <f>IF(ISERROR(VLOOKUP(B25,[6]Gülle!$E$8:$K$941,7,0)),"",(VLOOKUP(B25,[6]Gülle!$E$8:$K$941,7,0)))</f>
        <v/>
      </c>
      <c r="L25" s="18" t="str">
        <f>IF(ISERROR(VLOOKUP(B25,[6]Disk!$E$8:$K$947,6,0)),"",(VLOOKUP(B25,[6]Disk!$E$8:$K$947,6,0)))</f>
        <v/>
      </c>
      <c r="M25" s="19" t="str">
        <f>IF(ISERROR(VLOOKUP(B25,[6]Disk!$E$8:$K$947,7,0)),"",(VLOOKUP(B25,[6]Disk!$E$8:$K$947,7,0)))</f>
        <v/>
      </c>
      <c r="N25" s="20">
        <f>IF(ISERROR(VLOOKUP(B25,[6]Uzun!$E$8:$J$992,6,0)),"",(VLOOKUP(B25,[6]Uzun!$E$8:$J$992,6,0)))</f>
        <v>377</v>
      </c>
      <c r="O25" s="21">
        <f>IF(ISERROR(VLOOKUP(B25,[6]Uzun!$E$8:$K$993,7,0)),"",(VLOOKUP(B25,[6]Uzun!$E$8:$K$993,7,0)))</f>
        <v>47</v>
      </c>
      <c r="P25" s="18" t="str">
        <f>IF(ISERROR(VLOOKUP(B25,[6]Yüksek!$E$8:$BA$1000,48,0)),"",(VLOOKUP(B25,[6]Yüksek!$E$8:$BA$1000,48,0)))</f>
        <v/>
      </c>
      <c r="Q25" s="19" t="str">
        <f>IF(ISERROR(VLOOKUP(B25,[6]Yüksek!$E$8:$BA$1000,49,0)),"",(VLOOKUP(B25,[6]Yüksek!$E$8:$BA$1000,49,0)))</f>
        <v/>
      </c>
      <c r="R25" s="20" t="str">
        <f>IF(ISERROR(VLOOKUP(B25,[6]Çekiç!$E$8:$K$942,6,0)),"",(VLOOKUP(B25,[6]Çekiç!$E$8:$K$942,6,0)))</f>
        <v/>
      </c>
      <c r="S25" s="21" t="str">
        <f>IF(ISERROR(VLOOKUP(B25,[6]Çekiç!$E$8:$K$942,7,0)),"",(VLOOKUP(B25,[6]Çekiç!$E$8:$K$942,7,0)))</f>
        <v/>
      </c>
      <c r="T25" s="18">
        <f>IF(ISERROR(VLOOKUP(B25,[6]Cirit!$E$8:$J$995,6,0)),"",(VLOOKUP(B25,[6]Cirit!$E$8:$J$995,6,0)))</f>
        <v>1252</v>
      </c>
      <c r="U25" s="19">
        <f>IF(ISERROR(VLOOKUP(B25,[6]Cirit!$E$8:$K$995,7,0)),"",(VLOOKUP(B25,[6]Cirit!$E$8:$K$995,7,0)))</f>
        <v>31</v>
      </c>
      <c r="V25" s="25" t="str">
        <f>IF(ISERROR(VLOOKUP(B25,'[6]800m.'!$D$8:$F$984,3,0)),"",(VLOOKUP(B25,'[6]800m.'!$D$8:$H$984,3,0)))</f>
        <v/>
      </c>
      <c r="W25" s="21" t="str">
        <f>IF(ISERROR(VLOOKUP(B25,'[6]800m.'!$D$8:$G$984,4,0)),"",(VLOOKUP(B25,'[6]800m.'!$D$8:$G$984,4,0)))</f>
        <v/>
      </c>
      <c r="X25" s="18" t="str">
        <f>IF(ISERROR(VLOOKUP(B25,'[6]80m.'!$D$8:$G$935,3,0)),"",(VLOOKUP(B25,'[6]80m.'!$D$8:$G$935,3,0)))</f>
        <v/>
      </c>
      <c r="Y25" s="19" t="str">
        <f>IF(ISERROR(VLOOKUP(B25,'[6]80m.'!$D$8:$G$935,4,0)),"",(VLOOKUP(B25,'[6]80m.'!$D$8:$G$935,4,0)))</f>
        <v/>
      </c>
      <c r="Z25" s="27">
        <f t="shared" si="0"/>
        <v>120</v>
      </c>
    </row>
    <row r="26" spans="1:26" ht="22.5" x14ac:dyDescent="0.2">
      <c r="A26" s="16">
        <v>19</v>
      </c>
      <c r="B26" s="1" t="s">
        <v>100</v>
      </c>
      <c r="C26" s="38" t="s">
        <v>20</v>
      </c>
      <c r="D26" s="18" t="str">
        <f>IF(ISERROR(VLOOKUP(B26,'[6]60m.(1-2-3-4)'!$D$8:$F$981,3,0)),"",(VLOOKUP(B26,'[6]60m.(1-2-3-4)'!$D$8:$H$975,3,0)))</f>
        <v>DNF</v>
      </c>
      <c r="E26" s="19" t="str">
        <f>IF(ISERROR(VLOOKUP(B26,'[6]60m.(1-2-3-4)'!$D$8:$G$981,4,0)),"",(VLOOKUP(B26,'[6]60m.(1-2-3-4)'!$D$8:$G$981,4,0)))</f>
        <v>0</v>
      </c>
      <c r="F26" s="20" t="str">
        <f>IF(ISERROR(VLOOKUP(B26,'[6]80m.Eng'!$D$8:$G$935,3,0)),"",(VLOOKUP(B26,'[6]80m.Eng'!$D$8:$G$935,3,0)))</f>
        <v/>
      </c>
      <c r="G26" s="21" t="str">
        <f>IF(ISERROR(VLOOKUP(B26,'[6]80m.Eng'!$D$8:$G$935,4,0)),"",(VLOOKUP(B26,'[6]80m.Eng'!$D$8:$G$935,4,0)))</f>
        <v/>
      </c>
      <c r="H26" s="22" t="str">
        <f>IF(ISERROR(VLOOKUP(B26,'[6]1500m.'!$D$8:$G$947,3,0)),"",(VLOOKUP(B26,'[6]1500m.'!$D$8:$G$947,3,0)))</f>
        <v/>
      </c>
      <c r="I26" s="19" t="str">
        <f>IF(ISERROR(VLOOKUP(B26,'[6]1500m.'!$D$8:$G$947,4,0)),"",(VLOOKUP(B26,'[6]1500m.'!$D$8:$G$947,4,0)))</f>
        <v/>
      </c>
      <c r="J26" s="20">
        <f>IF(ISERROR(VLOOKUP(B26,[6]Gülle!$E$8:$K$941,6,0)),"",(VLOOKUP(B26,[6]Gülle!$E$8:$K$941,6,0)))</f>
        <v>506</v>
      </c>
      <c r="K26" s="21">
        <f>IF(ISERROR(VLOOKUP(B26,[6]Gülle!$E$8:$K$941,7,0)),"",(VLOOKUP(B26,[6]Gülle!$E$8:$K$941,7,0)))</f>
        <v>40</v>
      </c>
      <c r="L26" s="18" t="str">
        <f>IF(ISERROR(VLOOKUP(B26,[6]Disk!$E$8:$K$947,6,0)),"",(VLOOKUP(B26,[6]Disk!$E$8:$K$947,6,0)))</f>
        <v/>
      </c>
      <c r="M26" s="19" t="str">
        <f>IF(ISERROR(VLOOKUP(B26,[6]Disk!$E$8:$K$947,7,0)),"",(VLOOKUP(B26,[6]Disk!$E$8:$K$947,7,0)))</f>
        <v/>
      </c>
      <c r="N26" s="20" t="str">
        <f>IF(ISERROR(VLOOKUP(B26,[6]Uzun!$E$8:$J$992,6,0)),"",(VLOOKUP(B26,[6]Uzun!$E$8:$J$992,6,0)))</f>
        <v>DNS</v>
      </c>
      <c r="O26" s="21">
        <f>IF(ISERROR(VLOOKUP(B26,[6]Uzun!$E$8:$K$993,7,0)),"",(VLOOKUP(B26,[6]Uzun!$E$8:$K$993,7,0)))</f>
        <v>0</v>
      </c>
      <c r="P26" s="18" t="str">
        <f>IF(ISERROR(VLOOKUP(B26,[6]Yüksek!$E$8:$BA$1000,48,0)),"",(VLOOKUP(B26,[6]Yüksek!$E$8:$BA$1000,48,0)))</f>
        <v/>
      </c>
      <c r="Q26" s="19" t="str">
        <f>IF(ISERROR(VLOOKUP(B26,[6]Yüksek!$E$8:$BA$1000,49,0)),"",(VLOOKUP(B26,[6]Yüksek!$E$8:$BA$1000,49,0)))</f>
        <v/>
      </c>
      <c r="R26" s="20" t="str">
        <f>IF(ISERROR(VLOOKUP(B26,[6]Çekiç!$E$8:$K$942,6,0)),"",(VLOOKUP(B26,[6]Çekiç!$E$8:$K$942,6,0)))</f>
        <v/>
      </c>
      <c r="S26" s="21" t="str">
        <f>IF(ISERROR(VLOOKUP(B26,[6]Çekiç!$E$8:$K$942,7,0)),"",(VLOOKUP(B26,[6]Çekiç!$E$8:$K$942,7,0)))</f>
        <v/>
      </c>
      <c r="T26" s="18" t="str">
        <f>IF(ISERROR(VLOOKUP(B26,[6]Cirit!$E$8:$J$995,6,0)),"",(VLOOKUP(B26,[6]Cirit!$E$8:$J$995,6,0)))</f>
        <v/>
      </c>
      <c r="U26" s="19" t="str">
        <f>IF(ISERROR(VLOOKUP(B26,[6]Cirit!$E$8:$K$995,7,0)),"",(VLOOKUP(B26,[6]Cirit!$E$8:$K$995,7,0)))</f>
        <v/>
      </c>
      <c r="V26" s="25" t="str">
        <f>IF(ISERROR(VLOOKUP(B26,'[6]800m.'!$D$8:$F$984,3,0)),"",(VLOOKUP(B26,'[6]800m.'!$D$8:$H$984,3,0)))</f>
        <v/>
      </c>
      <c r="W26" s="21" t="str">
        <f>IF(ISERROR(VLOOKUP(B26,'[6]800m.'!$D$8:$G$984,4,0)),"",(VLOOKUP(B26,'[6]800m.'!$D$8:$G$984,4,0)))</f>
        <v/>
      </c>
      <c r="X26" s="18" t="str">
        <f>IF(ISERROR(VLOOKUP(B26,'[6]80m.'!$D$8:$G$935,3,0)),"",(VLOOKUP(B26,'[6]80m.'!$D$8:$G$935,3,0)))</f>
        <v/>
      </c>
      <c r="Y26" s="19" t="str">
        <f>IF(ISERROR(VLOOKUP(B26,'[6]80m.'!$D$8:$G$935,4,0)),"",(VLOOKUP(B26,'[6]80m.'!$D$8:$G$935,4,0)))</f>
        <v/>
      </c>
      <c r="Z26" s="27">
        <f t="shared" si="0"/>
        <v>40</v>
      </c>
    </row>
    <row r="65423" spans="1:1" x14ac:dyDescent="0.2">
      <c r="A65423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26">
    <cfRule type="duplicateValues" dxfId="6" priority="48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rgb="FF002060"/>
  </sheetPr>
  <dimension ref="A1:AE65437"/>
  <sheetViews>
    <sheetView tabSelected="1" view="pageBreakPreview" zoomScale="50" zoomScaleNormal="100" zoomScaleSheetLayoutView="50" workbookViewId="0">
      <selection activeCell="A8" sqref="A8:A18"/>
    </sheetView>
  </sheetViews>
  <sheetFormatPr defaultRowHeight="12.75" x14ac:dyDescent="0.2"/>
  <cols>
    <col min="1" max="1" width="9.140625" style="4"/>
    <col min="2" max="2" width="37.5703125" style="4" customWidth="1"/>
    <col min="3" max="3" width="18.7109375" style="4" bestFit="1" customWidth="1"/>
    <col min="4" max="25" width="12.140625" style="4" customWidth="1"/>
    <col min="26" max="26" width="13" style="4" customWidth="1"/>
    <col min="27" max="27" width="14.5703125" style="4" customWidth="1"/>
    <col min="28" max="28" width="11.7109375" style="4" customWidth="1"/>
    <col min="29" max="257" width="9.140625" style="4"/>
    <col min="258" max="258" width="37.5703125" style="4" customWidth="1"/>
    <col min="259" max="280" width="12.140625" style="4" customWidth="1"/>
    <col min="281" max="281" width="13" style="4" customWidth="1"/>
    <col min="282" max="282" width="15.85546875" style="4" customWidth="1"/>
    <col min="283" max="283" width="14.5703125" style="4" customWidth="1"/>
    <col min="284" max="284" width="11.7109375" style="4" customWidth="1"/>
    <col min="285" max="513" width="9.140625" style="4"/>
    <col min="514" max="514" width="37.5703125" style="4" customWidth="1"/>
    <col min="515" max="536" width="12.140625" style="4" customWidth="1"/>
    <col min="537" max="537" width="13" style="4" customWidth="1"/>
    <col min="538" max="538" width="15.85546875" style="4" customWidth="1"/>
    <col min="539" max="539" width="14.5703125" style="4" customWidth="1"/>
    <col min="540" max="540" width="11.7109375" style="4" customWidth="1"/>
    <col min="541" max="769" width="9.140625" style="4"/>
    <col min="770" max="770" width="37.5703125" style="4" customWidth="1"/>
    <col min="771" max="792" width="12.140625" style="4" customWidth="1"/>
    <col min="793" max="793" width="13" style="4" customWidth="1"/>
    <col min="794" max="794" width="15.85546875" style="4" customWidth="1"/>
    <col min="795" max="795" width="14.5703125" style="4" customWidth="1"/>
    <col min="796" max="796" width="11.7109375" style="4" customWidth="1"/>
    <col min="797" max="1025" width="9.140625" style="4"/>
    <col min="1026" max="1026" width="37.5703125" style="4" customWidth="1"/>
    <col min="1027" max="1048" width="12.140625" style="4" customWidth="1"/>
    <col min="1049" max="1049" width="13" style="4" customWidth="1"/>
    <col min="1050" max="1050" width="15.85546875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37.5703125" style="4" customWidth="1"/>
    <col min="1283" max="1304" width="12.140625" style="4" customWidth="1"/>
    <col min="1305" max="1305" width="13" style="4" customWidth="1"/>
    <col min="1306" max="1306" width="15.85546875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37.5703125" style="4" customWidth="1"/>
    <col min="1539" max="1560" width="12.140625" style="4" customWidth="1"/>
    <col min="1561" max="1561" width="13" style="4" customWidth="1"/>
    <col min="1562" max="1562" width="15.85546875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37.5703125" style="4" customWidth="1"/>
    <col min="1795" max="1816" width="12.140625" style="4" customWidth="1"/>
    <col min="1817" max="1817" width="13" style="4" customWidth="1"/>
    <col min="1818" max="1818" width="15.85546875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37.5703125" style="4" customWidth="1"/>
    <col min="2051" max="2072" width="12.140625" style="4" customWidth="1"/>
    <col min="2073" max="2073" width="13" style="4" customWidth="1"/>
    <col min="2074" max="2074" width="15.85546875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37.5703125" style="4" customWidth="1"/>
    <col min="2307" max="2328" width="12.140625" style="4" customWidth="1"/>
    <col min="2329" max="2329" width="13" style="4" customWidth="1"/>
    <col min="2330" max="2330" width="15.85546875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37.5703125" style="4" customWidth="1"/>
    <col min="2563" max="2584" width="12.140625" style="4" customWidth="1"/>
    <col min="2585" max="2585" width="13" style="4" customWidth="1"/>
    <col min="2586" max="2586" width="15.85546875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37.5703125" style="4" customWidth="1"/>
    <col min="2819" max="2840" width="12.140625" style="4" customWidth="1"/>
    <col min="2841" max="2841" width="13" style="4" customWidth="1"/>
    <col min="2842" max="2842" width="15.85546875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37.5703125" style="4" customWidth="1"/>
    <col min="3075" max="3096" width="12.140625" style="4" customWidth="1"/>
    <col min="3097" max="3097" width="13" style="4" customWidth="1"/>
    <col min="3098" max="3098" width="15.85546875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37.5703125" style="4" customWidth="1"/>
    <col min="3331" max="3352" width="12.140625" style="4" customWidth="1"/>
    <col min="3353" max="3353" width="13" style="4" customWidth="1"/>
    <col min="3354" max="3354" width="15.85546875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37.5703125" style="4" customWidth="1"/>
    <col min="3587" max="3608" width="12.140625" style="4" customWidth="1"/>
    <col min="3609" max="3609" width="13" style="4" customWidth="1"/>
    <col min="3610" max="3610" width="15.85546875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37.5703125" style="4" customWidth="1"/>
    <col min="3843" max="3864" width="12.140625" style="4" customWidth="1"/>
    <col min="3865" max="3865" width="13" style="4" customWidth="1"/>
    <col min="3866" max="3866" width="15.85546875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37.5703125" style="4" customWidth="1"/>
    <col min="4099" max="4120" width="12.140625" style="4" customWidth="1"/>
    <col min="4121" max="4121" width="13" style="4" customWidth="1"/>
    <col min="4122" max="4122" width="15.85546875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37.5703125" style="4" customWidth="1"/>
    <col min="4355" max="4376" width="12.140625" style="4" customWidth="1"/>
    <col min="4377" max="4377" width="13" style="4" customWidth="1"/>
    <col min="4378" max="4378" width="15.85546875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37.5703125" style="4" customWidth="1"/>
    <col min="4611" max="4632" width="12.140625" style="4" customWidth="1"/>
    <col min="4633" max="4633" width="13" style="4" customWidth="1"/>
    <col min="4634" max="4634" width="15.85546875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37.5703125" style="4" customWidth="1"/>
    <col min="4867" max="4888" width="12.140625" style="4" customWidth="1"/>
    <col min="4889" max="4889" width="13" style="4" customWidth="1"/>
    <col min="4890" max="4890" width="15.85546875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37.5703125" style="4" customWidth="1"/>
    <col min="5123" max="5144" width="12.140625" style="4" customWidth="1"/>
    <col min="5145" max="5145" width="13" style="4" customWidth="1"/>
    <col min="5146" max="5146" width="15.85546875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37.5703125" style="4" customWidth="1"/>
    <col min="5379" max="5400" width="12.140625" style="4" customWidth="1"/>
    <col min="5401" max="5401" width="13" style="4" customWidth="1"/>
    <col min="5402" max="5402" width="15.85546875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37.5703125" style="4" customWidth="1"/>
    <col min="5635" max="5656" width="12.140625" style="4" customWidth="1"/>
    <col min="5657" max="5657" width="13" style="4" customWidth="1"/>
    <col min="5658" max="5658" width="15.85546875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37.5703125" style="4" customWidth="1"/>
    <col min="5891" max="5912" width="12.140625" style="4" customWidth="1"/>
    <col min="5913" max="5913" width="13" style="4" customWidth="1"/>
    <col min="5914" max="5914" width="15.85546875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37.5703125" style="4" customWidth="1"/>
    <col min="6147" max="6168" width="12.140625" style="4" customWidth="1"/>
    <col min="6169" max="6169" width="13" style="4" customWidth="1"/>
    <col min="6170" max="6170" width="15.85546875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37.5703125" style="4" customWidth="1"/>
    <col min="6403" max="6424" width="12.140625" style="4" customWidth="1"/>
    <col min="6425" max="6425" width="13" style="4" customWidth="1"/>
    <col min="6426" max="6426" width="15.85546875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37.5703125" style="4" customWidth="1"/>
    <col min="6659" max="6680" width="12.140625" style="4" customWidth="1"/>
    <col min="6681" max="6681" width="13" style="4" customWidth="1"/>
    <col min="6682" max="6682" width="15.85546875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37.5703125" style="4" customWidth="1"/>
    <col min="6915" max="6936" width="12.140625" style="4" customWidth="1"/>
    <col min="6937" max="6937" width="13" style="4" customWidth="1"/>
    <col min="6938" max="6938" width="15.85546875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37.5703125" style="4" customWidth="1"/>
    <col min="7171" max="7192" width="12.140625" style="4" customWidth="1"/>
    <col min="7193" max="7193" width="13" style="4" customWidth="1"/>
    <col min="7194" max="7194" width="15.85546875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37.5703125" style="4" customWidth="1"/>
    <col min="7427" max="7448" width="12.140625" style="4" customWidth="1"/>
    <col min="7449" max="7449" width="13" style="4" customWidth="1"/>
    <col min="7450" max="7450" width="15.85546875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37.5703125" style="4" customWidth="1"/>
    <col min="7683" max="7704" width="12.140625" style="4" customWidth="1"/>
    <col min="7705" max="7705" width="13" style="4" customWidth="1"/>
    <col min="7706" max="7706" width="15.85546875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37.5703125" style="4" customWidth="1"/>
    <col min="7939" max="7960" width="12.140625" style="4" customWidth="1"/>
    <col min="7961" max="7961" width="13" style="4" customWidth="1"/>
    <col min="7962" max="7962" width="15.85546875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37.5703125" style="4" customWidth="1"/>
    <col min="8195" max="8216" width="12.140625" style="4" customWidth="1"/>
    <col min="8217" max="8217" width="13" style="4" customWidth="1"/>
    <col min="8218" max="8218" width="15.85546875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37.5703125" style="4" customWidth="1"/>
    <col min="8451" max="8472" width="12.140625" style="4" customWidth="1"/>
    <col min="8473" max="8473" width="13" style="4" customWidth="1"/>
    <col min="8474" max="8474" width="15.85546875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37.5703125" style="4" customWidth="1"/>
    <col min="8707" max="8728" width="12.140625" style="4" customWidth="1"/>
    <col min="8729" max="8729" width="13" style="4" customWidth="1"/>
    <col min="8730" max="8730" width="15.85546875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37.5703125" style="4" customWidth="1"/>
    <col min="8963" max="8984" width="12.140625" style="4" customWidth="1"/>
    <col min="8985" max="8985" width="13" style="4" customWidth="1"/>
    <col min="8986" max="8986" width="15.85546875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37.5703125" style="4" customWidth="1"/>
    <col min="9219" max="9240" width="12.140625" style="4" customWidth="1"/>
    <col min="9241" max="9241" width="13" style="4" customWidth="1"/>
    <col min="9242" max="9242" width="15.85546875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37.5703125" style="4" customWidth="1"/>
    <col min="9475" max="9496" width="12.140625" style="4" customWidth="1"/>
    <col min="9497" max="9497" width="13" style="4" customWidth="1"/>
    <col min="9498" max="9498" width="15.85546875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37.5703125" style="4" customWidth="1"/>
    <col min="9731" max="9752" width="12.140625" style="4" customWidth="1"/>
    <col min="9753" max="9753" width="13" style="4" customWidth="1"/>
    <col min="9754" max="9754" width="15.85546875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37.5703125" style="4" customWidth="1"/>
    <col min="9987" max="10008" width="12.140625" style="4" customWidth="1"/>
    <col min="10009" max="10009" width="13" style="4" customWidth="1"/>
    <col min="10010" max="10010" width="15.85546875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37.5703125" style="4" customWidth="1"/>
    <col min="10243" max="10264" width="12.140625" style="4" customWidth="1"/>
    <col min="10265" max="10265" width="13" style="4" customWidth="1"/>
    <col min="10266" max="10266" width="15.85546875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37.5703125" style="4" customWidth="1"/>
    <col min="10499" max="10520" width="12.140625" style="4" customWidth="1"/>
    <col min="10521" max="10521" width="13" style="4" customWidth="1"/>
    <col min="10522" max="10522" width="15.85546875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37.5703125" style="4" customWidth="1"/>
    <col min="10755" max="10776" width="12.140625" style="4" customWidth="1"/>
    <col min="10777" max="10777" width="13" style="4" customWidth="1"/>
    <col min="10778" max="10778" width="15.85546875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37.5703125" style="4" customWidth="1"/>
    <col min="11011" max="11032" width="12.140625" style="4" customWidth="1"/>
    <col min="11033" max="11033" width="13" style="4" customWidth="1"/>
    <col min="11034" max="11034" width="15.85546875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37.5703125" style="4" customWidth="1"/>
    <col min="11267" max="11288" width="12.140625" style="4" customWidth="1"/>
    <col min="11289" max="11289" width="13" style="4" customWidth="1"/>
    <col min="11290" max="11290" width="15.85546875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37.5703125" style="4" customWidth="1"/>
    <col min="11523" max="11544" width="12.140625" style="4" customWidth="1"/>
    <col min="11545" max="11545" width="13" style="4" customWidth="1"/>
    <col min="11546" max="11546" width="15.85546875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37.5703125" style="4" customWidth="1"/>
    <col min="11779" max="11800" width="12.140625" style="4" customWidth="1"/>
    <col min="11801" max="11801" width="13" style="4" customWidth="1"/>
    <col min="11802" max="11802" width="15.85546875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37.5703125" style="4" customWidth="1"/>
    <col min="12035" max="12056" width="12.140625" style="4" customWidth="1"/>
    <col min="12057" max="12057" width="13" style="4" customWidth="1"/>
    <col min="12058" max="12058" width="15.85546875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37.5703125" style="4" customWidth="1"/>
    <col min="12291" max="12312" width="12.140625" style="4" customWidth="1"/>
    <col min="12313" max="12313" width="13" style="4" customWidth="1"/>
    <col min="12314" max="12314" width="15.85546875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37.5703125" style="4" customWidth="1"/>
    <col min="12547" max="12568" width="12.140625" style="4" customWidth="1"/>
    <col min="12569" max="12569" width="13" style="4" customWidth="1"/>
    <col min="12570" max="12570" width="15.85546875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37.5703125" style="4" customWidth="1"/>
    <col min="12803" max="12824" width="12.140625" style="4" customWidth="1"/>
    <col min="12825" max="12825" width="13" style="4" customWidth="1"/>
    <col min="12826" max="12826" width="15.85546875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37.5703125" style="4" customWidth="1"/>
    <col min="13059" max="13080" width="12.140625" style="4" customWidth="1"/>
    <col min="13081" max="13081" width="13" style="4" customWidth="1"/>
    <col min="13082" max="13082" width="15.85546875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37.5703125" style="4" customWidth="1"/>
    <col min="13315" max="13336" width="12.140625" style="4" customWidth="1"/>
    <col min="13337" max="13337" width="13" style="4" customWidth="1"/>
    <col min="13338" max="13338" width="15.85546875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37.5703125" style="4" customWidth="1"/>
    <col min="13571" max="13592" width="12.140625" style="4" customWidth="1"/>
    <col min="13593" max="13593" width="13" style="4" customWidth="1"/>
    <col min="13594" max="13594" width="15.85546875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37.5703125" style="4" customWidth="1"/>
    <col min="13827" max="13848" width="12.140625" style="4" customWidth="1"/>
    <col min="13849" max="13849" width="13" style="4" customWidth="1"/>
    <col min="13850" max="13850" width="15.85546875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37.5703125" style="4" customWidth="1"/>
    <col min="14083" max="14104" width="12.140625" style="4" customWidth="1"/>
    <col min="14105" max="14105" width="13" style="4" customWidth="1"/>
    <col min="14106" max="14106" width="15.85546875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37.5703125" style="4" customWidth="1"/>
    <col min="14339" max="14360" width="12.140625" style="4" customWidth="1"/>
    <col min="14361" max="14361" width="13" style="4" customWidth="1"/>
    <col min="14362" max="14362" width="15.85546875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37.5703125" style="4" customWidth="1"/>
    <col min="14595" max="14616" width="12.140625" style="4" customWidth="1"/>
    <col min="14617" max="14617" width="13" style="4" customWidth="1"/>
    <col min="14618" max="14618" width="15.85546875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37.5703125" style="4" customWidth="1"/>
    <col min="14851" max="14872" width="12.140625" style="4" customWidth="1"/>
    <col min="14873" max="14873" width="13" style="4" customWidth="1"/>
    <col min="14874" max="14874" width="15.85546875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37.5703125" style="4" customWidth="1"/>
    <col min="15107" max="15128" width="12.140625" style="4" customWidth="1"/>
    <col min="15129" max="15129" width="13" style="4" customWidth="1"/>
    <col min="15130" max="15130" width="15.85546875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37.5703125" style="4" customWidth="1"/>
    <col min="15363" max="15384" width="12.140625" style="4" customWidth="1"/>
    <col min="15385" max="15385" width="13" style="4" customWidth="1"/>
    <col min="15386" max="15386" width="15.85546875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37.5703125" style="4" customWidth="1"/>
    <col min="15619" max="15640" width="12.140625" style="4" customWidth="1"/>
    <col min="15641" max="15641" width="13" style="4" customWidth="1"/>
    <col min="15642" max="15642" width="15.85546875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37.5703125" style="4" customWidth="1"/>
    <col min="15875" max="15896" width="12.140625" style="4" customWidth="1"/>
    <col min="15897" max="15897" width="13" style="4" customWidth="1"/>
    <col min="15898" max="15898" width="15.85546875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37.5703125" style="4" customWidth="1"/>
    <col min="16131" max="16152" width="12.140625" style="4" customWidth="1"/>
    <col min="16153" max="16153" width="13" style="4" customWidth="1"/>
    <col min="16154" max="16154" width="15.85546875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('[7]YARIŞMA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'[7]YARIŞMA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'[7]YARIŞMA BİLGİLERİ'!F21</f>
        <v>2010 ERKEKLER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44714.448686342592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5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5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56</v>
      </c>
      <c r="C8" s="33" t="s">
        <v>20</v>
      </c>
      <c r="D8" s="18">
        <f>IF(ISERROR(VLOOKUP(B8,'[7]60m.'!$D$8:$F$975,3,0)),"",(VLOOKUP(B8,'[7]60m.'!$D$8:$H$975,3,0)))</f>
        <v>882</v>
      </c>
      <c r="E8" s="19">
        <f>IF(ISERROR(VLOOKUP(B8,'[7]60m.'!$D$8:$G$975,4,0)),"",(VLOOKUP(B8,'[7]60m.'!$D$8:$G$975,4,0)))</f>
        <v>69</v>
      </c>
      <c r="F8" s="20" t="str">
        <f>IF(ISERROR(VLOOKUP(B8,'[7]100m.Eng'!$D$8:$G$935,3,0)),"",(VLOOKUP(B8,'[7]100m.Eng'!$D$8:$G$935,3,0)))</f>
        <v/>
      </c>
      <c r="G8" s="21" t="str">
        <f>IF(ISERROR(VLOOKUP(B8,'[7]100m.Eng'!$D$8:$G$935,4,0)),"",(VLOOKUP(B8,'[7]100m.Eng'!$D$8:$G$935,4,0)))</f>
        <v/>
      </c>
      <c r="H8" s="22" t="str">
        <f>IF(ISERROR(VLOOKUP(B8,'[7]2000m.'!$D$8:$G$947,3,0)),"",(VLOOKUP(B8,'[7]2000m.'!$D$8:$G$947,3,0)))</f>
        <v/>
      </c>
      <c r="I8" s="19" t="str">
        <f>IF(ISERROR(VLOOKUP(B8,'[7]2000m.'!$D$8:$G$947,4,0)),"",(VLOOKUP(B8,'[7]2000m.'!$D$8:$G$947,4,0)))</f>
        <v/>
      </c>
      <c r="J8" s="20" t="str">
        <f>IF(ISERROR(VLOOKUP(B8,[7]Gülle!$E$8:$K$942,6,0)),"",(VLOOKUP(B8,[7]Gülle!$E$8:$K$942,6,0)))</f>
        <v/>
      </c>
      <c r="K8" s="21" t="str">
        <f>IF(ISERROR(VLOOKUP(B8,[7]Gülle!$E$8:$K$942,7,0)),"",(VLOOKUP(B8,[7]Gülle!$E$8:$K$942,7,0)))</f>
        <v/>
      </c>
      <c r="L8" s="18" t="str">
        <f>IF(ISERROR(VLOOKUP(B8,[7]Disk!$E$8:$K$947,6,0)),"",(VLOOKUP(B8,[7]Disk!$E$8:$K$947,6,0)))</f>
        <v/>
      </c>
      <c r="M8" s="19" t="str">
        <f>IF(ISERROR(VLOOKUP(B8,[7]Disk!$E$8:$K$947,7,0)),"",(VLOOKUP(B8,[7]Disk!$E$8:$K$947,7,0)))</f>
        <v/>
      </c>
      <c r="N8" s="20">
        <f>IF(ISERROR(VLOOKUP(B8,[7]Uzun!$E$8:$J$995,6,0)),"",(VLOOKUP(B8,[7]Uzun!$E$8:$J$995,6,0)))</f>
        <v>475</v>
      </c>
      <c r="O8" s="21">
        <f>IF(ISERROR(VLOOKUP(B8,[7]Uzun!$E$8:$K$996,7,0)),"",(VLOOKUP(B8,[7]Uzun!$E$8:$K$996,7,0)))</f>
        <v>58</v>
      </c>
      <c r="P8" s="18" t="str">
        <f>IF(ISERROR(VLOOKUP(B8,[7]Yüksek!$E$8:$BA$1000,48,0)),"",(VLOOKUP(B8,[7]Yüksek!$E$8:$BA$1000,48,0)))</f>
        <v/>
      </c>
      <c r="Q8" s="19" t="str">
        <f>IF(ISERROR(VLOOKUP(B8,[7]Yüksek!$E$8:$BA$1000,49,0)),"",(VLOOKUP(B8,[7]Yüksek!$E$8:$BA$1000,49,0)))</f>
        <v/>
      </c>
      <c r="R8" s="20" t="str">
        <f>IF(ISERROR(VLOOKUP(B8,[7]Çekiç!$E$8:$K$942,6,0)),"",(VLOOKUP(B8,[7]Çekiç!$E$8:$K$942,6,0)))</f>
        <v/>
      </c>
      <c r="S8" s="21" t="str">
        <f>IF(ISERROR(VLOOKUP(B8,[7]Çekiç!$E$8:$K$942,7,0)),"",(VLOOKUP(B8,[7]Çekiç!$E$8:$K$942,7,0)))</f>
        <v/>
      </c>
      <c r="T8" s="18">
        <f>IF(ISERROR(VLOOKUP(B8,[7]Cirit!$E$8:$J$995,6,0)),"",(VLOOKUP(B8,[7]Cirit!$E$8:$J$995,6,0)))</f>
        <v>1608</v>
      </c>
      <c r="U8" s="19">
        <f>IF(ISERROR(VLOOKUP(B8,[7]Cirit!$E$8:$K$995,7,0)),"",(VLOOKUP(B8,[7]Cirit!$E$8:$K$995,7,0)))</f>
        <v>31</v>
      </c>
      <c r="V8" s="25" t="str">
        <f>IF(ISERROR(VLOOKUP(B8,'[7]800m.'!$D$8:$F$984,3,0)),"",(VLOOKUP(B8,'[7]800m.'!$D$8:$H$984,3,0)))</f>
        <v/>
      </c>
      <c r="W8" s="21" t="str">
        <f>IF(ISERROR(VLOOKUP(B8,'[7]800m.'!$D$8:$G$984,4,0)),"",(VLOOKUP(B8,'[7]800m.'!$D$8:$G$984,4,0)))</f>
        <v/>
      </c>
      <c r="X8" s="18" t="str">
        <f>IF(ISERROR(VLOOKUP(B8,'[7]80m.'!$D$8:$G$935,3,0)),"",(VLOOKUP(B8,'[7]80m.'!$D$8:$G$935,3,0)))</f>
        <v/>
      </c>
      <c r="Y8" s="19" t="str">
        <f>IF(ISERROR(VLOOKUP(B8,'[7]80m.'!$D$8:$G$935,4,0)),"",(VLOOKUP(B8,'[7]80m.'!$D$8:$G$935,4,0)))</f>
        <v/>
      </c>
      <c r="Z8" s="23">
        <f t="shared" ref="Z8:Z18" si="0">SUM(E8,G8,I8,K8,M8,O8,Q8,U8,W8,Y8)</f>
        <v>158</v>
      </c>
      <c r="AA8" s="13"/>
      <c r="AB8" s="13"/>
      <c r="AC8" s="13"/>
      <c r="AD8" s="13"/>
      <c r="AE8" s="13"/>
    </row>
    <row r="9" spans="1:31" ht="31.5" customHeight="1" x14ac:dyDescent="0.2">
      <c r="A9" s="16">
        <v>2</v>
      </c>
      <c r="B9" s="1" t="s">
        <v>107</v>
      </c>
      <c r="C9" s="33" t="s">
        <v>20</v>
      </c>
      <c r="D9" s="41">
        <v>932</v>
      </c>
      <c r="E9" s="42">
        <v>59</v>
      </c>
      <c r="F9" s="43" t="str">
        <f>IF(ISERROR(VLOOKUP(C9,'[12]100m.Eng'!$D$8:$G$935,3,0)),"",(VLOOKUP(C9,'[12]100m.Eng'!$D$8:$G$935,3,0)))</f>
        <v/>
      </c>
      <c r="G9" s="44" t="str">
        <f>IF(ISERROR(VLOOKUP(C9,'[12]100m.Eng'!$D$8:$G$935,4,0)),"",(VLOOKUP(C9,'[12]100m.Eng'!$D$8:$G$935,4,0)))</f>
        <v/>
      </c>
      <c r="H9" s="45" t="str">
        <f>IF(ISERROR(VLOOKUP(C9,'[12]2000m.'!$D$8:$G$947,3,0)),"",(VLOOKUP(C9,'[12]2000m.'!$D$8:$G$947,3,0)))</f>
        <v/>
      </c>
      <c r="I9" s="42" t="str">
        <f>IF(ISERROR(VLOOKUP(C9,'[12]2000m.'!$D$8:$G$947,4,0)),"",(VLOOKUP(C9,'[12]2000m.'!$D$8:$G$947,4,0)))</f>
        <v/>
      </c>
      <c r="J9" s="43" t="str">
        <f>IF(ISERROR(VLOOKUP(C9,[12]Gülle!$E$8:$K$942,6,0)),"",(VLOOKUP(C9,[12]Gülle!$E$8:$K$942,6,0)))</f>
        <v/>
      </c>
      <c r="K9" s="44" t="str">
        <f>IF(ISERROR(VLOOKUP(C9,[12]Gülle!$E$8:$K$942,7,0)),"",(VLOOKUP(C9,[12]Gülle!$E$8:$K$942,7,0)))</f>
        <v/>
      </c>
      <c r="L9" s="41" t="str">
        <f>IF(ISERROR(VLOOKUP(C9,[12]Disk!$E$8:$K$947,6,0)),"",(VLOOKUP(C9,[12]Disk!$E$8:$K$947,6,0)))</f>
        <v/>
      </c>
      <c r="M9" s="42" t="str">
        <f>IF(ISERROR(VLOOKUP(C9,[12]Disk!$E$8:$K$947,7,0)),"",(VLOOKUP(C9,[12]Disk!$E$8:$K$947,7,0)))</f>
        <v/>
      </c>
      <c r="N9" s="43">
        <v>429</v>
      </c>
      <c r="O9" s="44">
        <v>47</v>
      </c>
      <c r="P9" s="41" t="str">
        <f>IF(ISERROR(VLOOKUP(C9,[12]Yüksek!$E$8:$BA$1000,48,0)),"",(VLOOKUP(C9,[12]Yüksek!$E$8:$BA$1000,48,0)))</f>
        <v/>
      </c>
      <c r="Q9" s="42" t="str">
        <f>IF(ISERROR(VLOOKUP(C9,[12]Yüksek!$E$8:$BA$1000,49,0)),"",(VLOOKUP(C9,[12]Yüksek!$E$8:$BA$1000,49,0)))</f>
        <v/>
      </c>
      <c r="R9" s="43" t="str">
        <f>IF(ISERROR(VLOOKUP(C9,[12]Çekiç!$E$8:$K$942,6,0)),"",(VLOOKUP(C9,[12]Çekiç!$E$8:$K$942,6,0)))</f>
        <v/>
      </c>
      <c r="S9" s="44" t="str">
        <f>IF(ISERROR(VLOOKUP(C9,[12]Çekiç!$E$8:$K$942,7,0)),"",(VLOOKUP(C9,[12]Çekiç!$E$8:$K$942,7,0)))</f>
        <v/>
      </c>
      <c r="T9" s="41">
        <v>2297</v>
      </c>
      <c r="U9" s="42">
        <v>44</v>
      </c>
      <c r="V9" s="59" t="str">
        <f>IF(ISERROR(VLOOKUP(C9,'[12]800m.'!$D$8:$F$984,3,0)),"",(VLOOKUP(C9,'[12]800m.'!$D$8:$H$984,3,0)))</f>
        <v/>
      </c>
      <c r="W9" s="44" t="str">
        <f>IF(ISERROR(VLOOKUP(C9,'[12]800m.'!$D$8:$G$984,4,0)),"",(VLOOKUP(C9,'[12]800m.'!$D$8:$G$984,4,0)))</f>
        <v/>
      </c>
      <c r="X9" s="41" t="str">
        <f>IF(ISERROR(VLOOKUP(C9,'[12]80m.'!$D$8:$G$935,3,0)),"",(VLOOKUP(C9,'[12]80m.'!$D$8:$G$935,3,0)))</f>
        <v/>
      </c>
      <c r="Y9" s="42" t="str">
        <f>IF(ISERROR(VLOOKUP(C9,'[12]80m.'!$D$8:$G$935,4,0)),"",(VLOOKUP(C9,'[12]80m.'!$D$8:$G$935,4,0)))</f>
        <v/>
      </c>
      <c r="Z9" s="60">
        <f>SUM(E9,G9,I9,K9,M9,O9,Q9,U9,W9,Y9)</f>
        <v>150</v>
      </c>
      <c r="AA9" s="13"/>
      <c r="AB9" s="13"/>
      <c r="AC9" s="13"/>
      <c r="AD9" s="13"/>
      <c r="AE9" s="13"/>
    </row>
    <row r="10" spans="1:31" ht="31.5" customHeight="1" x14ac:dyDescent="0.2">
      <c r="A10" s="16">
        <v>3</v>
      </c>
      <c r="B10" s="1" t="s">
        <v>101</v>
      </c>
      <c r="C10" s="33" t="s">
        <v>20</v>
      </c>
      <c r="D10" s="18">
        <f>IF(ISERROR(VLOOKUP(B10,'[7]60m.'!$D$8:$F$975,3,0)),"",(VLOOKUP(B10,'[7]60m.'!$D$8:$H$975,3,0)))</f>
        <v>915</v>
      </c>
      <c r="E10" s="19">
        <f>IF(ISERROR(VLOOKUP(B10,'[7]60m.'!$D$8:$G$975,4,0)),"",(VLOOKUP(B10,'[7]60m.'!$D$8:$G$975,4,0)))</f>
        <v>63</v>
      </c>
      <c r="F10" s="20" t="str">
        <f>IF(ISERROR(VLOOKUP(B10,'[7]100m.Eng'!$D$8:$G$935,3,0)),"",(VLOOKUP(B10,'[7]100m.Eng'!$D$8:$G$935,3,0)))</f>
        <v/>
      </c>
      <c r="G10" s="21" t="str">
        <f>IF(ISERROR(VLOOKUP(B10,'[7]100m.Eng'!$D$8:$G$935,4,0)),"",(VLOOKUP(B10,'[7]100m.Eng'!$D$8:$G$935,4,0)))</f>
        <v/>
      </c>
      <c r="H10" s="22" t="str">
        <f>IF(ISERROR(VLOOKUP(B10,'[7]2000m.'!$D$8:$G$947,3,0)),"",(VLOOKUP(B10,'[7]2000m.'!$D$8:$G$947,3,0)))</f>
        <v/>
      </c>
      <c r="I10" s="19" t="str">
        <f>IF(ISERROR(VLOOKUP(B10,'[7]2000m.'!$D$8:$G$947,4,0)),"",(VLOOKUP(B10,'[7]2000m.'!$D$8:$G$947,4,0)))</f>
        <v/>
      </c>
      <c r="J10" s="20" t="str">
        <f>IF(ISERROR(VLOOKUP(B10,[7]Gülle!$E$8:$K$942,6,0)),"",(VLOOKUP(B10,[7]Gülle!$E$8:$K$942,6,0)))</f>
        <v/>
      </c>
      <c r="K10" s="21" t="str">
        <f>IF(ISERROR(VLOOKUP(B10,[7]Gülle!$E$8:$K$942,7,0)),"",(VLOOKUP(B10,[7]Gülle!$E$8:$K$942,7,0)))</f>
        <v/>
      </c>
      <c r="L10" s="18" t="str">
        <f>IF(ISERROR(VLOOKUP(B10,[7]Disk!$E$8:$K$947,6,0)),"",(VLOOKUP(B10,[7]Disk!$E$8:$K$947,6,0)))</f>
        <v/>
      </c>
      <c r="M10" s="19" t="str">
        <f>IF(ISERROR(VLOOKUP(B10,[7]Disk!$E$8:$K$947,7,0)),"",(VLOOKUP(B10,[7]Disk!$E$8:$K$947,7,0)))</f>
        <v/>
      </c>
      <c r="N10" s="20">
        <f>IF(ISERROR(VLOOKUP(B10,[7]Uzun!$E$8:$J$995,6,0)),"",(VLOOKUP(B10,[7]Uzun!$E$8:$J$995,6,0)))</f>
        <v>448</v>
      </c>
      <c r="O10" s="21">
        <f>IF(ISERROR(VLOOKUP(B10,[7]Uzun!$E$8:$K$996,7,0)),"",(VLOOKUP(B10,[7]Uzun!$E$8:$K$996,7,0)))</f>
        <v>52</v>
      </c>
      <c r="P10" s="18" t="str">
        <f>IF(ISERROR(VLOOKUP(B10,[7]Yüksek!$E$8:$BA$1000,48,0)),"",(VLOOKUP(B10,[7]Yüksek!$E$8:$BA$1000,48,0)))</f>
        <v/>
      </c>
      <c r="Q10" s="19" t="str">
        <f>IF(ISERROR(VLOOKUP(B10,[7]Yüksek!$E$8:$BA$1000,49,0)),"",(VLOOKUP(B10,[7]Yüksek!$E$8:$BA$1000,49,0)))</f>
        <v/>
      </c>
      <c r="R10" s="20" t="str">
        <f>IF(ISERROR(VLOOKUP(B10,[7]Çekiç!$E$8:$K$942,6,0)),"",(VLOOKUP(B10,[7]Çekiç!$E$8:$K$942,6,0)))</f>
        <v/>
      </c>
      <c r="S10" s="21" t="str">
        <f>IF(ISERROR(VLOOKUP(B10,[7]Çekiç!$E$8:$K$942,7,0)),"",(VLOOKUP(B10,[7]Çekiç!$E$8:$K$942,7,0)))</f>
        <v/>
      </c>
      <c r="T10" s="18">
        <f>IF(ISERROR(VLOOKUP(B10,[7]Cirit!$E$8:$J$995,6,0)),"",(VLOOKUP(B10,[7]Cirit!$E$8:$J$995,6,0)))</f>
        <v>1617</v>
      </c>
      <c r="U10" s="19">
        <f>IF(ISERROR(VLOOKUP(B10,[7]Cirit!$E$8:$K$995,7,0)),"",(VLOOKUP(B10,[7]Cirit!$E$8:$K$995,7,0)))</f>
        <v>31</v>
      </c>
      <c r="V10" s="25" t="str">
        <f>IF(ISERROR(VLOOKUP(B10,'[7]800m.'!$D$8:$F$984,3,0)),"",(VLOOKUP(B10,'[7]800m.'!$D$8:$H$984,3,0)))</f>
        <v/>
      </c>
      <c r="W10" s="21" t="str">
        <f>IF(ISERROR(VLOOKUP(B10,'[7]800m.'!$D$8:$G$984,4,0)),"",(VLOOKUP(B10,'[7]800m.'!$D$8:$G$984,4,0)))</f>
        <v/>
      </c>
      <c r="X10" s="18" t="str">
        <f>IF(ISERROR(VLOOKUP(B10,'[7]80m.'!$D$8:$G$935,3,0)),"",(VLOOKUP(B10,'[7]80m.'!$D$8:$G$935,3,0)))</f>
        <v/>
      </c>
      <c r="Y10" s="19" t="str">
        <f>IF(ISERROR(VLOOKUP(B10,'[7]80m.'!$D$8:$G$935,4,0)),"",(VLOOKUP(B10,'[7]80m.'!$D$8:$G$935,4,0)))</f>
        <v/>
      </c>
      <c r="Z10" s="23">
        <f t="shared" si="0"/>
        <v>146</v>
      </c>
      <c r="AA10" s="13"/>
      <c r="AB10" s="13"/>
      <c r="AC10" s="13"/>
      <c r="AD10" s="13"/>
      <c r="AE10" s="13"/>
    </row>
    <row r="11" spans="1:31" ht="31.5" customHeight="1" x14ac:dyDescent="0.2">
      <c r="A11" s="16">
        <v>4</v>
      </c>
      <c r="B11" s="1" t="s">
        <v>58</v>
      </c>
      <c r="C11" s="33" t="s">
        <v>20</v>
      </c>
      <c r="D11" s="18">
        <f>IF(ISERROR(VLOOKUP(B11,'[7]60m.'!$D$8:$F$975,3,0)),"",(VLOOKUP(B11,'[7]60m.'!$D$8:$H$975,3,0)))</f>
        <v>910</v>
      </c>
      <c r="E11" s="19">
        <f>IF(ISERROR(VLOOKUP(B11,'[7]60m.'!$D$8:$G$975,4,0)),"",(VLOOKUP(B11,'[7]60m.'!$D$8:$G$975,4,0)))</f>
        <v>64</v>
      </c>
      <c r="F11" s="20" t="str">
        <f>IF(ISERROR(VLOOKUP(B11,'[7]100m.Eng'!$D$8:$G$935,3,0)),"",(VLOOKUP(B11,'[7]100m.Eng'!$D$8:$G$935,3,0)))</f>
        <v/>
      </c>
      <c r="G11" s="21" t="str">
        <f>IF(ISERROR(VLOOKUP(B11,'[7]100m.Eng'!$D$8:$G$935,4,0)),"",(VLOOKUP(B11,'[7]100m.Eng'!$D$8:$G$935,4,0)))</f>
        <v/>
      </c>
      <c r="H11" s="22" t="str">
        <f>IF(ISERROR(VLOOKUP(B11,'[7]2000m.'!$D$8:$G$947,3,0)),"",(VLOOKUP(B11,'[7]2000m.'!$D$8:$G$947,3,0)))</f>
        <v/>
      </c>
      <c r="I11" s="19" t="str">
        <f>IF(ISERROR(VLOOKUP(B11,'[7]2000m.'!$D$8:$G$947,4,0)),"",(VLOOKUP(B11,'[7]2000m.'!$D$8:$G$947,4,0)))</f>
        <v/>
      </c>
      <c r="J11" s="20" t="str">
        <f>IF(ISERROR(VLOOKUP(B11,[7]Gülle!$E$8:$K$942,6,0)),"",(VLOOKUP(B11,[7]Gülle!$E$8:$K$942,6,0)))</f>
        <v/>
      </c>
      <c r="K11" s="21" t="str">
        <f>IF(ISERROR(VLOOKUP(B11,[7]Gülle!$E$8:$K$942,7,0)),"",(VLOOKUP(B11,[7]Gülle!$E$8:$K$942,7,0)))</f>
        <v/>
      </c>
      <c r="L11" s="18" t="str">
        <f>IF(ISERROR(VLOOKUP(B11,[7]Disk!$E$8:$K$947,6,0)),"",(VLOOKUP(B11,[7]Disk!$E$8:$K$947,6,0)))</f>
        <v/>
      </c>
      <c r="M11" s="19" t="str">
        <f>IF(ISERROR(VLOOKUP(B11,[7]Disk!$E$8:$K$947,7,0)),"",(VLOOKUP(B11,[7]Disk!$E$8:$K$947,7,0)))</f>
        <v/>
      </c>
      <c r="N11" s="20">
        <f>IF(ISERROR(VLOOKUP(B11,[7]Uzun!$E$8:$J$995,6,0)),"",(VLOOKUP(B11,[7]Uzun!$E$8:$J$995,6,0)))</f>
        <v>414</v>
      </c>
      <c r="O11" s="21">
        <f>IF(ISERROR(VLOOKUP(B11,[7]Uzun!$E$8:$K$996,7,0)),"",(VLOOKUP(B11,[7]Uzun!$E$8:$K$996,7,0)))</f>
        <v>43</v>
      </c>
      <c r="P11" s="18" t="str">
        <f>IF(ISERROR(VLOOKUP(B11,[7]Yüksek!$E$8:$BA$1000,48,0)),"",(VLOOKUP(B11,[7]Yüksek!$E$8:$BA$1000,48,0)))</f>
        <v/>
      </c>
      <c r="Q11" s="19" t="str">
        <f>IF(ISERROR(VLOOKUP(B11,[7]Yüksek!$E$8:$BA$1000,49,0)),"",(VLOOKUP(B11,[7]Yüksek!$E$8:$BA$1000,49,0)))</f>
        <v/>
      </c>
      <c r="R11" s="20" t="str">
        <f>IF(ISERROR(VLOOKUP(B11,[7]Çekiç!$E$8:$K$942,6,0)),"",(VLOOKUP(B11,[7]Çekiç!$E$8:$K$942,6,0)))</f>
        <v/>
      </c>
      <c r="S11" s="21" t="str">
        <f>IF(ISERROR(VLOOKUP(B11,[7]Çekiç!$E$8:$K$942,7,0)),"",(VLOOKUP(B11,[7]Çekiç!$E$8:$K$942,7,0)))</f>
        <v/>
      </c>
      <c r="T11" s="18">
        <f>IF(ISERROR(VLOOKUP(B11,[7]Cirit!$E$8:$J$995,6,0)),"",(VLOOKUP(B11,[7]Cirit!$E$8:$J$995,6,0)))</f>
        <v>1961</v>
      </c>
      <c r="U11" s="19">
        <f>IF(ISERROR(VLOOKUP(B11,[7]Cirit!$E$8:$K$995,7,0)),"",(VLOOKUP(B11,[7]Cirit!$E$8:$K$995,7,0)))</f>
        <v>38</v>
      </c>
      <c r="V11" s="25" t="str">
        <f>IF(ISERROR(VLOOKUP(B11,'[7]800m.'!$D$8:$F$984,3,0)),"",(VLOOKUP(B11,'[7]800m.'!$D$8:$H$984,3,0)))</f>
        <v/>
      </c>
      <c r="W11" s="21" t="str">
        <f>IF(ISERROR(VLOOKUP(B11,'[7]800m.'!$D$8:$G$984,4,0)),"",(VLOOKUP(B11,'[7]800m.'!$D$8:$G$984,4,0)))</f>
        <v/>
      </c>
      <c r="X11" s="18" t="str">
        <f>IF(ISERROR(VLOOKUP(B11,'[7]80m.'!$D$8:$G$935,3,0)),"",(VLOOKUP(B11,'[7]80m.'!$D$8:$G$935,3,0)))</f>
        <v/>
      </c>
      <c r="Y11" s="19" t="str">
        <f>IF(ISERROR(VLOOKUP(B11,'[7]80m.'!$D$8:$G$935,4,0)),"",(VLOOKUP(B11,'[7]80m.'!$D$8:$G$935,4,0)))</f>
        <v/>
      </c>
      <c r="Z11" s="23">
        <f t="shared" si="0"/>
        <v>145</v>
      </c>
      <c r="AA11" s="13"/>
      <c r="AB11" s="13"/>
      <c r="AC11" s="13"/>
      <c r="AD11" s="13"/>
      <c r="AE11" s="13"/>
    </row>
    <row r="12" spans="1:31" ht="31.5" customHeight="1" x14ac:dyDescent="0.2">
      <c r="A12" s="16">
        <v>5</v>
      </c>
      <c r="B12" s="1" t="s">
        <v>57</v>
      </c>
      <c r="C12" s="33" t="s">
        <v>20</v>
      </c>
      <c r="D12" s="18">
        <f>IF(ISERROR(VLOOKUP(B12,'[7]60m.'!$D$8:$F$975,3,0)),"",(VLOOKUP(B12,'[7]60m.'!$D$8:$H$975,3,0)))</f>
        <v>918</v>
      </c>
      <c r="E12" s="19">
        <f>IF(ISERROR(VLOOKUP(B12,'[7]60m.'!$D$8:$G$975,4,0)),"",(VLOOKUP(B12,'[7]60m.'!$D$8:$G$975,4,0)))</f>
        <v>62</v>
      </c>
      <c r="F12" s="20" t="str">
        <f>IF(ISERROR(VLOOKUP(B12,'[7]100m.Eng'!$D$8:$G$935,3,0)),"",(VLOOKUP(B12,'[7]100m.Eng'!$D$8:$G$935,3,0)))</f>
        <v/>
      </c>
      <c r="G12" s="21" t="str">
        <f>IF(ISERROR(VLOOKUP(B12,'[7]100m.Eng'!$D$8:$G$935,4,0)),"",(VLOOKUP(B12,'[7]100m.Eng'!$D$8:$G$935,4,0)))</f>
        <v/>
      </c>
      <c r="H12" s="22" t="str">
        <f>IF(ISERROR(VLOOKUP(B12,'[7]2000m.'!$D$8:$G$947,3,0)),"",(VLOOKUP(B12,'[7]2000m.'!$D$8:$G$947,3,0)))</f>
        <v/>
      </c>
      <c r="I12" s="19" t="str">
        <f>IF(ISERROR(VLOOKUP(B12,'[7]2000m.'!$D$8:$G$947,4,0)),"",(VLOOKUP(B12,'[7]2000m.'!$D$8:$G$947,4,0)))</f>
        <v/>
      </c>
      <c r="J12" s="20">
        <f>IF(ISERROR(VLOOKUP(B12,[7]Gülle!$E$8:$K$942,6,0)),"",(VLOOKUP(B12,[7]Gülle!$E$8:$K$942,6,0)))</f>
        <v>648</v>
      </c>
      <c r="K12" s="21">
        <f>IF(ISERROR(VLOOKUP(B12,[7]Gülle!$E$8:$K$942,7,0)),"",(VLOOKUP(B12,[7]Gülle!$E$8:$K$942,7,0)))</f>
        <v>36</v>
      </c>
      <c r="L12" s="18" t="str">
        <f>IF(ISERROR(VLOOKUP(B12,[7]Disk!$E$8:$K$947,6,0)),"",(VLOOKUP(B12,[7]Disk!$E$8:$K$947,6,0)))</f>
        <v/>
      </c>
      <c r="M12" s="19" t="str">
        <f>IF(ISERROR(VLOOKUP(B12,[7]Disk!$E$8:$K$947,7,0)),"",(VLOOKUP(B12,[7]Disk!$E$8:$K$947,7,0)))</f>
        <v/>
      </c>
      <c r="N12" s="20">
        <f>IF(ISERROR(VLOOKUP(B12,[7]Uzun!$E$8:$J$995,6,0)),"",(VLOOKUP(B12,[7]Uzun!$E$8:$J$995,6,0)))</f>
        <v>418</v>
      </c>
      <c r="O12" s="21">
        <f>IF(ISERROR(VLOOKUP(B12,[7]Uzun!$E$8:$K$996,7,0)),"",(VLOOKUP(B12,[7]Uzun!$E$8:$K$996,7,0)))</f>
        <v>44</v>
      </c>
      <c r="P12" s="18" t="str">
        <f>IF(ISERROR(VLOOKUP(B12,[7]Yüksek!$E$8:$BA$1000,48,0)),"",(VLOOKUP(B12,[7]Yüksek!$E$8:$BA$1000,48,0)))</f>
        <v/>
      </c>
      <c r="Q12" s="19" t="str">
        <f>IF(ISERROR(VLOOKUP(B12,[7]Yüksek!$E$8:$BA$1000,49,0)),"",(VLOOKUP(B12,[7]Yüksek!$E$8:$BA$1000,49,0)))</f>
        <v/>
      </c>
      <c r="R12" s="20" t="str">
        <f>IF(ISERROR(VLOOKUP(B12,[7]Çekiç!$E$8:$K$942,6,0)),"",(VLOOKUP(B12,[7]Çekiç!$E$8:$K$942,6,0)))</f>
        <v/>
      </c>
      <c r="S12" s="21" t="str">
        <f>IF(ISERROR(VLOOKUP(B12,[7]Çekiç!$E$8:$K$942,7,0)),"",(VLOOKUP(B12,[7]Çekiç!$E$8:$K$942,7,0)))</f>
        <v/>
      </c>
      <c r="T12" s="18" t="str">
        <f>IF(ISERROR(VLOOKUP(B12,[7]Cirit!$E$8:$J$995,6,0)),"",(VLOOKUP(B12,[7]Cirit!$E$8:$J$995,6,0)))</f>
        <v/>
      </c>
      <c r="U12" s="19" t="str">
        <f>IF(ISERROR(VLOOKUP(B12,[7]Cirit!$E$8:$K$995,7,0)),"",(VLOOKUP(B12,[7]Cirit!$E$8:$K$995,7,0)))</f>
        <v/>
      </c>
      <c r="V12" s="25" t="str">
        <f>IF(ISERROR(VLOOKUP(B12,'[7]800m.'!$D$8:$F$984,3,0)),"",(VLOOKUP(B12,'[7]800m.'!$D$8:$H$984,3,0)))</f>
        <v/>
      </c>
      <c r="W12" s="21" t="str">
        <f>IF(ISERROR(VLOOKUP(B12,'[7]800m.'!$D$8:$G$984,4,0)),"",(VLOOKUP(B12,'[7]800m.'!$D$8:$G$984,4,0)))</f>
        <v/>
      </c>
      <c r="X12" s="18" t="str">
        <f>IF(ISERROR(VLOOKUP(B12,'[7]80m.'!$D$8:$G$935,3,0)),"",(VLOOKUP(B12,'[7]80m.'!$D$8:$G$935,3,0)))</f>
        <v/>
      </c>
      <c r="Y12" s="19" t="str">
        <f>IF(ISERROR(VLOOKUP(B12,'[7]80m.'!$D$8:$G$935,4,0)),"",(VLOOKUP(B12,'[7]80m.'!$D$8:$G$935,4,0)))</f>
        <v/>
      </c>
      <c r="Z12" s="23">
        <f t="shared" si="0"/>
        <v>142</v>
      </c>
      <c r="AA12" s="13"/>
      <c r="AB12" s="13"/>
      <c r="AC12" s="13"/>
      <c r="AD12" s="13"/>
      <c r="AE12" s="13"/>
    </row>
    <row r="13" spans="1:31" ht="31.5" customHeight="1" x14ac:dyDescent="0.2">
      <c r="A13" s="16">
        <v>6</v>
      </c>
      <c r="B13" s="1" t="s">
        <v>59</v>
      </c>
      <c r="C13" s="33" t="s">
        <v>20</v>
      </c>
      <c r="D13" s="18">
        <f>IF(ISERROR(VLOOKUP(B13,'[7]60m.'!$D$8:$F$975,3,0)),"",(VLOOKUP(B13,'[7]60m.'!$D$8:$H$975,3,0)))</f>
        <v>912</v>
      </c>
      <c r="E13" s="19">
        <f>IF(ISERROR(VLOOKUP(B13,'[7]60m.'!$D$8:$G$975,4,0)),"",(VLOOKUP(B13,'[7]60m.'!$D$8:$G$975,4,0)))</f>
        <v>63</v>
      </c>
      <c r="F13" s="20" t="str">
        <f>IF(ISERROR(VLOOKUP(B13,'[7]100m.Eng'!$D$8:$G$935,3,0)),"",(VLOOKUP(B13,'[7]100m.Eng'!$D$8:$G$935,3,0)))</f>
        <v/>
      </c>
      <c r="G13" s="21" t="str">
        <f>IF(ISERROR(VLOOKUP(B13,'[7]100m.Eng'!$D$8:$G$935,4,0)),"",(VLOOKUP(B13,'[7]100m.Eng'!$D$8:$G$935,4,0)))</f>
        <v/>
      </c>
      <c r="H13" s="22" t="str">
        <f>IF(ISERROR(VLOOKUP(B13,'[7]2000m.'!$D$8:$G$947,3,0)),"",(VLOOKUP(B13,'[7]2000m.'!$D$8:$G$947,3,0)))</f>
        <v/>
      </c>
      <c r="I13" s="19" t="str">
        <f>IF(ISERROR(VLOOKUP(B13,'[7]2000m.'!$D$8:$G$947,4,0)),"",(VLOOKUP(B13,'[7]2000m.'!$D$8:$G$947,4,0)))</f>
        <v/>
      </c>
      <c r="J13" s="20" t="str">
        <f>IF(ISERROR(VLOOKUP(B13,[7]Gülle!$E$8:$K$942,6,0)),"",(VLOOKUP(B13,[7]Gülle!$E$8:$K$942,6,0)))</f>
        <v/>
      </c>
      <c r="K13" s="21" t="str">
        <f>IF(ISERROR(VLOOKUP(B13,[7]Gülle!$E$8:$K$942,7,0)),"",(VLOOKUP(B13,[7]Gülle!$E$8:$K$942,7,0)))</f>
        <v/>
      </c>
      <c r="L13" s="18" t="str">
        <f>IF(ISERROR(VLOOKUP(B13,[7]Disk!$E$8:$K$947,6,0)),"",(VLOOKUP(B13,[7]Disk!$E$8:$K$947,6,0)))</f>
        <v/>
      </c>
      <c r="M13" s="19" t="str">
        <f>IF(ISERROR(VLOOKUP(B13,[7]Disk!$E$8:$K$947,7,0)),"",(VLOOKUP(B13,[7]Disk!$E$8:$K$947,7,0)))</f>
        <v/>
      </c>
      <c r="N13" s="20">
        <f>IF(ISERROR(VLOOKUP(B13,[7]Uzun!$E$8:$J$995,6,0)),"",(VLOOKUP(B13,[7]Uzun!$E$8:$J$995,6,0)))</f>
        <v>412</v>
      </c>
      <c r="O13" s="21">
        <f>IF(ISERROR(VLOOKUP(B13,[7]Uzun!$E$8:$K$996,7,0)),"",(VLOOKUP(B13,[7]Uzun!$E$8:$K$996,7,0)))</f>
        <v>43</v>
      </c>
      <c r="P13" s="18" t="str">
        <f>IF(ISERROR(VLOOKUP(B13,[7]Yüksek!$E$8:$BA$1000,48,0)),"",(VLOOKUP(B13,[7]Yüksek!$E$8:$BA$1000,48,0)))</f>
        <v/>
      </c>
      <c r="Q13" s="19" t="str">
        <f>IF(ISERROR(VLOOKUP(B13,[7]Yüksek!$E$8:$BA$1000,49,0)),"",(VLOOKUP(B13,[7]Yüksek!$E$8:$BA$1000,49,0)))</f>
        <v/>
      </c>
      <c r="R13" s="20" t="str">
        <f>IF(ISERROR(VLOOKUP(B13,[7]Çekiç!$E$8:$K$942,6,0)),"",(VLOOKUP(B13,[7]Çekiç!$E$8:$K$942,6,0)))</f>
        <v/>
      </c>
      <c r="S13" s="21" t="str">
        <f>IF(ISERROR(VLOOKUP(B13,[7]Çekiç!$E$8:$K$942,7,0)),"",(VLOOKUP(B13,[7]Çekiç!$E$8:$K$942,7,0)))</f>
        <v/>
      </c>
      <c r="T13" s="18">
        <f>IF(ISERROR(VLOOKUP(B13,[7]Cirit!$E$8:$J$995,6,0)),"",(VLOOKUP(B13,[7]Cirit!$E$8:$J$995,6,0)))</f>
        <v>1708</v>
      </c>
      <c r="U13" s="19">
        <f>IF(ISERROR(VLOOKUP(B13,[7]Cirit!$E$8:$K$995,7,0)),"",(VLOOKUP(B13,[7]Cirit!$E$8:$K$995,7,0)))</f>
        <v>33</v>
      </c>
      <c r="V13" s="25" t="str">
        <f>IF(ISERROR(VLOOKUP(B13,'[7]800m.'!$D$8:$F$984,3,0)),"",(VLOOKUP(B13,'[7]800m.'!$D$8:$H$984,3,0)))</f>
        <v/>
      </c>
      <c r="W13" s="21" t="str">
        <f>IF(ISERROR(VLOOKUP(B13,'[7]800m.'!$D$8:$G$984,4,0)),"",(VLOOKUP(B13,'[7]800m.'!$D$8:$G$984,4,0)))</f>
        <v/>
      </c>
      <c r="X13" s="18" t="str">
        <f>IF(ISERROR(VLOOKUP(B13,'[7]80m.'!$D$8:$G$935,3,0)),"",(VLOOKUP(B13,'[7]80m.'!$D$8:$G$935,3,0)))</f>
        <v/>
      </c>
      <c r="Y13" s="19" t="str">
        <f>IF(ISERROR(VLOOKUP(B13,'[7]80m.'!$D$8:$G$935,4,0)),"",(VLOOKUP(B13,'[7]80m.'!$D$8:$G$935,4,0)))</f>
        <v/>
      </c>
      <c r="Z13" s="23">
        <f t="shared" si="0"/>
        <v>139</v>
      </c>
      <c r="AA13" s="13"/>
      <c r="AB13" s="13"/>
      <c r="AC13" s="13"/>
      <c r="AD13" s="13"/>
      <c r="AE13" s="13"/>
    </row>
    <row r="14" spans="1:31" ht="31.5" customHeight="1" x14ac:dyDescent="0.2">
      <c r="A14" s="16">
        <v>7</v>
      </c>
      <c r="B14" s="1" t="s">
        <v>60</v>
      </c>
      <c r="C14" s="33" t="s">
        <v>20</v>
      </c>
      <c r="D14" s="18">
        <f>IF(ISERROR(VLOOKUP(B14,'[7]60m.'!$D$8:$F$975,3,0)),"",(VLOOKUP(B14,'[7]60m.'!$D$8:$H$975,3,0)))</f>
        <v>946</v>
      </c>
      <c r="E14" s="19">
        <f>IF(ISERROR(VLOOKUP(B14,'[7]60m.'!$D$8:$G$975,4,0)),"",(VLOOKUP(B14,'[7]60m.'!$D$8:$G$975,4,0)))</f>
        <v>56</v>
      </c>
      <c r="F14" s="20" t="str">
        <f>IF(ISERROR(VLOOKUP(B14,'[7]100m.Eng'!$D$8:$G$935,3,0)),"",(VLOOKUP(B14,'[7]100m.Eng'!$D$8:$G$935,3,0)))</f>
        <v/>
      </c>
      <c r="G14" s="21" t="str">
        <f>IF(ISERROR(VLOOKUP(B14,'[7]100m.Eng'!$D$8:$G$935,4,0)),"",(VLOOKUP(B14,'[7]100m.Eng'!$D$8:$G$935,4,0)))</f>
        <v/>
      </c>
      <c r="H14" s="22" t="str">
        <f>IF(ISERROR(VLOOKUP(B14,'[7]2000m.'!$D$8:$G$947,3,0)),"",(VLOOKUP(B14,'[7]2000m.'!$D$8:$G$947,3,0)))</f>
        <v/>
      </c>
      <c r="I14" s="19" t="str">
        <f>IF(ISERROR(VLOOKUP(B14,'[7]2000m.'!$D$8:$G$947,4,0)),"",(VLOOKUP(B14,'[7]2000m.'!$D$8:$G$947,4,0)))</f>
        <v/>
      </c>
      <c r="J14" s="20">
        <f>IF(ISERROR(VLOOKUP(B14,[7]Gülle!$E$8:$K$942,6,0)),"",(VLOOKUP(B14,[7]Gülle!$E$8:$K$942,6,0)))</f>
        <v>620</v>
      </c>
      <c r="K14" s="21">
        <f>IF(ISERROR(VLOOKUP(B14,[7]Gülle!$E$8:$K$942,7,0)),"",(VLOOKUP(B14,[7]Gülle!$E$8:$K$942,7,0)))</f>
        <v>35</v>
      </c>
      <c r="L14" s="18" t="str">
        <f>IF(ISERROR(VLOOKUP(B14,[7]Disk!$E$8:$K$947,6,0)),"",(VLOOKUP(B14,[7]Disk!$E$8:$K$947,6,0)))</f>
        <v/>
      </c>
      <c r="M14" s="19" t="str">
        <f>IF(ISERROR(VLOOKUP(B14,[7]Disk!$E$8:$K$947,7,0)),"",(VLOOKUP(B14,[7]Disk!$E$8:$K$947,7,0)))</f>
        <v/>
      </c>
      <c r="N14" s="20">
        <f>IF(ISERROR(VLOOKUP(B14,[7]Uzun!$E$8:$J$995,6,0)),"",(VLOOKUP(B14,[7]Uzun!$E$8:$J$995,6,0)))</f>
        <v>412</v>
      </c>
      <c r="O14" s="21">
        <f>IF(ISERROR(VLOOKUP(B14,[7]Uzun!$E$8:$K$996,7,0)),"",(VLOOKUP(B14,[7]Uzun!$E$8:$K$996,7,0)))</f>
        <v>43</v>
      </c>
      <c r="P14" s="18" t="str">
        <f>IF(ISERROR(VLOOKUP(B14,[7]Yüksek!$E$8:$BA$1000,48,0)),"",(VLOOKUP(B14,[7]Yüksek!$E$8:$BA$1000,48,0)))</f>
        <v/>
      </c>
      <c r="Q14" s="19" t="str">
        <f>IF(ISERROR(VLOOKUP(B14,[7]Yüksek!$E$8:$BA$1000,49,0)),"",(VLOOKUP(B14,[7]Yüksek!$E$8:$BA$1000,49,0)))</f>
        <v/>
      </c>
      <c r="R14" s="20" t="str">
        <f>IF(ISERROR(VLOOKUP(B14,[7]Çekiç!$E$8:$K$942,6,0)),"",(VLOOKUP(B14,[7]Çekiç!$E$8:$K$942,6,0)))</f>
        <v/>
      </c>
      <c r="S14" s="21" t="str">
        <f>IF(ISERROR(VLOOKUP(B14,[7]Çekiç!$E$8:$K$942,7,0)),"",(VLOOKUP(B14,[7]Çekiç!$E$8:$K$942,7,0)))</f>
        <v/>
      </c>
      <c r="T14" s="18" t="str">
        <f>IF(ISERROR(VLOOKUP(B14,[7]Cirit!$E$8:$J$995,6,0)),"",(VLOOKUP(B14,[7]Cirit!$E$8:$J$995,6,0)))</f>
        <v/>
      </c>
      <c r="U14" s="19" t="str">
        <f>IF(ISERROR(VLOOKUP(B14,[7]Cirit!$E$8:$K$995,7,0)),"",(VLOOKUP(B14,[7]Cirit!$E$8:$K$995,7,0)))</f>
        <v/>
      </c>
      <c r="V14" s="25" t="str">
        <f>IF(ISERROR(VLOOKUP(B14,'[7]800m.'!$D$8:$F$984,3,0)),"",(VLOOKUP(B14,'[7]800m.'!$D$8:$H$984,3,0)))</f>
        <v/>
      </c>
      <c r="W14" s="21" t="str">
        <f>IF(ISERROR(VLOOKUP(B14,'[7]800m.'!$D$8:$G$984,4,0)),"",(VLOOKUP(B14,'[7]800m.'!$D$8:$G$984,4,0)))</f>
        <v/>
      </c>
      <c r="X14" s="18" t="str">
        <f>IF(ISERROR(VLOOKUP(B14,'[7]80m.'!$D$8:$G$935,3,0)),"",(VLOOKUP(B14,'[7]80m.'!$D$8:$G$935,3,0)))</f>
        <v/>
      </c>
      <c r="Y14" s="19" t="str">
        <f>IF(ISERROR(VLOOKUP(B14,'[7]80m.'!$D$8:$G$935,4,0)),"",(VLOOKUP(B14,'[7]80m.'!$D$8:$G$935,4,0)))</f>
        <v/>
      </c>
      <c r="Z14" s="23">
        <f t="shared" si="0"/>
        <v>134</v>
      </c>
      <c r="AA14" s="13"/>
      <c r="AB14" s="13"/>
      <c r="AC14" s="13"/>
      <c r="AD14" s="13"/>
      <c r="AE14" s="13"/>
    </row>
    <row r="15" spans="1:31" ht="31.5" customHeight="1" x14ac:dyDescent="0.2">
      <c r="A15" s="16">
        <v>8</v>
      </c>
      <c r="B15" s="1" t="s">
        <v>61</v>
      </c>
      <c r="C15" s="33" t="s">
        <v>20</v>
      </c>
      <c r="D15" s="18">
        <f>IF(ISERROR(VLOOKUP(B15,'[7]60m.'!$D$8:$F$975,3,0)),"",(VLOOKUP(B15,'[7]60m.'!$D$8:$H$975,3,0)))</f>
        <v>905</v>
      </c>
      <c r="E15" s="19">
        <f>IF(ISERROR(VLOOKUP(B15,'[7]60m.'!$D$8:$G$975,4,0)),"",(VLOOKUP(B15,'[7]60m.'!$D$8:$G$975,4,0)))</f>
        <v>65</v>
      </c>
      <c r="F15" s="20" t="str">
        <f>IF(ISERROR(VLOOKUP(B15,'[7]100m.Eng'!$D$8:$G$935,3,0)),"",(VLOOKUP(B15,'[7]100m.Eng'!$D$8:$G$935,3,0)))</f>
        <v/>
      </c>
      <c r="G15" s="21" t="str">
        <f>IF(ISERROR(VLOOKUP(B15,'[7]100m.Eng'!$D$8:$G$935,4,0)),"",(VLOOKUP(B15,'[7]100m.Eng'!$D$8:$G$935,4,0)))</f>
        <v/>
      </c>
      <c r="H15" s="22" t="str">
        <f>IF(ISERROR(VLOOKUP(B15,'[7]2000m.'!$D$8:$G$947,3,0)),"",(VLOOKUP(B15,'[7]2000m.'!$D$8:$G$947,3,0)))</f>
        <v/>
      </c>
      <c r="I15" s="19" t="str">
        <f>IF(ISERROR(VLOOKUP(B15,'[7]2000m.'!$D$8:$G$947,4,0)),"",(VLOOKUP(B15,'[7]2000m.'!$D$8:$G$947,4,0)))</f>
        <v/>
      </c>
      <c r="J15" s="20">
        <f>IF(ISERROR(VLOOKUP(B15,[7]Gülle!$E$8:$K$942,6,0)),"",(VLOOKUP(B15,[7]Gülle!$E$8:$K$942,6,0)))</f>
        <v>490</v>
      </c>
      <c r="K15" s="21">
        <f>IF(ISERROR(VLOOKUP(B15,[7]Gülle!$E$8:$K$942,7,0)),"",(VLOOKUP(B15,[7]Gülle!$E$8:$K$942,7,0)))</f>
        <v>26</v>
      </c>
      <c r="L15" s="18" t="str">
        <f>IF(ISERROR(VLOOKUP(B15,[7]Disk!$E$8:$K$947,6,0)),"",(VLOOKUP(B15,[7]Disk!$E$8:$K$947,6,0)))</f>
        <v/>
      </c>
      <c r="M15" s="19" t="str">
        <f>IF(ISERROR(VLOOKUP(B15,[7]Disk!$E$8:$K$947,7,0)),"",(VLOOKUP(B15,[7]Disk!$E$8:$K$947,7,0)))</f>
        <v/>
      </c>
      <c r="N15" s="20">
        <f>IF(ISERROR(VLOOKUP(B15,[7]Uzun!$E$8:$J$995,6,0)),"",(VLOOKUP(B15,[7]Uzun!$E$8:$J$995,6,0)))</f>
        <v>410</v>
      </c>
      <c r="O15" s="21">
        <f>IF(ISERROR(VLOOKUP(B15,[7]Uzun!$E$8:$K$996,7,0)),"",(VLOOKUP(B15,[7]Uzun!$E$8:$K$996,7,0)))</f>
        <v>42</v>
      </c>
      <c r="P15" s="18" t="str">
        <f>IF(ISERROR(VLOOKUP(B15,[7]Yüksek!$E$8:$BA$1000,48,0)),"",(VLOOKUP(B15,[7]Yüksek!$E$8:$BA$1000,48,0)))</f>
        <v/>
      </c>
      <c r="Q15" s="19" t="str">
        <f>IF(ISERROR(VLOOKUP(B15,[7]Yüksek!$E$8:$BA$1000,49,0)),"",(VLOOKUP(B15,[7]Yüksek!$E$8:$BA$1000,49,0)))</f>
        <v/>
      </c>
      <c r="R15" s="20" t="str">
        <f>IF(ISERROR(VLOOKUP(B15,[7]Çekiç!$E$8:$K$942,6,0)),"",(VLOOKUP(B15,[7]Çekiç!$E$8:$K$942,6,0)))</f>
        <v/>
      </c>
      <c r="S15" s="21" t="str">
        <f>IF(ISERROR(VLOOKUP(B15,[7]Çekiç!$E$8:$K$942,7,0)),"",(VLOOKUP(B15,[7]Çekiç!$E$8:$K$942,7,0)))</f>
        <v/>
      </c>
      <c r="T15" s="18" t="str">
        <f>IF(ISERROR(VLOOKUP(B15,[7]Cirit!$E$8:$J$995,6,0)),"",(VLOOKUP(B15,[7]Cirit!$E$8:$J$995,6,0)))</f>
        <v/>
      </c>
      <c r="U15" s="19" t="str">
        <f>IF(ISERROR(VLOOKUP(B15,[7]Cirit!$E$8:$K$995,7,0)),"",(VLOOKUP(B15,[7]Cirit!$E$8:$K$995,7,0)))</f>
        <v/>
      </c>
      <c r="V15" s="25" t="str">
        <f>IF(ISERROR(VLOOKUP(B15,'[7]800m.'!$D$8:$F$984,3,0)),"",(VLOOKUP(B15,'[7]800m.'!$D$8:$H$984,3,0)))</f>
        <v/>
      </c>
      <c r="W15" s="21" t="str">
        <f>IF(ISERROR(VLOOKUP(B15,'[7]800m.'!$D$8:$G$984,4,0)),"",(VLOOKUP(B15,'[7]800m.'!$D$8:$G$984,4,0)))</f>
        <v/>
      </c>
      <c r="X15" s="18" t="str">
        <f>IF(ISERROR(VLOOKUP(B15,'[7]80m.'!$D$8:$G$935,3,0)),"",(VLOOKUP(B15,'[7]80m.'!$D$8:$G$935,3,0)))</f>
        <v/>
      </c>
      <c r="Y15" s="19" t="str">
        <f>IF(ISERROR(VLOOKUP(B15,'[7]80m.'!$D$8:$G$935,4,0)),"",(VLOOKUP(B15,'[7]80m.'!$D$8:$G$935,4,0)))</f>
        <v/>
      </c>
      <c r="Z15" s="23">
        <f t="shared" si="0"/>
        <v>133</v>
      </c>
      <c r="AA15" s="13"/>
      <c r="AB15" s="13"/>
      <c r="AC15" s="13"/>
      <c r="AD15" s="13"/>
      <c r="AE15" s="13"/>
    </row>
    <row r="16" spans="1:31" ht="31.5" customHeight="1" x14ac:dyDescent="0.2">
      <c r="A16" s="16">
        <v>9</v>
      </c>
      <c r="B16" s="1" t="s">
        <v>62</v>
      </c>
      <c r="C16" s="34" t="s">
        <v>20</v>
      </c>
      <c r="D16" s="18">
        <f>IF(ISERROR(VLOOKUP(B16,'[7]60m.'!$D$8:$F$975,3,0)),"",(VLOOKUP(B16,'[7]60m.'!$D$8:$H$975,3,0)))</f>
        <v>924</v>
      </c>
      <c r="E16" s="19">
        <f>IF(ISERROR(VLOOKUP(B16,'[7]60m.'!$D$8:$G$975,4,0)),"",(VLOOKUP(B16,'[7]60m.'!$D$8:$G$975,4,0)))</f>
        <v>61</v>
      </c>
      <c r="F16" s="20" t="str">
        <f>IF(ISERROR(VLOOKUP(B16,'[7]100m.Eng'!$D$8:$G$935,3,0)),"",(VLOOKUP(B16,'[7]100m.Eng'!$D$8:$G$935,3,0)))</f>
        <v/>
      </c>
      <c r="G16" s="21" t="str">
        <f>IF(ISERROR(VLOOKUP(B16,'[7]100m.Eng'!$D$8:$G$935,4,0)),"",(VLOOKUP(B16,'[7]100m.Eng'!$D$8:$G$935,4,0)))</f>
        <v/>
      </c>
      <c r="H16" s="22" t="str">
        <f>IF(ISERROR(VLOOKUP(B16,'[7]2000m.'!$D$8:$G$947,3,0)),"",(VLOOKUP(B16,'[7]2000m.'!$D$8:$G$947,3,0)))</f>
        <v/>
      </c>
      <c r="I16" s="19" t="str">
        <f>IF(ISERROR(VLOOKUP(B16,'[7]2000m.'!$D$8:$G$947,4,0)),"",(VLOOKUP(B16,'[7]2000m.'!$D$8:$G$947,4,0)))</f>
        <v/>
      </c>
      <c r="J16" s="20">
        <f>IF(ISERROR(VLOOKUP(B16,[7]Gülle!$E$8:$K$942,6,0)),"",(VLOOKUP(B16,[7]Gülle!$E$8:$K$942,6,0)))</f>
        <v>605</v>
      </c>
      <c r="K16" s="21">
        <f>IF(ISERROR(VLOOKUP(B16,[7]Gülle!$E$8:$K$942,7,0)),"",(VLOOKUP(B16,[7]Gülle!$E$8:$K$942,7,0)))</f>
        <v>34</v>
      </c>
      <c r="L16" s="18" t="str">
        <f>IF(ISERROR(VLOOKUP(B16,[7]Disk!$E$8:$K$947,6,0)),"",(VLOOKUP(B16,[7]Disk!$E$8:$K$947,6,0)))</f>
        <v/>
      </c>
      <c r="M16" s="19" t="str">
        <f>IF(ISERROR(VLOOKUP(B16,[7]Disk!$E$8:$K$947,7,0)),"",(VLOOKUP(B16,[7]Disk!$E$8:$K$947,7,0)))</f>
        <v/>
      </c>
      <c r="N16" s="20">
        <f>IF(ISERROR(VLOOKUP(B16,[7]Uzun!$E$8:$J$995,6,0)),"",(VLOOKUP(B16,[7]Uzun!$E$8:$J$995,6,0)))</f>
        <v>394</v>
      </c>
      <c r="O16" s="21">
        <f>IF(ISERROR(VLOOKUP(B16,[7]Uzun!$E$8:$K$996,7,0)),"",(VLOOKUP(B16,[7]Uzun!$E$8:$K$996,7,0)))</f>
        <v>38</v>
      </c>
      <c r="P16" s="18" t="str">
        <f>IF(ISERROR(VLOOKUP(B16,[7]Yüksek!$E$8:$BA$1000,48,0)),"",(VLOOKUP(B16,[7]Yüksek!$E$8:$BA$1000,48,0)))</f>
        <v/>
      </c>
      <c r="Q16" s="19" t="str">
        <f>IF(ISERROR(VLOOKUP(B16,[7]Yüksek!$E$8:$BA$1000,49,0)),"",(VLOOKUP(B16,[7]Yüksek!$E$8:$BA$1000,49,0)))</f>
        <v/>
      </c>
      <c r="R16" s="20" t="str">
        <f>IF(ISERROR(VLOOKUP(B16,[7]Çekiç!$E$8:$K$942,6,0)),"",(VLOOKUP(B16,[7]Çekiç!$E$8:$K$942,6,0)))</f>
        <v/>
      </c>
      <c r="S16" s="21" t="str">
        <f>IF(ISERROR(VLOOKUP(B16,[7]Çekiç!$E$8:$K$942,7,0)),"",(VLOOKUP(B16,[7]Çekiç!$E$8:$K$942,7,0)))</f>
        <v/>
      </c>
      <c r="T16" s="18" t="str">
        <f>IF(ISERROR(VLOOKUP(B16,[7]Cirit!$E$8:$J$995,6,0)),"",(VLOOKUP(B16,[7]Cirit!$E$8:$J$995,6,0)))</f>
        <v/>
      </c>
      <c r="U16" s="19" t="str">
        <f>IF(ISERROR(VLOOKUP(B16,[7]Cirit!$E$8:$K$995,7,0)),"",(VLOOKUP(B16,[7]Cirit!$E$8:$K$995,7,0)))</f>
        <v/>
      </c>
      <c r="V16" s="25" t="str">
        <f>IF(ISERROR(VLOOKUP(B16,'[7]800m.'!$D$8:$F$984,3,0)),"",(VLOOKUP(B16,'[7]800m.'!$D$8:$H$984,3,0)))</f>
        <v/>
      </c>
      <c r="W16" s="21" t="str">
        <f>IF(ISERROR(VLOOKUP(B16,'[7]800m.'!$D$8:$G$984,4,0)),"",(VLOOKUP(B16,'[7]800m.'!$D$8:$G$984,4,0)))</f>
        <v/>
      </c>
      <c r="X16" s="18" t="str">
        <f>IF(ISERROR(VLOOKUP(B16,'[7]80m.'!$D$8:$G$935,3,0)),"",(VLOOKUP(B16,'[7]80m.'!$D$8:$G$935,3,0)))</f>
        <v/>
      </c>
      <c r="Y16" s="19" t="str">
        <f>IF(ISERROR(VLOOKUP(B16,'[7]80m.'!$D$8:$G$935,4,0)),"",(VLOOKUP(B16,'[7]80m.'!$D$8:$G$935,4,0)))</f>
        <v/>
      </c>
      <c r="Z16" s="23">
        <f t="shared" si="0"/>
        <v>133</v>
      </c>
      <c r="AA16" s="13"/>
      <c r="AB16" s="13"/>
      <c r="AC16" s="13"/>
      <c r="AD16" s="13"/>
      <c r="AE16" s="13"/>
    </row>
    <row r="17" spans="1:26" ht="30.75" customHeight="1" x14ac:dyDescent="0.2">
      <c r="A17" s="16">
        <v>10</v>
      </c>
      <c r="B17" s="1" t="s">
        <v>63</v>
      </c>
      <c r="C17" s="35" t="s">
        <v>20</v>
      </c>
      <c r="D17" s="18">
        <f>IF(ISERROR(VLOOKUP(B17,'[7]60m.'!$D$8:$F$975,3,0)),"",(VLOOKUP(B17,'[7]60m.'!$D$8:$H$975,3,0)))</f>
        <v>926</v>
      </c>
      <c r="E17" s="19">
        <f>IF(ISERROR(VLOOKUP(B17,'[7]60m.'!$D$8:$G$975,4,0)),"",(VLOOKUP(B17,'[7]60m.'!$D$8:$G$975,4,0)))</f>
        <v>60</v>
      </c>
      <c r="F17" s="20" t="str">
        <f>IF(ISERROR(VLOOKUP(B17,'[7]100m.Eng'!$D$8:$G$935,3,0)),"",(VLOOKUP(B17,'[7]100m.Eng'!$D$8:$G$935,3,0)))</f>
        <v/>
      </c>
      <c r="G17" s="21" t="str">
        <f>IF(ISERROR(VLOOKUP(B17,'[7]100m.Eng'!$D$8:$G$935,4,0)),"",(VLOOKUP(B17,'[7]100m.Eng'!$D$8:$G$935,4,0)))</f>
        <v/>
      </c>
      <c r="H17" s="22" t="str">
        <f>IF(ISERROR(VLOOKUP(B17,'[7]2000m.'!$D$8:$G$947,3,0)),"",(VLOOKUP(B17,'[7]2000m.'!$D$8:$G$947,3,0)))</f>
        <v/>
      </c>
      <c r="I17" s="19" t="str">
        <f>IF(ISERROR(VLOOKUP(B17,'[7]2000m.'!$D$8:$G$947,4,0)),"",(VLOOKUP(B17,'[7]2000m.'!$D$8:$G$947,4,0)))</f>
        <v/>
      </c>
      <c r="J17" s="20">
        <f>IF(ISERROR(VLOOKUP(B17,[7]Gülle!$E$8:$K$942,6,0)),"",(VLOOKUP(B17,[7]Gülle!$E$8:$K$942,6,0)))</f>
        <v>609</v>
      </c>
      <c r="K17" s="21">
        <f>IF(ISERROR(VLOOKUP(B17,[7]Gülle!$E$8:$K$942,7,0)),"",(VLOOKUP(B17,[7]Gülle!$E$8:$K$942,7,0)))</f>
        <v>34</v>
      </c>
      <c r="L17" s="18" t="str">
        <f>IF(ISERROR(VLOOKUP(B17,[7]Disk!$E$8:$K$947,6,0)),"",(VLOOKUP(B17,[7]Disk!$E$8:$K$947,6,0)))</f>
        <v/>
      </c>
      <c r="M17" s="19" t="str">
        <f>IF(ISERROR(VLOOKUP(B17,[7]Disk!$E$8:$K$947,7,0)),"",(VLOOKUP(B17,[7]Disk!$E$8:$K$947,7,0)))</f>
        <v/>
      </c>
      <c r="N17" s="20">
        <f>IF(ISERROR(VLOOKUP(B17,[7]Uzun!$E$8:$J$995,6,0)),"",(VLOOKUP(B17,[7]Uzun!$E$8:$J$995,6,0)))</f>
        <v>394</v>
      </c>
      <c r="O17" s="21">
        <f>IF(ISERROR(VLOOKUP(B17,[7]Uzun!$E$8:$K$996,7,0)),"",(VLOOKUP(B17,[7]Uzun!$E$8:$K$996,7,0)))</f>
        <v>38</v>
      </c>
      <c r="P17" s="18" t="str">
        <f>IF(ISERROR(VLOOKUP(B17,[7]Yüksek!$E$8:$BA$1000,48,0)),"",(VLOOKUP(B17,[7]Yüksek!$E$8:$BA$1000,48,0)))</f>
        <v/>
      </c>
      <c r="Q17" s="19" t="str">
        <f>IF(ISERROR(VLOOKUP(B17,[7]Yüksek!$E$8:$BA$1000,49,0)),"",(VLOOKUP(B17,[7]Yüksek!$E$8:$BA$1000,49,0)))</f>
        <v/>
      </c>
      <c r="R17" s="20" t="str">
        <f>IF(ISERROR(VLOOKUP(B17,[7]Çekiç!$E$8:$K$942,6,0)),"",(VLOOKUP(B17,[7]Çekiç!$E$8:$K$942,6,0)))</f>
        <v/>
      </c>
      <c r="S17" s="21" t="str">
        <f>IF(ISERROR(VLOOKUP(B17,[7]Çekiç!$E$8:$K$942,7,0)),"",(VLOOKUP(B17,[7]Çekiç!$E$8:$K$942,7,0)))</f>
        <v/>
      </c>
      <c r="T17" s="18" t="str">
        <f>IF(ISERROR(VLOOKUP(B17,[7]Cirit!$E$8:$J$995,6,0)),"",(VLOOKUP(B17,[7]Cirit!$E$8:$J$995,6,0)))</f>
        <v/>
      </c>
      <c r="U17" s="19" t="str">
        <f>IF(ISERROR(VLOOKUP(B17,[7]Cirit!$E$8:$K$995,7,0)),"",(VLOOKUP(B17,[7]Cirit!$E$8:$K$995,7,0)))</f>
        <v/>
      </c>
      <c r="V17" s="25" t="str">
        <f>IF(ISERROR(VLOOKUP(B17,'[7]800m.'!$D$8:$F$984,3,0)),"",(VLOOKUP(B17,'[7]800m.'!$D$8:$H$984,3,0)))</f>
        <v/>
      </c>
      <c r="W17" s="21" t="str">
        <f>IF(ISERROR(VLOOKUP(B17,'[7]800m.'!$D$8:$G$984,4,0)),"",(VLOOKUP(B17,'[7]800m.'!$D$8:$G$984,4,0)))</f>
        <v/>
      </c>
      <c r="X17" s="18" t="str">
        <f>IF(ISERROR(VLOOKUP(B17,'[7]80m.'!$D$8:$G$935,3,0)),"",(VLOOKUP(B17,'[7]80m.'!$D$8:$G$935,3,0)))</f>
        <v/>
      </c>
      <c r="Y17" s="19" t="str">
        <f>IF(ISERROR(VLOOKUP(B17,'[7]80m.'!$D$8:$G$935,4,0)),"",(VLOOKUP(B17,'[7]80m.'!$D$8:$G$935,4,0)))</f>
        <v/>
      </c>
      <c r="Z17" s="23">
        <f t="shared" si="0"/>
        <v>132</v>
      </c>
    </row>
    <row r="18" spans="1:26" ht="30.75" customHeight="1" x14ac:dyDescent="0.2">
      <c r="A18" s="16">
        <v>11</v>
      </c>
      <c r="B18" s="1" t="s">
        <v>64</v>
      </c>
      <c r="C18" s="35" t="s">
        <v>20</v>
      </c>
      <c r="D18" s="18">
        <v>945</v>
      </c>
      <c r="E18" s="19">
        <v>57</v>
      </c>
      <c r="F18" s="20" t="str">
        <f>IF(ISERROR(VLOOKUP(B18,'[7]100m.Eng'!$D$8:$G$935,3,0)),"",(VLOOKUP(B18,'[7]100m.Eng'!$D$8:$G$935,3,0)))</f>
        <v/>
      </c>
      <c r="G18" s="21" t="str">
        <f>IF(ISERROR(VLOOKUP(B18,'[7]100m.Eng'!$D$8:$G$935,4,0)),"",(VLOOKUP(B18,'[7]100m.Eng'!$D$8:$G$935,4,0)))</f>
        <v/>
      </c>
      <c r="H18" s="22" t="str">
        <f>IF(ISERROR(VLOOKUP(B18,'[7]2000m.'!$D$8:$G$947,3,0)),"",(VLOOKUP(B18,'[7]2000m.'!$D$8:$G$947,3,0)))</f>
        <v/>
      </c>
      <c r="I18" s="19" t="str">
        <f>IF(ISERROR(VLOOKUP(B18,'[7]2000m.'!$D$8:$G$947,4,0)),"",(VLOOKUP(B18,'[7]2000m.'!$D$8:$G$947,4,0)))</f>
        <v/>
      </c>
      <c r="J18" s="20">
        <f>IF(ISERROR(VLOOKUP(B18,[7]Gülle!$E$8:$K$942,6,0)),"",(VLOOKUP(B18,[7]Gülle!$E$8:$K$942,6,0)))</f>
        <v>494</v>
      </c>
      <c r="K18" s="21">
        <f>IF(ISERROR(VLOOKUP(B18,[7]Gülle!$E$8:$K$942,7,0)),"",(VLOOKUP(B18,[7]Gülle!$E$8:$K$942,7,0)))</f>
        <v>26</v>
      </c>
      <c r="L18" s="18" t="str">
        <f>IF(ISERROR(VLOOKUP(B18,[7]Disk!$E$8:$K$947,6,0)),"",(VLOOKUP(B18,[7]Disk!$E$8:$K$947,6,0)))</f>
        <v/>
      </c>
      <c r="M18" s="19" t="str">
        <f>IF(ISERROR(VLOOKUP(B18,[7]Disk!$E$8:$K$947,7,0)),"",(VLOOKUP(B18,[7]Disk!$E$8:$K$947,7,0)))</f>
        <v/>
      </c>
      <c r="N18" s="20">
        <f>IF(ISERROR(VLOOKUP(B18,[7]Uzun!$E$8:$J$995,6,0)),"",(VLOOKUP(B18,[7]Uzun!$E$8:$J$995,6,0)))</f>
        <v>367</v>
      </c>
      <c r="O18" s="21">
        <f>IF(ISERROR(VLOOKUP(B18,[7]Uzun!$E$8:$K$996,7,0)),"",(VLOOKUP(B18,[7]Uzun!$E$8:$K$996,7,0)))</f>
        <v>33</v>
      </c>
      <c r="P18" s="18" t="str">
        <f>IF(ISERROR(VLOOKUP(B18,[7]Yüksek!$E$8:$BA$1000,48,0)),"",(VLOOKUP(B18,[7]Yüksek!$E$8:$BA$1000,48,0)))</f>
        <v/>
      </c>
      <c r="Q18" s="19" t="str">
        <f>IF(ISERROR(VLOOKUP(B18,[7]Yüksek!$E$8:$BA$1000,49,0)),"",(VLOOKUP(B18,[7]Yüksek!$E$8:$BA$1000,49,0)))</f>
        <v/>
      </c>
      <c r="R18" s="20" t="str">
        <f>IF(ISERROR(VLOOKUP(B18,[7]Çekiç!$E$8:$K$942,6,0)),"",(VLOOKUP(B18,[7]Çekiç!$E$8:$K$942,6,0)))</f>
        <v/>
      </c>
      <c r="S18" s="21" t="str">
        <f>IF(ISERROR(VLOOKUP(B18,[7]Çekiç!$E$8:$K$942,7,0)),"",(VLOOKUP(B18,[7]Çekiç!$E$8:$K$942,7,0)))</f>
        <v/>
      </c>
      <c r="T18" s="18" t="str">
        <f>IF(ISERROR(VLOOKUP(B18,[7]Cirit!$F$8:$J$995,6,0)),"",(VLOOKUP(B18,[7]Cirit!$F$8:$J$995,6,0)))</f>
        <v/>
      </c>
      <c r="U18" s="19" t="str">
        <f>IF(ISERROR(VLOOKUP(B18,[7]Cirit!$F$8:$K$995,7,0)),"",(VLOOKUP(B18,[7]Cirit!$F$8:$K$995,7,0)))</f>
        <v/>
      </c>
      <c r="V18" s="25" t="str">
        <f>IF(ISERROR(VLOOKUP(B18,'[7]800m.'!$E$8:$F$984,2,0)),"",(VLOOKUP(B18,'[7]800m.'!$E$8:$H$984,2,0)))</f>
        <v/>
      </c>
      <c r="W18" s="21" t="str">
        <f>IF(ISERROR(VLOOKUP(B18,'[7]800m.'!$E$8:$G$984,3,0)),"",(VLOOKUP(B18,'[7]800m.'!$E$8:$G$984,3,0)))</f>
        <v/>
      </c>
      <c r="X18" s="18" t="str">
        <f>IF(ISERROR(VLOOKUP(B18,'[7]80m.'!$D$8:$G$935,2,0)),"",(VLOOKUP(B18,'[7]80m.'!$D$8:$G$935,2,0)))</f>
        <v/>
      </c>
      <c r="Y18" s="19" t="str">
        <f>IF(ISERROR(VLOOKUP(B18,'[7]80m.'!$D$8:$G$935,4,0)),"",(VLOOKUP(B18,'[7]80m.'!$D$8:$G$935,4,0)))</f>
        <v/>
      </c>
      <c r="Z18" s="23">
        <f t="shared" si="0"/>
        <v>116</v>
      </c>
    </row>
    <row r="65437" spans="1:1" x14ac:dyDescent="0.2">
      <c r="A65437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 Z10:Z18">
    <cfRule type="duplicateValues" dxfId="5" priority="36" stopIfTrue="1"/>
  </conditionalFormatting>
  <conditionalFormatting sqref="Z9">
    <cfRule type="duplicateValues" dxfId="0" priority="1" stopIfTrue="1"/>
  </conditionalFormatting>
  <pageMargins left="0.11811023622047245" right="0.11811023622047245" top="0.55118110236220474" bottom="0.55118110236220474" header="0.31496062992125984" footer="0.31496062992125984"/>
  <pageSetup paperSize="9" scale="4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002060"/>
  </sheetPr>
  <dimension ref="A1:AE65437"/>
  <sheetViews>
    <sheetView view="pageBreakPreview" zoomScale="50" zoomScaleNormal="100" zoomScaleSheetLayoutView="50" workbookViewId="0">
      <selection activeCell="AA1" sqref="AA1:AA1048576"/>
    </sheetView>
  </sheetViews>
  <sheetFormatPr defaultRowHeight="12.75" x14ac:dyDescent="0.2"/>
  <cols>
    <col min="1" max="1" width="9.140625" style="4"/>
    <col min="2" max="2" width="37.5703125" style="4" customWidth="1"/>
    <col min="3" max="3" width="18.7109375" style="4" bestFit="1" customWidth="1"/>
    <col min="4" max="25" width="12.140625" style="4" customWidth="1"/>
    <col min="26" max="26" width="19.85546875" style="4" customWidth="1"/>
    <col min="27" max="27" width="14.5703125" style="4" customWidth="1"/>
    <col min="28" max="28" width="11.7109375" style="4" customWidth="1"/>
    <col min="29" max="257" width="9.140625" style="4"/>
    <col min="258" max="258" width="37.5703125" style="4" customWidth="1"/>
    <col min="259" max="280" width="12.140625" style="4" customWidth="1"/>
    <col min="281" max="281" width="19.85546875" style="4" customWidth="1"/>
    <col min="282" max="282" width="15.85546875" style="4" customWidth="1"/>
    <col min="283" max="283" width="14.5703125" style="4" customWidth="1"/>
    <col min="284" max="284" width="11.7109375" style="4" customWidth="1"/>
    <col min="285" max="513" width="9.140625" style="4"/>
    <col min="514" max="514" width="37.5703125" style="4" customWidth="1"/>
    <col min="515" max="536" width="12.140625" style="4" customWidth="1"/>
    <col min="537" max="537" width="19.85546875" style="4" customWidth="1"/>
    <col min="538" max="538" width="15.85546875" style="4" customWidth="1"/>
    <col min="539" max="539" width="14.5703125" style="4" customWidth="1"/>
    <col min="540" max="540" width="11.7109375" style="4" customWidth="1"/>
    <col min="541" max="769" width="9.140625" style="4"/>
    <col min="770" max="770" width="37.5703125" style="4" customWidth="1"/>
    <col min="771" max="792" width="12.140625" style="4" customWidth="1"/>
    <col min="793" max="793" width="19.85546875" style="4" customWidth="1"/>
    <col min="794" max="794" width="15.85546875" style="4" customWidth="1"/>
    <col min="795" max="795" width="14.5703125" style="4" customWidth="1"/>
    <col min="796" max="796" width="11.7109375" style="4" customWidth="1"/>
    <col min="797" max="1025" width="9.140625" style="4"/>
    <col min="1026" max="1026" width="37.5703125" style="4" customWidth="1"/>
    <col min="1027" max="1048" width="12.140625" style="4" customWidth="1"/>
    <col min="1049" max="1049" width="19.85546875" style="4" customWidth="1"/>
    <col min="1050" max="1050" width="15.85546875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37.5703125" style="4" customWidth="1"/>
    <col min="1283" max="1304" width="12.140625" style="4" customWidth="1"/>
    <col min="1305" max="1305" width="19.85546875" style="4" customWidth="1"/>
    <col min="1306" max="1306" width="15.85546875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37.5703125" style="4" customWidth="1"/>
    <col min="1539" max="1560" width="12.140625" style="4" customWidth="1"/>
    <col min="1561" max="1561" width="19.85546875" style="4" customWidth="1"/>
    <col min="1562" max="1562" width="15.85546875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37.5703125" style="4" customWidth="1"/>
    <col min="1795" max="1816" width="12.140625" style="4" customWidth="1"/>
    <col min="1817" max="1817" width="19.85546875" style="4" customWidth="1"/>
    <col min="1818" max="1818" width="15.85546875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37.5703125" style="4" customWidth="1"/>
    <col min="2051" max="2072" width="12.140625" style="4" customWidth="1"/>
    <col min="2073" max="2073" width="19.85546875" style="4" customWidth="1"/>
    <col min="2074" max="2074" width="15.85546875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37.5703125" style="4" customWidth="1"/>
    <col min="2307" max="2328" width="12.140625" style="4" customWidth="1"/>
    <col min="2329" max="2329" width="19.85546875" style="4" customWidth="1"/>
    <col min="2330" max="2330" width="15.85546875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37.5703125" style="4" customWidth="1"/>
    <col min="2563" max="2584" width="12.140625" style="4" customWidth="1"/>
    <col min="2585" max="2585" width="19.85546875" style="4" customWidth="1"/>
    <col min="2586" max="2586" width="15.85546875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37.5703125" style="4" customWidth="1"/>
    <col min="2819" max="2840" width="12.140625" style="4" customWidth="1"/>
    <col min="2841" max="2841" width="19.85546875" style="4" customWidth="1"/>
    <col min="2842" max="2842" width="15.85546875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37.5703125" style="4" customWidth="1"/>
    <col min="3075" max="3096" width="12.140625" style="4" customWidth="1"/>
    <col min="3097" max="3097" width="19.85546875" style="4" customWidth="1"/>
    <col min="3098" max="3098" width="15.85546875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37.5703125" style="4" customWidth="1"/>
    <col min="3331" max="3352" width="12.140625" style="4" customWidth="1"/>
    <col min="3353" max="3353" width="19.85546875" style="4" customWidth="1"/>
    <col min="3354" max="3354" width="15.85546875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37.5703125" style="4" customWidth="1"/>
    <col min="3587" max="3608" width="12.140625" style="4" customWidth="1"/>
    <col min="3609" max="3609" width="19.85546875" style="4" customWidth="1"/>
    <col min="3610" max="3610" width="15.85546875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37.5703125" style="4" customWidth="1"/>
    <col min="3843" max="3864" width="12.140625" style="4" customWidth="1"/>
    <col min="3865" max="3865" width="19.85546875" style="4" customWidth="1"/>
    <col min="3866" max="3866" width="15.85546875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37.5703125" style="4" customWidth="1"/>
    <col min="4099" max="4120" width="12.140625" style="4" customWidth="1"/>
    <col min="4121" max="4121" width="19.85546875" style="4" customWidth="1"/>
    <col min="4122" max="4122" width="15.85546875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37.5703125" style="4" customWidth="1"/>
    <col min="4355" max="4376" width="12.140625" style="4" customWidth="1"/>
    <col min="4377" max="4377" width="19.85546875" style="4" customWidth="1"/>
    <col min="4378" max="4378" width="15.85546875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37.5703125" style="4" customWidth="1"/>
    <col min="4611" max="4632" width="12.140625" style="4" customWidth="1"/>
    <col min="4633" max="4633" width="19.85546875" style="4" customWidth="1"/>
    <col min="4634" max="4634" width="15.85546875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37.5703125" style="4" customWidth="1"/>
    <col min="4867" max="4888" width="12.140625" style="4" customWidth="1"/>
    <col min="4889" max="4889" width="19.85546875" style="4" customWidth="1"/>
    <col min="4890" max="4890" width="15.85546875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37.5703125" style="4" customWidth="1"/>
    <col min="5123" max="5144" width="12.140625" style="4" customWidth="1"/>
    <col min="5145" max="5145" width="19.85546875" style="4" customWidth="1"/>
    <col min="5146" max="5146" width="15.85546875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37.5703125" style="4" customWidth="1"/>
    <col min="5379" max="5400" width="12.140625" style="4" customWidth="1"/>
    <col min="5401" max="5401" width="19.85546875" style="4" customWidth="1"/>
    <col min="5402" max="5402" width="15.85546875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37.5703125" style="4" customWidth="1"/>
    <col min="5635" max="5656" width="12.140625" style="4" customWidth="1"/>
    <col min="5657" max="5657" width="19.85546875" style="4" customWidth="1"/>
    <col min="5658" max="5658" width="15.85546875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37.5703125" style="4" customWidth="1"/>
    <col min="5891" max="5912" width="12.140625" style="4" customWidth="1"/>
    <col min="5913" max="5913" width="19.85546875" style="4" customWidth="1"/>
    <col min="5914" max="5914" width="15.85546875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37.5703125" style="4" customWidth="1"/>
    <col min="6147" max="6168" width="12.140625" style="4" customWidth="1"/>
    <col min="6169" max="6169" width="19.85546875" style="4" customWidth="1"/>
    <col min="6170" max="6170" width="15.85546875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37.5703125" style="4" customWidth="1"/>
    <col min="6403" max="6424" width="12.140625" style="4" customWidth="1"/>
    <col min="6425" max="6425" width="19.85546875" style="4" customWidth="1"/>
    <col min="6426" max="6426" width="15.85546875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37.5703125" style="4" customWidth="1"/>
    <col min="6659" max="6680" width="12.140625" style="4" customWidth="1"/>
    <col min="6681" max="6681" width="19.85546875" style="4" customWidth="1"/>
    <col min="6682" max="6682" width="15.85546875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37.5703125" style="4" customWidth="1"/>
    <col min="6915" max="6936" width="12.140625" style="4" customWidth="1"/>
    <col min="6937" max="6937" width="19.85546875" style="4" customWidth="1"/>
    <col min="6938" max="6938" width="15.85546875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37.5703125" style="4" customWidth="1"/>
    <col min="7171" max="7192" width="12.140625" style="4" customWidth="1"/>
    <col min="7193" max="7193" width="19.85546875" style="4" customWidth="1"/>
    <col min="7194" max="7194" width="15.85546875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37.5703125" style="4" customWidth="1"/>
    <col min="7427" max="7448" width="12.140625" style="4" customWidth="1"/>
    <col min="7449" max="7449" width="19.85546875" style="4" customWidth="1"/>
    <col min="7450" max="7450" width="15.85546875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37.5703125" style="4" customWidth="1"/>
    <col min="7683" max="7704" width="12.140625" style="4" customWidth="1"/>
    <col min="7705" max="7705" width="19.85546875" style="4" customWidth="1"/>
    <col min="7706" max="7706" width="15.85546875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37.5703125" style="4" customWidth="1"/>
    <col min="7939" max="7960" width="12.140625" style="4" customWidth="1"/>
    <col min="7961" max="7961" width="19.85546875" style="4" customWidth="1"/>
    <col min="7962" max="7962" width="15.85546875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37.5703125" style="4" customWidth="1"/>
    <col min="8195" max="8216" width="12.140625" style="4" customWidth="1"/>
    <col min="8217" max="8217" width="19.85546875" style="4" customWidth="1"/>
    <col min="8218" max="8218" width="15.85546875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37.5703125" style="4" customWidth="1"/>
    <col min="8451" max="8472" width="12.140625" style="4" customWidth="1"/>
    <col min="8473" max="8473" width="19.85546875" style="4" customWidth="1"/>
    <col min="8474" max="8474" width="15.85546875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37.5703125" style="4" customWidth="1"/>
    <col min="8707" max="8728" width="12.140625" style="4" customWidth="1"/>
    <col min="8729" max="8729" width="19.85546875" style="4" customWidth="1"/>
    <col min="8730" max="8730" width="15.85546875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37.5703125" style="4" customWidth="1"/>
    <col min="8963" max="8984" width="12.140625" style="4" customWidth="1"/>
    <col min="8985" max="8985" width="19.85546875" style="4" customWidth="1"/>
    <col min="8986" max="8986" width="15.85546875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37.5703125" style="4" customWidth="1"/>
    <col min="9219" max="9240" width="12.140625" style="4" customWidth="1"/>
    <col min="9241" max="9241" width="19.85546875" style="4" customWidth="1"/>
    <col min="9242" max="9242" width="15.85546875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37.5703125" style="4" customWidth="1"/>
    <col min="9475" max="9496" width="12.140625" style="4" customWidth="1"/>
    <col min="9497" max="9497" width="19.85546875" style="4" customWidth="1"/>
    <col min="9498" max="9498" width="15.85546875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37.5703125" style="4" customWidth="1"/>
    <col min="9731" max="9752" width="12.140625" style="4" customWidth="1"/>
    <col min="9753" max="9753" width="19.85546875" style="4" customWidth="1"/>
    <col min="9754" max="9754" width="15.85546875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37.5703125" style="4" customWidth="1"/>
    <col min="9987" max="10008" width="12.140625" style="4" customWidth="1"/>
    <col min="10009" max="10009" width="19.85546875" style="4" customWidth="1"/>
    <col min="10010" max="10010" width="15.85546875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37.5703125" style="4" customWidth="1"/>
    <col min="10243" max="10264" width="12.140625" style="4" customWidth="1"/>
    <col min="10265" max="10265" width="19.85546875" style="4" customWidth="1"/>
    <col min="10266" max="10266" width="15.85546875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37.5703125" style="4" customWidth="1"/>
    <col min="10499" max="10520" width="12.140625" style="4" customWidth="1"/>
    <col min="10521" max="10521" width="19.85546875" style="4" customWidth="1"/>
    <col min="10522" max="10522" width="15.85546875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37.5703125" style="4" customWidth="1"/>
    <col min="10755" max="10776" width="12.140625" style="4" customWidth="1"/>
    <col min="10777" max="10777" width="19.85546875" style="4" customWidth="1"/>
    <col min="10778" max="10778" width="15.85546875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37.5703125" style="4" customWidth="1"/>
    <col min="11011" max="11032" width="12.140625" style="4" customWidth="1"/>
    <col min="11033" max="11033" width="19.85546875" style="4" customWidth="1"/>
    <col min="11034" max="11034" width="15.85546875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37.5703125" style="4" customWidth="1"/>
    <col min="11267" max="11288" width="12.140625" style="4" customWidth="1"/>
    <col min="11289" max="11289" width="19.85546875" style="4" customWidth="1"/>
    <col min="11290" max="11290" width="15.85546875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37.5703125" style="4" customWidth="1"/>
    <col min="11523" max="11544" width="12.140625" style="4" customWidth="1"/>
    <col min="11545" max="11545" width="19.85546875" style="4" customWidth="1"/>
    <col min="11546" max="11546" width="15.85546875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37.5703125" style="4" customWidth="1"/>
    <col min="11779" max="11800" width="12.140625" style="4" customWidth="1"/>
    <col min="11801" max="11801" width="19.85546875" style="4" customWidth="1"/>
    <col min="11802" max="11802" width="15.85546875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37.5703125" style="4" customWidth="1"/>
    <col min="12035" max="12056" width="12.140625" style="4" customWidth="1"/>
    <col min="12057" max="12057" width="19.85546875" style="4" customWidth="1"/>
    <col min="12058" max="12058" width="15.85546875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37.5703125" style="4" customWidth="1"/>
    <col min="12291" max="12312" width="12.140625" style="4" customWidth="1"/>
    <col min="12313" max="12313" width="19.85546875" style="4" customWidth="1"/>
    <col min="12314" max="12314" width="15.85546875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37.5703125" style="4" customWidth="1"/>
    <col min="12547" max="12568" width="12.140625" style="4" customWidth="1"/>
    <col min="12569" max="12569" width="19.85546875" style="4" customWidth="1"/>
    <col min="12570" max="12570" width="15.85546875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37.5703125" style="4" customWidth="1"/>
    <col min="12803" max="12824" width="12.140625" style="4" customWidth="1"/>
    <col min="12825" max="12825" width="19.85546875" style="4" customWidth="1"/>
    <col min="12826" max="12826" width="15.85546875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37.5703125" style="4" customWidth="1"/>
    <col min="13059" max="13080" width="12.140625" style="4" customWidth="1"/>
    <col min="13081" max="13081" width="19.85546875" style="4" customWidth="1"/>
    <col min="13082" max="13082" width="15.85546875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37.5703125" style="4" customWidth="1"/>
    <col min="13315" max="13336" width="12.140625" style="4" customWidth="1"/>
    <col min="13337" max="13337" width="19.85546875" style="4" customWidth="1"/>
    <col min="13338" max="13338" width="15.85546875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37.5703125" style="4" customWidth="1"/>
    <col min="13571" max="13592" width="12.140625" style="4" customWidth="1"/>
    <col min="13593" max="13593" width="19.85546875" style="4" customWidth="1"/>
    <col min="13594" max="13594" width="15.85546875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37.5703125" style="4" customWidth="1"/>
    <col min="13827" max="13848" width="12.140625" style="4" customWidth="1"/>
    <col min="13849" max="13849" width="19.85546875" style="4" customWidth="1"/>
    <col min="13850" max="13850" width="15.85546875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37.5703125" style="4" customWidth="1"/>
    <col min="14083" max="14104" width="12.140625" style="4" customWidth="1"/>
    <col min="14105" max="14105" width="19.85546875" style="4" customWidth="1"/>
    <col min="14106" max="14106" width="15.85546875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37.5703125" style="4" customWidth="1"/>
    <col min="14339" max="14360" width="12.140625" style="4" customWidth="1"/>
    <col min="14361" max="14361" width="19.85546875" style="4" customWidth="1"/>
    <col min="14362" max="14362" width="15.85546875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37.5703125" style="4" customWidth="1"/>
    <col min="14595" max="14616" width="12.140625" style="4" customWidth="1"/>
    <col min="14617" max="14617" width="19.85546875" style="4" customWidth="1"/>
    <col min="14618" max="14618" width="15.85546875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37.5703125" style="4" customWidth="1"/>
    <col min="14851" max="14872" width="12.140625" style="4" customWidth="1"/>
    <col min="14873" max="14873" width="19.85546875" style="4" customWidth="1"/>
    <col min="14874" max="14874" width="15.85546875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37.5703125" style="4" customWidth="1"/>
    <col min="15107" max="15128" width="12.140625" style="4" customWidth="1"/>
    <col min="15129" max="15129" width="19.85546875" style="4" customWidth="1"/>
    <col min="15130" max="15130" width="15.85546875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37.5703125" style="4" customWidth="1"/>
    <col min="15363" max="15384" width="12.140625" style="4" customWidth="1"/>
    <col min="15385" max="15385" width="19.85546875" style="4" customWidth="1"/>
    <col min="15386" max="15386" width="15.85546875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37.5703125" style="4" customWidth="1"/>
    <col min="15619" max="15640" width="12.140625" style="4" customWidth="1"/>
    <col min="15641" max="15641" width="19.85546875" style="4" customWidth="1"/>
    <col min="15642" max="15642" width="15.85546875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37.5703125" style="4" customWidth="1"/>
    <col min="15875" max="15896" width="12.140625" style="4" customWidth="1"/>
    <col min="15897" max="15897" width="19.85546875" style="4" customWidth="1"/>
    <col min="15898" max="15898" width="15.85546875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37.5703125" style="4" customWidth="1"/>
    <col min="16131" max="16152" width="12.140625" style="4" customWidth="1"/>
    <col min="16153" max="16153" width="19.85546875" style="4" customWidth="1"/>
    <col min="16154" max="16154" width="15.85546875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('[8]YARIŞMA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'[8]YARIŞMA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'[8]YARIŞMA BİLGİLERİ'!F21</f>
        <v>2009 KIZLAR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44714.448685995369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5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5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65</v>
      </c>
      <c r="C8" s="33" t="s">
        <v>20</v>
      </c>
      <c r="D8" s="18">
        <f>IF(ISERROR(VLOOKUP(B8,'[8]60m.'!$D$8:$F$965,3,0)),"",(VLOOKUP(B8,'[8]60m.'!$D$8:$H$965,3,0)))</f>
        <v>894</v>
      </c>
      <c r="E8" s="19">
        <f>IF(ISERROR(VLOOKUP(B8,'[8]60m.'!$D$8:$G$965,4,0)),"",(VLOOKUP(B8,'[8]60m.'!$D$8:$G$965,4,0)))</f>
        <v>81</v>
      </c>
      <c r="F8" s="20" t="str">
        <f>IF(ISERROR(VLOOKUP(B8,'[8]80m.Eng'!$D$8:$G$935,3,0)),"",(VLOOKUP(B8,'[8]80m.Eng'!$D$8:$G$935,3,0)))</f>
        <v/>
      </c>
      <c r="G8" s="21" t="str">
        <f>IF(ISERROR(VLOOKUP(B8,'[8]80m.Eng'!$D$8:$G$935,4,0)),"",(VLOOKUP(B8,'[8]80m.Eng'!$D$8:$G$935,4,0)))</f>
        <v/>
      </c>
      <c r="H8" s="22" t="str">
        <f>IF(ISERROR(VLOOKUP(B8,'[8]1500m.'!$D$8:$G$947,3,0)),"",(VLOOKUP(B8,'[8]1500m.'!$D$8:$G$947,3,0)))</f>
        <v/>
      </c>
      <c r="I8" s="19" t="str">
        <f>IF(ISERROR(VLOOKUP(B8,'[8]1500m.'!$D$8:$G$947,4,0)),"",(VLOOKUP(B8,'[8]1500m.'!$D$8:$G$947,4,0)))</f>
        <v/>
      </c>
      <c r="J8" s="20">
        <f>IF(ISERROR(VLOOKUP(B8,[8]Gülle!$E$8:$K$942,6,0)),"",(VLOOKUP(B8,[8]Gülle!$E$8:$K$942,6,0)))</f>
        <v>686</v>
      </c>
      <c r="K8" s="21">
        <f>IF(ISERROR(VLOOKUP(B8,[8]Gülle!$E$8:$K$942,7,0)),"",(VLOOKUP(B8,[8]Gülle!$E$8:$K$942,7,0)))</f>
        <v>52</v>
      </c>
      <c r="L8" s="18" t="str">
        <f>IF(ISERROR(VLOOKUP(B8,[8]Disk!$E$8:$K$947,6,0)),"",(VLOOKUP(B8,[8]Disk!$E$8:$K$947,6,0)))</f>
        <v/>
      </c>
      <c r="M8" s="19" t="str">
        <f>IF(ISERROR(VLOOKUP(B8,[8]Disk!$E$8:$K$947,7,0)),"",(VLOOKUP(B8,[8]Disk!$E$8:$K$947,7,0)))</f>
        <v/>
      </c>
      <c r="N8" s="20">
        <f>IF(ISERROR(VLOOKUP(B8,[8]Uzun!$E$8:$J$995,6,0)),"",(VLOOKUP(B8,[8]Uzun!$E$8:$J$995,6,0)))</f>
        <v>471</v>
      </c>
      <c r="O8" s="21">
        <f>IF(ISERROR(VLOOKUP(B8,[8]Uzun!$E$8:$K$996,7,0)),"",(VLOOKUP(B8,[8]Uzun!$E$8:$K$996,7,0)))</f>
        <v>72</v>
      </c>
      <c r="P8" s="18" t="str">
        <f>IF(ISERROR(VLOOKUP(B8,[8]Yüksek!$E$8:$BA$1000,48,0)),"",(VLOOKUP(B8,[8]Yüksek!$E$8:$BA$1000,48,0)))</f>
        <v/>
      </c>
      <c r="Q8" s="19" t="str">
        <f>IF(ISERROR(VLOOKUP(B8,[8]Yüksek!$E$8:$BA$1000,49,0)),"",(VLOOKUP(B8,[8]Yüksek!$E$8:$BA$1000,49,0)))</f>
        <v/>
      </c>
      <c r="R8" s="20" t="str">
        <f>IF(ISERROR(VLOOKUP(B8,[8]Çekiç!$E$8:$K$942,6,0)),"",(VLOOKUP(B8,[8]Çekiç!$E$8:$K$942,6,0)))</f>
        <v/>
      </c>
      <c r="S8" s="21" t="str">
        <f>IF(ISERROR(VLOOKUP(B8,[8]Çekiç!$E$8:$K$942,7,0)),"",(VLOOKUP(B8,[8]Çekiç!$E$8:$K$942,7,0)))</f>
        <v/>
      </c>
      <c r="T8" s="18" t="str">
        <f>IF(ISERROR(VLOOKUP(B8,[8]Cirit!$E$8:$J$995,6,0)),"",(VLOOKUP(B8,[8]Cirit!$E$8:$J$995,6,0)))</f>
        <v/>
      </c>
      <c r="U8" s="19" t="str">
        <f>IF(ISERROR(VLOOKUP(B8,[8]Cirit!$E$8:$K$995,7,0)),"",(VLOOKUP(B8,[8]Cirit!$E$8:$K$995,7,0)))</f>
        <v/>
      </c>
      <c r="V8" s="25" t="str">
        <f>IF(ISERROR(VLOOKUP(B8,'[8]800m.'!$D$8:$F$984,3,0)),"",(VLOOKUP(B8,'[8]800m.'!$D$8:$H$984,3,0)))</f>
        <v/>
      </c>
      <c r="W8" s="21" t="str">
        <f>IF(ISERROR(VLOOKUP(B8,'[8]800m.'!$D$8:$G$984,4,0)),"",(VLOOKUP(B8,'[8]800m.'!$D$8:$G$984,4,0)))</f>
        <v/>
      </c>
      <c r="X8" s="18" t="str">
        <f>IF(ISERROR(VLOOKUP(B8,'[8]80m.'!$D$8:$G$935,3,0)),"",(VLOOKUP(B8,'[8]80m.'!$D$8:$G$935,3,0)))</f>
        <v/>
      </c>
      <c r="Y8" s="19" t="str">
        <f>IF(ISERROR(VLOOKUP(B8,'[8]80m.'!$D$8:$G$935,4,0)),"",(VLOOKUP(B8,'[8]80m.'!$D$8:$G$935,4,0)))</f>
        <v/>
      </c>
      <c r="Z8" s="23">
        <f t="shared" ref="Z8:Z16" si="0">SUM(E8,G8,I8,K8,M8,O8,Q8,U8,W8,Y8)</f>
        <v>205</v>
      </c>
      <c r="AA8" s="13"/>
      <c r="AB8" s="13"/>
      <c r="AC8" s="13"/>
      <c r="AD8" s="13"/>
      <c r="AE8" s="13"/>
    </row>
    <row r="9" spans="1:31" ht="31.5" customHeight="1" x14ac:dyDescent="0.2">
      <c r="A9" s="16">
        <v>0</v>
      </c>
      <c r="B9" s="1" t="s">
        <v>66</v>
      </c>
      <c r="C9" s="33" t="s">
        <v>20</v>
      </c>
      <c r="D9" s="18" t="str">
        <f>IF(ISERROR(VLOOKUP(B9,'[8]60m.'!$D$8:$F$965,3,0)),"",(VLOOKUP(B9,'[8]60m.'!$D$8:$H$965,3,0)))</f>
        <v/>
      </c>
      <c r="E9" s="19" t="str">
        <f>IF(ISERROR(VLOOKUP(B9,'[8]60m.'!$D$8:$G$965,4,0)),"",(VLOOKUP(B9,'[8]60m.'!$D$8:$G$965,4,0)))</f>
        <v/>
      </c>
      <c r="F9" s="20" t="str">
        <f>IF(ISERROR(VLOOKUP(B9,'[8]80m.Eng'!$D$8:$G$935,3,0)),"",(VLOOKUP(B9,'[8]80m.Eng'!$D$8:$G$935,3,0)))</f>
        <v/>
      </c>
      <c r="G9" s="21" t="str">
        <f>IF(ISERROR(VLOOKUP(B9,'[8]80m.Eng'!$D$8:$G$935,4,0)),"",(VLOOKUP(B9,'[8]80m.Eng'!$D$8:$G$935,4,0)))</f>
        <v/>
      </c>
      <c r="H9" s="22" t="str">
        <f>IF(ISERROR(VLOOKUP(B9,'[8]1500m.'!$D$8:$G$947,3,0)),"",(VLOOKUP(B9,'[8]1500m.'!$D$8:$G$947,3,0)))</f>
        <v/>
      </c>
      <c r="I9" s="19" t="str">
        <f>IF(ISERROR(VLOOKUP(B9,'[8]1500m.'!$D$8:$G$947,4,0)),"",(VLOOKUP(B9,'[8]1500m.'!$D$8:$G$947,4,0)))</f>
        <v/>
      </c>
      <c r="J9" s="20">
        <f>IF(ISERROR(VLOOKUP(B9,[8]Gülle!$E$8:$K$942,6,0)),"",(VLOOKUP(B9,[8]Gülle!$E$8:$K$942,6,0)))</f>
        <v>782</v>
      </c>
      <c r="K9" s="21">
        <f>IF(ISERROR(VLOOKUP(B9,[8]Gülle!$E$8:$K$942,7,0)),"",(VLOOKUP(B9,[8]Gülle!$E$8:$K$942,7,0)))</f>
        <v>58</v>
      </c>
      <c r="L9" s="18" t="str">
        <f>IF(ISERROR(VLOOKUP(B9,[8]Disk!$E$8:$K$947,6,0)),"",(VLOOKUP(B9,[8]Disk!$E$8:$K$947,6,0)))</f>
        <v/>
      </c>
      <c r="M9" s="19" t="str">
        <f>IF(ISERROR(VLOOKUP(B9,[8]Disk!$E$8:$K$947,7,0)),"",(VLOOKUP(B9,[8]Disk!$E$8:$K$947,7,0)))</f>
        <v/>
      </c>
      <c r="N9" s="20">
        <f>IF(ISERROR(VLOOKUP(B9,[8]Uzun!$E$8:$J$995,6,0)),"",(VLOOKUP(B9,[8]Uzun!$E$8:$J$995,6,0)))</f>
        <v>464</v>
      </c>
      <c r="O9" s="21">
        <f>IF(ISERROR(VLOOKUP(B9,[8]Uzun!$E$8:$K$996,7,0)),"",(VLOOKUP(B9,[8]Uzun!$E$8:$K$996,7,0)))</f>
        <v>71</v>
      </c>
      <c r="P9" s="18" t="str">
        <f>IF(ISERROR(VLOOKUP(B9,[8]Yüksek!$E$8:$BA$1000,48,0)),"",(VLOOKUP(B9,[8]Yüksek!$E$8:$BA$1000,48,0)))</f>
        <v/>
      </c>
      <c r="Q9" s="19" t="str">
        <f>IF(ISERROR(VLOOKUP(B9,[8]Yüksek!$E$8:$BA$1000,49,0)),"",(VLOOKUP(B9,[8]Yüksek!$E$8:$BA$1000,49,0)))</f>
        <v/>
      </c>
      <c r="R9" s="20" t="str">
        <f>IF(ISERROR(VLOOKUP(B9,[8]Çekiç!$E$8:$K$942,6,0)),"",(VLOOKUP(B9,[8]Çekiç!$E$8:$K$942,6,0)))</f>
        <v/>
      </c>
      <c r="S9" s="21" t="str">
        <f>IF(ISERROR(VLOOKUP(B9,[8]Çekiç!$E$8:$K$942,7,0)),"",(VLOOKUP(B9,[8]Çekiç!$E$8:$K$942,7,0)))</f>
        <v/>
      </c>
      <c r="T9" s="18" t="str">
        <f>IF(ISERROR(VLOOKUP(B9,[8]Cirit!$E$8:$J$995,6,0)),"",(VLOOKUP(B9,[8]Cirit!$E$8:$J$995,6,0)))</f>
        <v/>
      </c>
      <c r="U9" s="19" t="str">
        <f>IF(ISERROR(VLOOKUP(B9,[8]Cirit!$E$8:$K$995,7,0)),"",(VLOOKUP(B9,[8]Cirit!$E$8:$K$995,7,0)))</f>
        <v/>
      </c>
      <c r="V9" s="25" t="str">
        <f>IF(ISERROR(VLOOKUP(B9,'[8]800m.'!$D$8:$F$984,3,0)),"",(VLOOKUP(B9,'[8]800m.'!$D$8:$H$984,3,0)))</f>
        <v/>
      </c>
      <c r="W9" s="21" t="str">
        <f>IF(ISERROR(VLOOKUP(B9,'[8]800m.'!$D$8:$G$984,4,0)),"",(VLOOKUP(B9,'[8]800m.'!$D$8:$G$984,4,0)))</f>
        <v/>
      </c>
      <c r="X9" s="18">
        <f>IF(ISERROR(VLOOKUP(B9,'[8]80m.'!$D$8:$G$935,3,0)),"",(VLOOKUP(B9,'[8]80m.'!$D$8:$G$935,3,0)))</f>
        <v>1189</v>
      </c>
      <c r="Y9" s="19">
        <f>IF(ISERROR(VLOOKUP(B9,'[8]80m.'!$D$8:$G$935,4,0)),"",(VLOOKUP(B9,'[8]80m.'!$D$8:$G$935,4,0)))</f>
        <v>70</v>
      </c>
      <c r="Z9" s="23">
        <f t="shared" si="0"/>
        <v>199</v>
      </c>
      <c r="AA9" s="13"/>
      <c r="AB9" s="13"/>
      <c r="AC9" s="13"/>
      <c r="AD9" s="13"/>
      <c r="AE9" s="13"/>
    </row>
    <row r="10" spans="1:31" ht="31.5" customHeight="1" x14ac:dyDescent="0.2">
      <c r="A10" s="16">
        <v>5</v>
      </c>
      <c r="B10" s="1" t="s">
        <v>67</v>
      </c>
      <c r="C10" s="33" t="s">
        <v>20</v>
      </c>
      <c r="D10" s="18">
        <f>IF(ISERROR(VLOOKUP(B10,'[8]60m.'!$D$8:$F$965,3,0)),"",(VLOOKUP(B10,'[8]60m.'!$D$8:$H$965,3,0)))</f>
        <v>874</v>
      </c>
      <c r="E10" s="19">
        <f>IF(ISERROR(VLOOKUP(B10,'[8]60m.'!$D$8:$G$965,4,0)),"",(VLOOKUP(B10,'[8]60m.'!$D$8:$G$965,4,0)))</f>
        <v>85</v>
      </c>
      <c r="F10" s="20" t="str">
        <f>IF(ISERROR(VLOOKUP(B10,'[8]80m.Eng'!$D$8:$G$935,3,0)),"",(VLOOKUP(B10,'[8]80m.Eng'!$D$8:$G$935,3,0)))</f>
        <v/>
      </c>
      <c r="G10" s="21" t="str">
        <f>IF(ISERROR(VLOOKUP(B10,'[8]80m.Eng'!$D$8:$G$935,4,0)),"",(VLOOKUP(B10,'[8]80m.Eng'!$D$8:$G$935,4,0)))</f>
        <v/>
      </c>
      <c r="H10" s="22" t="str">
        <f>IF(ISERROR(VLOOKUP(B10,'[8]1500m.'!$D$8:$G$947,3,0)),"",(VLOOKUP(B10,'[8]1500m.'!$D$8:$G$947,3,0)))</f>
        <v/>
      </c>
      <c r="I10" s="19" t="str">
        <f>IF(ISERROR(VLOOKUP(B10,'[8]1500m.'!$D$8:$G$947,4,0)),"",(VLOOKUP(B10,'[8]1500m.'!$D$8:$G$947,4,0)))</f>
        <v/>
      </c>
      <c r="J10" s="20">
        <f>IF(ISERROR(VLOOKUP(B10,[8]Gülle!$E$8:$K$942,6,0)),"",(VLOOKUP(B10,[8]Gülle!$E$8:$K$942,6,0)))</f>
        <v>590</v>
      </c>
      <c r="K10" s="21">
        <f>IF(ISERROR(VLOOKUP(B10,[8]Gülle!$E$8:$K$942,7,0)),"",(VLOOKUP(B10,[8]Gülle!$E$8:$K$942,7,0)))</f>
        <v>46</v>
      </c>
      <c r="L10" s="18" t="str">
        <f>IF(ISERROR(VLOOKUP(B10,[8]Disk!$E$8:$K$947,6,0)),"",(VLOOKUP(B10,[8]Disk!$E$8:$K$947,6,0)))</f>
        <v/>
      </c>
      <c r="M10" s="19" t="str">
        <f>IF(ISERROR(VLOOKUP(B10,[8]Disk!$E$8:$K$947,7,0)),"",(VLOOKUP(B10,[8]Disk!$E$8:$K$947,7,0)))</f>
        <v/>
      </c>
      <c r="N10" s="20">
        <f>IF(ISERROR(VLOOKUP(B10,[8]Uzun!$E$8:$J$995,6,0)),"",(VLOOKUP(B10,[8]Uzun!$E$8:$J$995,6,0)))</f>
        <v>436</v>
      </c>
      <c r="O10" s="21">
        <f>IF(ISERROR(VLOOKUP(B10,[8]Uzun!$E$8:$K$996,7,0)),"",(VLOOKUP(B10,[8]Uzun!$E$8:$K$996,7,0)))</f>
        <v>64</v>
      </c>
      <c r="P10" s="18" t="str">
        <f>IF(ISERROR(VLOOKUP(B10,[8]Yüksek!$E$8:$BA$1000,48,0)),"",(VLOOKUP(B10,[8]Yüksek!$E$8:$BA$1000,48,0)))</f>
        <v/>
      </c>
      <c r="Q10" s="19" t="str">
        <f>IF(ISERROR(VLOOKUP(B10,[8]Yüksek!$E$8:$BA$1000,49,0)),"",(VLOOKUP(B10,[8]Yüksek!$E$8:$BA$1000,49,0)))</f>
        <v/>
      </c>
      <c r="R10" s="20" t="str">
        <f>IF(ISERROR(VLOOKUP(B10,[8]Çekiç!$E$8:$K$942,6,0)),"",(VLOOKUP(B10,[8]Çekiç!$E$8:$K$942,6,0)))</f>
        <v/>
      </c>
      <c r="S10" s="21" t="str">
        <f>IF(ISERROR(VLOOKUP(B10,[8]Çekiç!$E$8:$K$942,7,0)),"",(VLOOKUP(B10,[8]Çekiç!$E$8:$K$942,7,0)))</f>
        <v/>
      </c>
      <c r="T10" s="18" t="str">
        <f>IF(ISERROR(VLOOKUP(B10,[8]Cirit!$E$8:$J$995,6,0)),"",(VLOOKUP(B10,[8]Cirit!$E$8:$J$995,6,0)))</f>
        <v/>
      </c>
      <c r="U10" s="19" t="str">
        <f>IF(ISERROR(VLOOKUP(B10,[8]Cirit!$E$8:$K$995,7,0)),"",(VLOOKUP(B10,[8]Cirit!$E$8:$K$995,7,0)))</f>
        <v/>
      </c>
      <c r="V10" s="25" t="str">
        <f>IF(ISERROR(VLOOKUP(B10,'[8]800m.'!$D$8:$F$984,3,0)),"",(VLOOKUP(B10,'[8]800m.'!$D$8:$H$984,3,0)))</f>
        <v/>
      </c>
      <c r="W10" s="21" t="str">
        <f>IF(ISERROR(VLOOKUP(B10,'[8]800m.'!$D$8:$G$984,4,0)),"",(VLOOKUP(B10,'[8]800m.'!$D$8:$G$984,4,0)))</f>
        <v/>
      </c>
      <c r="X10" s="18" t="str">
        <f>IF(ISERROR(VLOOKUP(B10,'[8]80m.'!$D$8:$G$935,3,0)),"",(VLOOKUP(B10,'[8]80m.'!$D$8:$G$935,3,0)))</f>
        <v/>
      </c>
      <c r="Y10" s="19" t="str">
        <f>IF(ISERROR(VLOOKUP(B10,'[8]80m.'!$D$8:$G$935,4,0)),"",(VLOOKUP(B10,'[8]80m.'!$D$8:$G$935,4,0)))</f>
        <v/>
      </c>
      <c r="Z10" s="23">
        <f t="shared" si="0"/>
        <v>195</v>
      </c>
      <c r="AA10" s="13"/>
      <c r="AB10" s="13"/>
      <c r="AC10" s="13"/>
      <c r="AD10" s="13"/>
      <c r="AE10" s="13"/>
    </row>
    <row r="11" spans="1:31" ht="31.5" customHeight="1" x14ac:dyDescent="0.2">
      <c r="A11" s="16">
        <v>6</v>
      </c>
      <c r="B11" s="29" t="s">
        <v>68</v>
      </c>
      <c r="C11" s="33" t="s">
        <v>20</v>
      </c>
      <c r="D11" s="18">
        <f>IF(ISERROR(VLOOKUP(B11,'[8]60m.'!$D$8:$F$965,3,0)),"",(VLOOKUP(B11,'[8]60m.'!$D$8:$H$965,3,0)))</f>
        <v>965</v>
      </c>
      <c r="E11" s="19">
        <f>IF(ISERROR(VLOOKUP(B11,'[8]60m.'!$D$8:$G$965,4,0)),"",(VLOOKUP(B11,'[8]60m.'!$D$8:$G$965,4,0)))</f>
        <v>67</v>
      </c>
      <c r="F11" s="20" t="str">
        <f>IF(ISERROR(VLOOKUP(B11,'[8]80m.Eng'!$D$8:$G$935,3,0)),"",(VLOOKUP(B11,'[8]80m.Eng'!$D$8:$G$935,3,0)))</f>
        <v/>
      </c>
      <c r="G11" s="21" t="str">
        <f>IF(ISERROR(VLOOKUP(B11,'[8]80m.Eng'!$D$8:$G$935,4,0)),"",(VLOOKUP(B11,'[8]80m.Eng'!$D$8:$G$935,4,0)))</f>
        <v/>
      </c>
      <c r="H11" s="22" t="str">
        <f>IF(ISERROR(VLOOKUP(B11,'[8]1500m.'!$D$8:$G$947,3,0)),"",(VLOOKUP(B11,'[8]1500m.'!$D$8:$G$947,3,0)))</f>
        <v/>
      </c>
      <c r="I11" s="19" t="str">
        <f>IF(ISERROR(VLOOKUP(B11,'[8]1500m.'!$D$8:$G$947,4,0)),"",(VLOOKUP(B11,'[8]1500m.'!$D$8:$G$947,4,0)))</f>
        <v/>
      </c>
      <c r="J11" s="20" t="str">
        <f>IF(ISERROR(VLOOKUP(B11,[8]Gülle!$E$8:$K$942,6,0)),"",(VLOOKUP(B11,[8]Gülle!$E$8:$K$942,6,0)))</f>
        <v/>
      </c>
      <c r="K11" s="21" t="str">
        <f>IF(ISERROR(VLOOKUP(B11,[8]Gülle!$E$8:$K$942,7,0)),"",(VLOOKUP(B11,[8]Gülle!$E$8:$K$942,7,0)))</f>
        <v/>
      </c>
      <c r="L11" s="18" t="str">
        <f>IF(ISERROR(VLOOKUP(B11,[8]Disk!$E$8:$K$947,6,0)),"",(VLOOKUP(B11,[8]Disk!$E$8:$K$947,6,0)))</f>
        <v/>
      </c>
      <c r="M11" s="19" t="str">
        <f>IF(ISERROR(VLOOKUP(B11,[8]Disk!$E$8:$K$947,7,0)),"",(VLOOKUP(B11,[8]Disk!$E$8:$K$947,7,0)))</f>
        <v/>
      </c>
      <c r="N11" s="20">
        <f>IF(ISERROR(VLOOKUP(B11,[8]Uzun!$E$8:$J$995,6,0)),"",(VLOOKUP(B11,[8]Uzun!$E$8:$J$995,6,0)))</f>
        <v>412</v>
      </c>
      <c r="O11" s="21">
        <f>IF(ISERROR(VLOOKUP(B11,[8]Uzun!$E$8:$K$996,7,0)),"",(VLOOKUP(B11,[8]Uzun!$E$8:$K$996,7,0)))</f>
        <v>58</v>
      </c>
      <c r="P11" s="18" t="str">
        <f>IF(ISERROR(VLOOKUP(B11,[8]Yüksek!$E$8:$BA$1000,48,0)),"",(VLOOKUP(B11,[8]Yüksek!$E$8:$BA$1000,48,0)))</f>
        <v/>
      </c>
      <c r="Q11" s="19" t="str">
        <f>IF(ISERROR(VLOOKUP(B11,[8]Yüksek!$E$8:$BA$1000,49,0)),"",(VLOOKUP(B11,[8]Yüksek!$E$8:$BA$1000,49,0)))</f>
        <v/>
      </c>
      <c r="R11" s="20" t="str">
        <f>IF(ISERROR(VLOOKUP(B11,[8]Çekiç!$E$8:$K$942,6,0)),"",(VLOOKUP(B11,[8]Çekiç!$E$8:$K$942,6,0)))</f>
        <v/>
      </c>
      <c r="S11" s="21" t="str">
        <f>IF(ISERROR(VLOOKUP(B11,[8]Çekiç!$E$8:$K$942,7,0)),"",(VLOOKUP(B11,[8]Çekiç!$E$8:$K$942,7,0)))</f>
        <v/>
      </c>
      <c r="T11" s="18">
        <f>IF(ISERROR(VLOOKUP(B11,[8]Cirit!$E$8:$J$995,6,0)),"",(VLOOKUP(B11,[8]Cirit!$E$8:$J$995,6,0)))</f>
        <v>2692</v>
      </c>
      <c r="U11" s="19">
        <f>IF(ISERROR(VLOOKUP(B11,[8]Cirit!$E$8:$K$995,7,0)),"",(VLOOKUP(B11,[8]Cirit!$E$8:$K$995,7,0)))</f>
        <v>68</v>
      </c>
      <c r="V11" s="25" t="str">
        <f>IF(ISERROR(VLOOKUP(B11,'[8]800m.'!$D$8:$F$984,3,0)),"",(VLOOKUP(B11,'[8]800m.'!$D$8:$H$984,3,0)))</f>
        <v/>
      </c>
      <c r="W11" s="21" t="str">
        <f>IF(ISERROR(VLOOKUP(B11,'[8]800m.'!$D$8:$G$984,4,0)),"",(VLOOKUP(B11,'[8]800m.'!$D$8:$G$984,4,0)))</f>
        <v/>
      </c>
      <c r="X11" s="18" t="str">
        <f>IF(ISERROR(VLOOKUP(B11,'[8]80m.'!$D$8:$G$935,3,0)),"",(VLOOKUP(B11,'[8]80m.'!$D$8:$G$935,3,0)))</f>
        <v/>
      </c>
      <c r="Y11" s="19" t="str">
        <f>IF(ISERROR(VLOOKUP(B11,'[8]80m.'!$D$8:$G$935,4,0)),"",(VLOOKUP(B11,'[8]80m.'!$D$8:$G$935,4,0)))</f>
        <v/>
      </c>
      <c r="Z11" s="23">
        <f t="shared" si="0"/>
        <v>193</v>
      </c>
      <c r="AA11" s="13"/>
      <c r="AB11" s="13"/>
      <c r="AC11" s="13"/>
      <c r="AD11" s="13"/>
      <c r="AE11" s="13"/>
    </row>
    <row r="12" spans="1:31" ht="31.5" customHeight="1" x14ac:dyDescent="0.2">
      <c r="A12" s="16">
        <v>10</v>
      </c>
      <c r="B12" s="1" t="s">
        <v>69</v>
      </c>
      <c r="C12" s="33" t="s">
        <v>20</v>
      </c>
      <c r="D12" s="18">
        <f>IF(ISERROR(VLOOKUP(B12,'[8]60m.'!$D$8:$F$965,3,0)),"",(VLOOKUP(B12,'[8]60m.'!$D$8:$H$965,3,0)))</f>
        <v>890</v>
      </c>
      <c r="E12" s="19">
        <f>IF(ISERROR(VLOOKUP(B12,'[8]60m.'!$D$8:$G$965,4,0)),"",(VLOOKUP(B12,'[8]60m.'!$D$8:$G$965,4,0)))</f>
        <v>82</v>
      </c>
      <c r="F12" s="20" t="str">
        <f>IF(ISERROR(VLOOKUP(B12,'[8]80m.Eng'!$D$8:$G$935,3,0)),"",(VLOOKUP(B12,'[8]80m.Eng'!$D$8:$G$935,3,0)))</f>
        <v/>
      </c>
      <c r="G12" s="21" t="str">
        <f>IF(ISERROR(VLOOKUP(B12,'[8]80m.Eng'!$D$8:$G$935,4,0)),"",(VLOOKUP(B12,'[8]80m.Eng'!$D$8:$G$935,4,0)))</f>
        <v/>
      </c>
      <c r="H12" s="22" t="str">
        <f>IF(ISERROR(VLOOKUP(B12,'[8]1500m.'!$D$8:$G$947,3,0)),"",(VLOOKUP(B12,'[8]1500m.'!$D$8:$G$947,3,0)))</f>
        <v/>
      </c>
      <c r="I12" s="19" t="str">
        <f>IF(ISERROR(VLOOKUP(B12,'[8]1500m.'!$D$8:$G$947,4,0)),"",(VLOOKUP(B12,'[8]1500m.'!$D$8:$G$947,4,0)))</f>
        <v/>
      </c>
      <c r="J12" s="20">
        <f>IF(ISERROR(VLOOKUP(B12,[8]Gülle!$E$8:$K$942,6,0)),"",(VLOOKUP(B12,[8]Gülle!$E$8:$K$942,6,0)))</f>
        <v>559</v>
      </c>
      <c r="K12" s="21">
        <f>IF(ISERROR(VLOOKUP(B12,[8]Gülle!$E$8:$K$942,7,0)),"",(VLOOKUP(B12,[8]Gülle!$E$8:$K$942,7,0)))</f>
        <v>43</v>
      </c>
      <c r="L12" s="18" t="str">
        <f>IF(ISERROR(VLOOKUP(B12,[8]Disk!$E$8:$K$947,6,0)),"",(VLOOKUP(B12,[8]Disk!$E$8:$K$947,6,0)))</f>
        <v/>
      </c>
      <c r="M12" s="19" t="str">
        <f>IF(ISERROR(VLOOKUP(B12,[8]Disk!$E$8:$K$947,7,0)),"",(VLOOKUP(B12,[8]Disk!$E$8:$K$947,7,0)))</f>
        <v/>
      </c>
      <c r="N12" s="20">
        <f>IF(ISERROR(VLOOKUP(B12,[8]Uzun!$E$8:$J$995,6,0)),"",(VLOOKUP(B12,[8]Uzun!$E$8:$J$995,6,0)))</f>
        <v>426</v>
      </c>
      <c r="O12" s="21">
        <f>IF(ISERROR(VLOOKUP(B12,[8]Uzun!$E$8:$K$996,7,0)),"",(VLOOKUP(B12,[8]Uzun!$E$8:$K$996,7,0)))</f>
        <v>61</v>
      </c>
      <c r="P12" s="18" t="str">
        <f>IF(ISERROR(VLOOKUP(B12,[8]Yüksek!$E$8:$BA$1000,48,0)),"",(VLOOKUP(B12,[8]Yüksek!$E$8:$BA$1000,48,0)))</f>
        <v/>
      </c>
      <c r="Q12" s="19" t="str">
        <f>IF(ISERROR(VLOOKUP(B12,[8]Yüksek!$E$8:$BA$1000,49,0)),"",(VLOOKUP(B12,[8]Yüksek!$E$8:$BA$1000,49,0)))</f>
        <v/>
      </c>
      <c r="R12" s="20" t="str">
        <f>IF(ISERROR(VLOOKUP(B12,[8]Çekiç!$E$8:$K$942,6,0)),"",(VLOOKUP(B12,[8]Çekiç!$E$8:$K$942,6,0)))</f>
        <v/>
      </c>
      <c r="S12" s="21" t="str">
        <f>IF(ISERROR(VLOOKUP(B12,[8]Çekiç!$E$8:$K$942,7,0)),"",(VLOOKUP(B12,[8]Çekiç!$E$8:$K$942,7,0)))</f>
        <v/>
      </c>
      <c r="T12" s="18" t="str">
        <f>IF(ISERROR(VLOOKUP(B12,[8]Cirit!$E$8:$J$995,6,0)),"",(VLOOKUP(B12,[8]Cirit!$E$8:$J$995,6,0)))</f>
        <v/>
      </c>
      <c r="U12" s="19" t="str">
        <f>IF(ISERROR(VLOOKUP(B12,[8]Cirit!$E$8:$K$995,7,0)),"",(VLOOKUP(B12,[8]Cirit!$E$8:$K$995,7,0)))</f>
        <v/>
      </c>
      <c r="V12" s="25" t="str">
        <f>IF(ISERROR(VLOOKUP(B12,'[8]800m.'!$D$8:$F$984,3,0)),"",(VLOOKUP(B12,'[8]800m.'!$D$8:$H$984,3,0)))</f>
        <v/>
      </c>
      <c r="W12" s="21" t="str">
        <f>IF(ISERROR(VLOOKUP(B12,'[8]800m.'!$D$8:$G$984,4,0)),"",(VLOOKUP(B12,'[8]800m.'!$D$8:$G$984,4,0)))</f>
        <v/>
      </c>
      <c r="X12" s="18" t="str">
        <f>IF(ISERROR(VLOOKUP(B12,'[8]80m.'!$D$8:$G$935,3,0)),"",(VLOOKUP(B12,'[8]80m.'!$D$8:$G$935,3,0)))</f>
        <v/>
      </c>
      <c r="Y12" s="19" t="str">
        <f>IF(ISERROR(VLOOKUP(B12,'[8]80m.'!$D$8:$G$935,4,0)),"",(VLOOKUP(B12,'[8]80m.'!$D$8:$G$935,4,0)))</f>
        <v/>
      </c>
      <c r="Z12" s="23">
        <f t="shared" si="0"/>
        <v>186</v>
      </c>
      <c r="AA12" s="13"/>
      <c r="AB12" s="13"/>
      <c r="AC12" s="13"/>
      <c r="AD12" s="13"/>
      <c r="AE12" s="13"/>
    </row>
    <row r="13" spans="1:31" ht="31.5" customHeight="1" x14ac:dyDescent="0.2">
      <c r="A13" s="16">
        <v>16</v>
      </c>
      <c r="B13" s="29" t="s">
        <v>70</v>
      </c>
      <c r="C13" s="33" t="s">
        <v>20</v>
      </c>
      <c r="D13" s="18" t="str">
        <f>IF(ISERROR(VLOOKUP(B13,'[8]60m.'!$D$8:$F$965,3,0)),"",(VLOOKUP(B13,'[8]60m.'!$D$8:$H$965,3,0)))</f>
        <v/>
      </c>
      <c r="E13" s="19" t="str">
        <f>IF(ISERROR(VLOOKUP(B13,'[8]60m.'!$D$8:$G$965,4,0)),"",(VLOOKUP(B13,'[8]60m.'!$D$8:$G$965,4,0)))</f>
        <v/>
      </c>
      <c r="F13" s="20" t="str">
        <f>IF(ISERROR(VLOOKUP(B13,'[8]80m.Eng'!$D$8:$G$935,3,0)),"",(VLOOKUP(B13,'[8]80m.Eng'!$D$8:$G$935,3,0)))</f>
        <v/>
      </c>
      <c r="G13" s="21" t="str">
        <f>IF(ISERROR(VLOOKUP(B13,'[8]80m.Eng'!$D$8:$G$935,4,0)),"",(VLOOKUP(B13,'[8]80m.Eng'!$D$8:$G$935,4,0)))</f>
        <v/>
      </c>
      <c r="H13" s="22" t="str">
        <f>IF(ISERROR(VLOOKUP(B13,'[8]1500m.'!$D$8:$G$947,3,0)),"",(VLOOKUP(B13,'[8]1500m.'!$D$8:$G$947,3,0)))</f>
        <v/>
      </c>
      <c r="I13" s="19" t="str">
        <f>IF(ISERROR(VLOOKUP(B13,'[8]1500m.'!$D$8:$G$947,4,0)),"",(VLOOKUP(B13,'[8]1500m.'!$D$8:$G$947,4,0)))</f>
        <v/>
      </c>
      <c r="J13" s="20">
        <f>IF(ISERROR(VLOOKUP(B13,[8]Gülle!$E$8:$K$942,6,0)),"",(VLOOKUP(B13,[8]Gülle!$E$8:$K$942,6,0)))</f>
        <v>622</v>
      </c>
      <c r="K13" s="21">
        <f>IF(ISERROR(VLOOKUP(B13,[8]Gülle!$E$8:$K$942,7,0)),"",(VLOOKUP(B13,[8]Gülle!$E$8:$K$942,7,0)))</f>
        <v>48</v>
      </c>
      <c r="L13" s="18" t="str">
        <f>IF(ISERROR(VLOOKUP(B13,[8]Disk!$E$8:$K$947,6,0)),"",(VLOOKUP(B13,[8]Disk!$E$8:$K$947,6,0)))</f>
        <v/>
      </c>
      <c r="M13" s="19" t="str">
        <f>IF(ISERROR(VLOOKUP(B13,[8]Disk!$E$8:$K$947,7,0)),"",(VLOOKUP(B13,[8]Disk!$E$8:$K$947,7,0)))</f>
        <v/>
      </c>
      <c r="N13" s="20">
        <f>IF(ISERROR(VLOOKUP(B13,[8]Uzun!$E$8:$J$995,6,0)),"",(VLOOKUP(B13,[8]Uzun!$E$8:$J$995,6,0)))</f>
        <v>397</v>
      </c>
      <c r="O13" s="21">
        <f>IF(ISERROR(VLOOKUP(B13,[8]Uzun!$E$8:$K$996,7,0)),"",(VLOOKUP(B13,[8]Uzun!$E$8:$K$996,7,0)))</f>
        <v>54</v>
      </c>
      <c r="P13" s="18" t="str">
        <f>IF(ISERROR(VLOOKUP(B13,[8]Yüksek!$E$8:$BA$1000,48,0)),"",(VLOOKUP(B13,[8]Yüksek!$E$8:$BA$1000,48,0)))</f>
        <v/>
      </c>
      <c r="Q13" s="19" t="str">
        <f>IF(ISERROR(VLOOKUP(B13,[8]Yüksek!$E$8:$BA$1000,49,0)),"",(VLOOKUP(B13,[8]Yüksek!$E$8:$BA$1000,49,0)))</f>
        <v/>
      </c>
      <c r="R13" s="20" t="str">
        <f>IF(ISERROR(VLOOKUP(B13,[8]Çekiç!$E$8:$K$942,6,0)),"",(VLOOKUP(B13,[8]Çekiç!$E$8:$K$942,6,0)))</f>
        <v/>
      </c>
      <c r="S13" s="21" t="str">
        <f>IF(ISERROR(VLOOKUP(B13,[8]Çekiç!$E$8:$K$942,7,0)),"",(VLOOKUP(B13,[8]Çekiç!$E$8:$K$942,7,0)))</f>
        <v/>
      </c>
      <c r="T13" s="18" t="str">
        <f>IF(ISERROR(VLOOKUP(B13,[8]Cirit!$E$8:$J$995,6,0)),"",(VLOOKUP(B13,[8]Cirit!$E$8:$J$995,6,0)))</f>
        <v/>
      </c>
      <c r="U13" s="19" t="str">
        <f>IF(ISERROR(VLOOKUP(B13,[8]Cirit!$E$8:$K$995,7,0)),"",(VLOOKUP(B13,[8]Cirit!$E$8:$K$995,7,0)))</f>
        <v/>
      </c>
      <c r="V13" s="25" t="str">
        <f>IF(ISERROR(VLOOKUP(B13,'[8]800m.'!$D$8:$F$984,3,0)),"",(VLOOKUP(B13,'[8]800m.'!$D$8:$H$984,3,0)))</f>
        <v/>
      </c>
      <c r="W13" s="21" t="str">
        <f>IF(ISERROR(VLOOKUP(B13,'[8]800m.'!$D$8:$G$984,4,0)),"",(VLOOKUP(B13,'[8]800m.'!$D$8:$G$984,4,0)))</f>
        <v/>
      </c>
      <c r="X13" s="18">
        <f>IF(ISERROR(VLOOKUP(B13,'[8]80m.'!$D$8:$G$935,3,0)),"",(VLOOKUP(B13,'[8]80m.'!$D$8:$G$935,3,0)))</f>
        <v>1157</v>
      </c>
      <c r="Y13" s="19">
        <f>IF(ISERROR(VLOOKUP(B13,'[8]80m.'!$D$8:$G$935,4,0)),"",(VLOOKUP(B13,'[8]80m.'!$D$8:$G$935,4,0)))</f>
        <v>76</v>
      </c>
      <c r="Z13" s="23">
        <f t="shared" si="0"/>
        <v>178</v>
      </c>
      <c r="AA13" s="13"/>
      <c r="AB13" s="13"/>
      <c r="AC13" s="13"/>
      <c r="AD13" s="13"/>
      <c r="AE13" s="13"/>
    </row>
    <row r="14" spans="1:31" ht="31.5" customHeight="1" x14ac:dyDescent="0.2">
      <c r="A14" s="16">
        <v>17</v>
      </c>
      <c r="B14" s="24" t="s">
        <v>71</v>
      </c>
      <c r="C14" s="33" t="s">
        <v>20</v>
      </c>
      <c r="D14" s="18">
        <f>IF(ISERROR(VLOOKUP(B14,'[8]60m.'!$D$8:$F$965,3,0)),"",(VLOOKUP(B14,'[8]60m.'!$D$8:$H$965,3,0)))</f>
        <v>972</v>
      </c>
      <c r="E14" s="19">
        <f>IF(ISERROR(VLOOKUP(B14,'[8]60m.'!$D$8:$G$965,4,0)),"",(VLOOKUP(B14,'[8]60m.'!$D$8:$G$965,4,0)))</f>
        <v>65</v>
      </c>
      <c r="F14" s="20" t="str">
        <f>IF(ISERROR(VLOOKUP(B14,'[8]80m.Eng'!$D$8:$G$935,3,0)),"",(VLOOKUP(B14,'[8]80m.Eng'!$D$8:$G$935,3,0)))</f>
        <v/>
      </c>
      <c r="G14" s="21" t="str">
        <f>IF(ISERROR(VLOOKUP(B14,'[8]80m.Eng'!$D$8:$G$935,4,0)),"",(VLOOKUP(B14,'[8]80m.Eng'!$D$8:$G$935,4,0)))</f>
        <v/>
      </c>
      <c r="H14" s="22" t="str">
        <f>IF(ISERROR(VLOOKUP(B14,'[8]1500m.'!$D$8:$G$947,3,0)),"",(VLOOKUP(B14,'[8]1500m.'!$D$8:$G$947,3,0)))</f>
        <v/>
      </c>
      <c r="I14" s="19" t="str">
        <f>IF(ISERROR(VLOOKUP(B14,'[8]1500m.'!$D$8:$G$947,4,0)),"",(VLOOKUP(B14,'[8]1500m.'!$D$8:$G$947,4,0)))</f>
        <v/>
      </c>
      <c r="J14" s="20" t="str">
        <f>IF(ISERROR(VLOOKUP(B14,[8]Gülle!$E$8:$K$942,6,0)),"",(VLOOKUP(B14,[8]Gülle!$E$8:$K$942,6,0)))</f>
        <v/>
      </c>
      <c r="K14" s="21" t="str">
        <f>IF(ISERROR(VLOOKUP(B14,[8]Gülle!$E$8:$K$942,7,0)),"",(VLOOKUP(B14,[8]Gülle!$E$8:$K$942,7,0)))</f>
        <v/>
      </c>
      <c r="L14" s="18" t="str">
        <f>IF(ISERROR(VLOOKUP(B14,[8]Disk!$E$8:$K$947,6,0)),"",(VLOOKUP(B14,[8]Disk!$E$8:$K$947,6,0)))</f>
        <v/>
      </c>
      <c r="M14" s="19" t="str">
        <f>IF(ISERROR(VLOOKUP(B14,[8]Disk!$E$8:$K$947,7,0)),"",(VLOOKUP(B14,[8]Disk!$E$8:$K$947,7,0)))</f>
        <v/>
      </c>
      <c r="N14" s="20">
        <f>IF(ISERROR(VLOOKUP(B14,[8]Uzun!$E$8:$J$995,6,0)),"",(VLOOKUP(B14,[8]Uzun!$E$8:$J$995,6,0)))</f>
        <v>393</v>
      </c>
      <c r="O14" s="21">
        <f>IF(ISERROR(VLOOKUP(B14,[8]Uzun!$E$8:$K$996,7,0)),"",(VLOOKUP(B14,[8]Uzun!$E$8:$K$996,7,0)))</f>
        <v>52</v>
      </c>
      <c r="P14" s="18" t="str">
        <f>IF(ISERROR(VLOOKUP(B14,[8]Yüksek!$E$8:$BA$1000,48,0)),"",(VLOOKUP(B14,[8]Yüksek!$E$8:$BA$1000,48,0)))</f>
        <v/>
      </c>
      <c r="Q14" s="19" t="str">
        <f>IF(ISERROR(VLOOKUP(B14,[8]Yüksek!$E$8:$BA$1000,49,0)),"",(VLOOKUP(B14,[8]Yüksek!$E$8:$BA$1000,49,0)))</f>
        <v/>
      </c>
      <c r="R14" s="20" t="str">
        <f>IF(ISERROR(VLOOKUP(B14,[8]Çekiç!$E$8:$K$942,6,0)),"",(VLOOKUP(B14,[8]Çekiç!$E$8:$K$942,6,0)))</f>
        <v/>
      </c>
      <c r="S14" s="21" t="str">
        <f>IF(ISERROR(VLOOKUP(B14,[8]Çekiç!$E$8:$K$942,7,0)),"",(VLOOKUP(B14,[8]Çekiç!$E$8:$K$942,7,0)))</f>
        <v/>
      </c>
      <c r="T14" s="18">
        <f>IF(ISERROR(VLOOKUP(B14,[8]Cirit!$E$8:$J$995,6,0)),"",(VLOOKUP(B14,[8]Cirit!$E$8:$J$995,6,0)))</f>
        <v>2310</v>
      </c>
      <c r="U14" s="19">
        <f>IF(ISERROR(VLOOKUP(B14,[8]Cirit!$E$8:$K$995,7,0)),"",(VLOOKUP(B14,[8]Cirit!$E$8:$K$995,7,0)))</f>
        <v>61</v>
      </c>
      <c r="V14" s="25" t="str">
        <f>IF(ISERROR(VLOOKUP(B14,'[8]800m.'!$D$8:$F$984,3,0)),"",(VLOOKUP(B14,'[8]800m.'!$D$8:$H$984,3,0)))</f>
        <v/>
      </c>
      <c r="W14" s="21" t="str">
        <f>IF(ISERROR(VLOOKUP(B14,'[8]800m.'!$D$8:$G$984,4,0)),"",(VLOOKUP(B14,'[8]800m.'!$D$8:$G$984,4,0)))</f>
        <v/>
      </c>
      <c r="X14" s="18" t="str">
        <f>IF(ISERROR(VLOOKUP(B14,'[8]80m.'!$D$8:$G$935,3,0)),"",(VLOOKUP(B14,'[8]80m.'!$D$8:$G$935,3,0)))</f>
        <v/>
      </c>
      <c r="Y14" s="19" t="str">
        <f>IF(ISERROR(VLOOKUP(B14,'[8]80m.'!$D$8:$G$935,4,0)),"",(VLOOKUP(B14,'[8]80m.'!$D$8:$G$935,4,0)))</f>
        <v/>
      </c>
      <c r="Z14" s="23">
        <f t="shared" si="0"/>
        <v>178</v>
      </c>
      <c r="AA14" s="13"/>
      <c r="AB14" s="13"/>
      <c r="AC14" s="13"/>
      <c r="AD14" s="13"/>
      <c r="AE14" s="13"/>
    </row>
    <row r="15" spans="1:31" ht="31.5" customHeight="1" x14ac:dyDescent="0.2">
      <c r="A15" s="16">
        <v>19</v>
      </c>
      <c r="B15" s="24" t="s">
        <v>72</v>
      </c>
      <c r="C15" s="33" t="s">
        <v>20</v>
      </c>
      <c r="D15" s="18">
        <f>IF(ISERROR(VLOOKUP(B15,'[8]60m.'!$D$8:$F$965,3,0)),"",(VLOOKUP(B15,'[8]60m.'!$D$8:$H$965,3,0)))</f>
        <v>969</v>
      </c>
      <c r="E15" s="19">
        <f>IF(ISERROR(VLOOKUP(B15,'[8]60m.'!$D$8:$G$965,4,0)),"",(VLOOKUP(B15,'[8]60m.'!$D$8:$G$965,4,0)))</f>
        <v>66</v>
      </c>
      <c r="F15" s="20" t="str">
        <f>IF(ISERROR(VLOOKUP(B15,'[8]80m.Eng'!$D$8:$G$935,3,0)),"",(VLOOKUP(B15,'[8]80m.Eng'!$D$8:$G$935,3,0)))</f>
        <v/>
      </c>
      <c r="G15" s="21" t="str">
        <f>IF(ISERROR(VLOOKUP(B15,'[8]80m.Eng'!$D$8:$G$935,4,0)),"",(VLOOKUP(B15,'[8]80m.Eng'!$D$8:$G$935,4,0)))</f>
        <v/>
      </c>
      <c r="H15" s="22" t="str">
        <f>IF(ISERROR(VLOOKUP(B15,'[8]1500m.'!$D$8:$G$947,3,0)),"",(VLOOKUP(B15,'[8]1500m.'!$D$8:$G$947,3,0)))</f>
        <v/>
      </c>
      <c r="I15" s="19" t="str">
        <f>IF(ISERROR(VLOOKUP(B15,'[8]1500m.'!$D$8:$G$947,4,0)),"",(VLOOKUP(B15,'[8]1500m.'!$D$8:$G$947,4,0)))</f>
        <v/>
      </c>
      <c r="J15" s="20">
        <f>IF(ISERROR(VLOOKUP(B15,[8]Gülle!$E$8:$K$942,6,0)),"",(VLOOKUP(B15,[8]Gülle!$E$8:$K$942,6,0)))</f>
        <v>734</v>
      </c>
      <c r="K15" s="21">
        <f>IF(ISERROR(VLOOKUP(B15,[8]Gülle!$E$8:$K$942,7,0)),"",(VLOOKUP(B15,[8]Gülle!$E$8:$K$942,7,0)))</f>
        <v>55</v>
      </c>
      <c r="L15" s="18" t="str">
        <f>IF(ISERROR(VLOOKUP(B15,[8]Disk!$E$8:$K$947,6,0)),"",(VLOOKUP(B15,[8]Disk!$E$8:$K$947,6,0)))</f>
        <v/>
      </c>
      <c r="M15" s="19" t="str">
        <f>IF(ISERROR(VLOOKUP(B15,[8]Disk!$E$8:$K$947,7,0)),"",(VLOOKUP(B15,[8]Disk!$E$8:$K$947,7,0)))</f>
        <v/>
      </c>
      <c r="N15" s="20">
        <f>IF(ISERROR(VLOOKUP(B15,[8]Uzun!$E$8:$J$995,6,0)),"",(VLOOKUP(B15,[8]Uzun!$E$8:$J$995,6,0)))</f>
        <v>396</v>
      </c>
      <c r="O15" s="21">
        <f>IF(ISERROR(VLOOKUP(B15,[8]Uzun!$E$8:$K$996,7,0)),"",(VLOOKUP(B15,[8]Uzun!$E$8:$K$996,7,0)))</f>
        <v>53</v>
      </c>
      <c r="P15" s="18" t="str">
        <f>IF(ISERROR(VLOOKUP(B15,[8]Yüksek!$E$8:$BA$1000,48,0)),"",(VLOOKUP(B15,[8]Yüksek!$E$8:$BA$1000,48,0)))</f>
        <v/>
      </c>
      <c r="Q15" s="19" t="str">
        <f>IF(ISERROR(VLOOKUP(B15,[8]Yüksek!$E$8:$BA$1000,49,0)),"",(VLOOKUP(B15,[8]Yüksek!$E$8:$BA$1000,49,0)))</f>
        <v/>
      </c>
      <c r="R15" s="20" t="str">
        <f>IF(ISERROR(VLOOKUP(B15,[8]Çekiç!$E$8:$K$942,6,0)),"",(VLOOKUP(B15,[8]Çekiç!$E$8:$K$942,6,0)))</f>
        <v/>
      </c>
      <c r="S15" s="21" t="str">
        <f>IF(ISERROR(VLOOKUP(B15,[8]Çekiç!$E$8:$K$942,7,0)),"",(VLOOKUP(B15,[8]Çekiç!$E$8:$K$942,7,0)))</f>
        <v/>
      </c>
      <c r="T15" s="18" t="str">
        <f>IF(ISERROR(VLOOKUP(B15,[8]Cirit!$E$8:$J$995,6,0)),"",(VLOOKUP(B15,[8]Cirit!$E$8:$J$995,6,0)))</f>
        <v/>
      </c>
      <c r="U15" s="19" t="str">
        <f>IF(ISERROR(VLOOKUP(B15,[8]Cirit!$E$8:$K$995,7,0)),"",(VLOOKUP(B15,[8]Cirit!$E$8:$K$995,7,0)))</f>
        <v/>
      </c>
      <c r="V15" s="25" t="str">
        <f>IF(ISERROR(VLOOKUP(B15,'[8]800m.'!$D$8:$F$984,3,0)),"",(VLOOKUP(B15,'[8]800m.'!$D$8:$H$984,3,0)))</f>
        <v/>
      </c>
      <c r="W15" s="21" t="str">
        <f>IF(ISERROR(VLOOKUP(B15,'[8]800m.'!$D$8:$G$984,4,0)),"",(VLOOKUP(B15,'[8]800m.'!$D$8:$G$984,4,0)))</f>
        <v/>
      </c>
      <c r="X15" s="18" t="str">
        <f>IF(ISERROR(VLOOKUP(B15,'[8]80m.'!$D$8:$G$935,3,0)),"",(VLOOKUP(B15,'[8]80m.'!$D$8:$G$935,3,0)))</f>
        <v/>
      </c>
      <c r="Y15" s="19" t="str">
        <f>IF(ISERROR(VLOOKUP(B15,'[8]80m.'!$D$8:$G$935,4,0)),"",(VLOOKUP(B15,'[8]80m.'!$D$8:$G$935,4,0)))</f>
        <v/>
      </c>
      <c r="Z15" s="23">
        <f t="shared" si="0"/>
        <v>174</v>
      </c>
      <c r="AA15" s="13"/>
      <c r="AB15" s="13"/>
      <c r="AC15" s="13"/>
      <c r="AD15" s="13"/>
      <c r="AE15" s="13"/>
    </row>
    <row r="16" spans="1:31" ht="31.5" customHeight="1" x14ac:dyDescent="0.2">
      <c r="A16" s="16">
        <v>20</v>
      </c>
      <c r="B16" s="24" t="s">
        <v>73</v>
      </c>
      <c r="C16" s="33" t="s">
        <v>20</v>
      </c>
      <c r="D16" s="30">
        <v>1012</v>
      </c>
      <c r="E16" s="31" t="str">
        <f>IF(ISTEXT(D16),"0",IFERROR(VLOOKUP(SMALL([8]Puanlar!$A$4:$B$111,COUNTIF([8]Puanlar!$A$4:$B$111,"&lt;"&amp;D16)+1),[8]Puanlar!$A$4:$B$111,2,2),"    "))</f>
        <v xml:space="preserve">    </v>
      </c>
      <c r="F16" s="20" t="str">
        <f>IF(ISERROR(VLOOKUP(B16,'[8]80m.Eng'!$D$8:$G$935,3,0)),"",(VLOOKUP(B16,'[8]80m.Eng'!$D$8:$G$935,3,0)))</f>
        <v/>
      </c>
      <c r="G16" s="21" t="str">
        <f>IF(ISERROR(VLOOKUP(B16,'[8]80m.Eng'!$D$8:$G$935,4,0)),"",(VLOOKUP(B16,'[8]80m.Eng'!$D$8:$G$935,4,0)))</f>
        <v/>
      </c>
      <c r="H16" s="22" t="str">
        <f>IF(ISERROR(VLOOKUP(B16,'[8]1500m.'!$D$8:$G$947,3,0)),"",(VLOOKUP(B16,'[8]1500m.'!$D$8:$G$947,3,0)))</f>
        <v/>
      </c>
      <c r="I16" s="19" t="str">
        <f>IF(ISERROR(VLOOKUP(B16,'[8]1500m.'!$D$8:$G$947,4,0)),"",(VLOOKUP(B16,'[8]1500m.'!$D$8:$G$947,4,0)))</f>
        <v/>
      </c>
      <c r="J16" s="20" t="str">
        <f>IF(ISERROR(VLOOKUP(B16,[8]Gülle!$E$8:$K$942,6,0)),"",(VLOOKUP(B16,[8]Gülle!$E$8:$K$942,6,0)))</f>
        <v/>
      </c>
      <c r="K16" s="21" t="str">
        <f>IF(ISERROR(VLOOKUP(B16,[8]Gülle!$E$8:$K$942,7,0)),"",(VLOOKUP(B16,[8]Gülle!$E$8:$K$942,7,0)))</f>
        <v/>
      </c>
      <c r="L16" s="18" t="str">
        <f>IF(ISERROR(VLOOKUP(B16,[8]Disk!$E$8:$K$947,6,0)),"",(VLOOKUP(B16,[8]Disk!$E$8:$K$947,6,0)))</f>
        <v/>
      </c>
      <c r="M16" s="19" t="str">
        <f>IF(ISERROR(VLOOKUP(B16,[8]Disk!$E$8:$K$947,7,0)),"",(VLOOKUP(B16,[8]Disk!$E$8:$K$947,7,0)))</f>
        <v/>
      </c>
      <c r="N16" s="20">
        <f>IF(ISERROR(VLOOKUP(B16,[8]Uzun!$E$8:$J$995,6,0)),"",(VLOOKUP(B16,[8]Uzun!$E$8:$J$995,6,0)))</f>
        <v>388</v>
      </c>
      <c r="O16" s="21">
        <f>IF(ISERROR(VLOOKUP(B16,[8]Uzun!$E$8:$K$996,7,0)),"",(VLOOKUP(B16,[8]Uzun!$E$8:$K$996,7,0)))</f>
        <v>51</v>
      </c>
      <c r="P16" s="18" t="str">
        <f>IF(ISERROR(VLOOKUP(B16,[8]Yüksek!$E$8:$BA$1000,48,0)),"",(VLOOKUP(B16,[8]Yüksek!$E$8:$BA$1000,48,0)))</f>
        <v/>
      </c>
      <c r="Q16" s="19" t="str">
        <f>IF(ISERROR(VLOOKUP(B16,[8]Yüksek!$E$8:$BA$1000,49,0)),"",(VLOOKUP(B16,[8]Yüksek!$E$8:$BA$1000,49,0)))</f>
        <v/>
      </c>
      <c r="R16" s="20" t="str">
        <f>IF(ISERROR(VLOOKUP(B16,[8]Çekiç!$E$8:$K$942,6,0)),"",(VLOOKUP(B16,[8]Çekiç!$E$8:$K$942,6,0)))</f>
        <v/>
      </c>
      <c r="S16" s="21" t="str">
        <f>IF(ISERROR(VLOOKUP(B16,[8]Çekiç!$E$8:$K$942,7,0)),"",(VLOOKUP(B16,[8]Çekiç!$E$8:$K$942,7,0)))</f>
        <v/>
      </c>
      <c r="T16" s="18">
        <v>2052</v>
      </c>
      <c r="U16" s="19">
        <v>65</v>
      </c>
      <c r="V16" s="25" t="str">
        <f>IF(ISERROR(VLOOKUP(B16,'[8]800m.'!$E$8:$F$984,2,0)),"",(VLOOKUP(B16,'[8]800m.'!$E$8:$H$984,2,0)))</f>
        <v/>
      </c>
      <c r="W16" s="21" t="str">
        <f>IF(ISERROR(VLOOKUP(B16,'[8]800m.'!$E$8:$G$984,3,0)),"",(VLOOKUP(B16,'[8]800m.'!$E$8:$G$984,3,0)))</f>
        <v/>
      </c>
      <c r="X16" s="18" t="str">
        <f>IF(ISERROR(VLOOKUP(B16,'[8]80m.'!$D$8:$G$935,2,0)),"",(VLOOKUP(B16,'[8]80m.'!$D$8:$G$935,2,0)))</f>
        <v/>
      </c>
      <c r="Y16" s="22" t="str">
        <f>IF(ISERROR(VLOOKUP(B16,'[8]80m.'!$D$8:$G$935,3,0)),"",(VLOOKUP(B16,'[8]80m.'!$D$8:$G$935,3,0)))</f>
        <v/>
      </c>
      <c r="Z16" s="23">
        <f t="shared" si="0"/>
        <v>116</v>
      </c>
      <c r="AA16" s="13"/>
      <c r="AB16" s="13"/>
      <c r="AC16" s="13"/>
      <c r="AD16" s="13"/>
      <c r="AE16" s="13"/>
    </row>
    <row r="17" spans="1:31" ht="31.5" customHeight="1" x14ac:dyDescent="0.2">
      <c r="A17" s="16">
        <v>23</v>
      </c>
      <c r="B17" s="1" t="s">
        <v>74</v>
      </c>
      <c r="C17" s="34" t="s">
        <v>20</v>
      </c>
      <c r="D17" s="18" t="str">
        <f>IF(ISERROR(VLOOKUP(B17,'[8]60m.'!$D$8:$F$965,3,0)),"",(VLOOKUP(B17,'[8]60m.'!$D$8:$H$965,3,0)))</f>
        <v/>
      </c>
      <c r="E17" s="19" t="str">
        <f>IF(ISERROR(VLOOKUP(B17,'[8]60m.'!$D$8:$G$965,4,0)),"",(VLOOKUP(B17,'[8]60m.'!$D$8:$G$965,4,0)))</f>
        <v/>
      </c>
      <c r="F17" s="20" t="str">
        <f>IF(ISERROR(VLOOKUP(B17,'[8]80m.Eng'!$D$8:$G$935,3,0)),"",(VLOOKUP(B17,'[8]80m.Eng'!$D$8:$G$935,3,0)))</f>
        <v/>
      </c>
      <c r="G17" s="21" t="str">
        <f>IF(ISERROR(VLOOKUP(B17,'[8]80m.Eng'!$D$8:$G$935,4,0)),"",(VLOOKUP(B17,'[8]80m.Eng'!$D$8:$G$935,4,0)))</f>
        <v/>
      </c>
      <c r="H17" s="22" t="str">
        <f>IF(ISERROR(VLOOKUP(B17,'[8]1500m.'!$D$8:$G$947,3,0)),"",(VLOOKUP(B17,'[8]1500m.'!$D$8:$G$947,3,0)))</f>
        <v/>
      </c>
      <c r="I17" s="19" t="str">
        <f>IF(ISERROR(VLOOKUP(B17,'[8]1500m.'!$D$8:$G$947,4,0)),"",(VLOOKUP(B17,'[8]1500m.'!$D$8:$G$947,4,0)))</f>
        <v/>
      </c>
      <c r="J17" s="20">
        <f>IF(ISERROR(VLOOKUP(B17,[8]Gülle!$E$8:$K$942,6,0)),"",(VLOOKUP(B17,[8]Gülle!$E$8:$K$942,6,0)))</f>
        <v>597</v>
      </c>
      <c r="K17" s="21">
        <f>IF(ISERROR(VLOOKUP(B17,[8]Gülle!$E$8:$K$942,7,0)),"",(VLOOKUP(B17,[8]Gülle!$E$8:$K$942,7,0)))</f>
        <v>46</v>
      </c>
      <c r="L17" s="18" t="str">
        <f>IF(ISERROR(VLOOKUP(B17,[8]Disk!$E$8:$K$947,6,0)),"",(VLOOKUP(B17,[8]Disk!$E$8:$K$947,6,0)))</f>
        <v/>
      </c>
      <c r="M17" s="19" t="str">
        <f>IF(ISERROR(VLOOKUP(B17,[8]Disk!$E$8:$K$947,7,0)),"",(VLOOKUP(B17,[8]Disk!$E$8:$K$947,7,0)))</f>
        <v/>
      </c>
      <c r="N17" s="20">
        <f>IF(ISERROR(VLOOKUP(B17,[8]Uzun!$E$8:$J$995,6,0)),"",(VLOOKUP(B17,[8]Uzun!$E$8:$J$995,6,0)))</f>
        <v>417</v>
      </c>
      <c r="O17" s="21">
        <f>IF(ISERROR(VLOOKUP(B17,[8]Uzun!$E$8:$K$996,7,0)),"",(VLOOKUP(B17,[8]Uzun!$E$8:$K$996,7,0)))</f>
        <v>59</v>
      </c>
      <c r="P17" s="18" t="str">
        <f>IF(ISERROR(VLOOKUP(B17,[8]Yüksek!$E$8:$BA$1000,48,0)),"",(VLOOKUP(B17,[8]Yüksek!$E$8:$BA$1000,48,0)))</f>
        <v/>
      </c>
      <c r="Q17" s="19" t="str">
        <f>IF(ISERROR(VLOOKUP(B17,[8]Yüksek!$E$8:$BA$1000,49,0)),"",(VLOOKUP(B17,[8]Yüksek!$E$8:$BA$1000,49,0)))</f>
        <v/>
      </c>
      <c r="R17" s="20" t="str">
        <f>IF(ISERROR(VLOOKUP(B17,[8]Çekiç!$E$8:$K$942,6,0)),"",(VLOOKUP(B17,[8]Çekiç!$E$8:$K$942,6,0)))</f>
        <v/>
      </c>
      <c r="S17" s="21" t="str">
        <f>IF(ISERROR(VLOOKUP(B17,[8]Çekiç!$E$8:$K$942,7,0)),"",(VLOOKUP(B17,[8]Çekiç!$E$8:$K$942,7,0)))</f>
        <v/>
      </c>
      <c r="T17" s="18" t="str">
        <f>IF(ISERROR(VLOOKUP(B17,[8]Cirit!$E$8:$J$995,6,0)),"",(VLOOKUP(B17,[8]Cirit!$E$8:$J$995,6,0)))</f>
        <v/>
      </c>
      <c r="U17" s="19" t="str">
        <f>IF(ISERROR(VLOOKUP(B17,[8]Cirit!$E$8:$K$995,7,0)),"",(VLOOKUP(B17,[8]Cirit!$E$8:$K$995,7,0)))</f>
        <v/>
      </c>
      <c r="V17" s="25" t="str">
        <f>IF(ISERROR(VLOOKUP(B17,'[8]800m.'!$D$8:$F$984,3,0)),"",(VLOOKUP(B17,'[8]800m.'!$D$8:$H$984,3,0)))</f>
        <v/>
      </c>
      <c r="W17" s="21" t="str">
        <f>IF(ISERROR(VLOOKUP(B17,'[8]800m.'!$D$8:$G$984,4,0)),"",(VLOOKUP(B17,'[8]800m.'!$D$8:$G$984,4,0)))</f>
        <v/>
      </c>
      <c r="X17" s="18">
        <f>IF(ISERROR(VLOOKUP(B17,'[8]80m.'!$D$8:$G$935,3,0)),"",(VLOOKUP(B17,'[8]80m.'!$D$8:$G$935,3,0)))</f>
        <v>1244</v>
      </c>
      <c r="Y17" s="19">
        <f>IF(ISERROR(VLOOKUP(B17,'[8]80m.'!$D$8:$G$935,4,0)),"",(VLOOKUP(B17,'[8]80m.'!$D$8:$G$935,4,0)))</f>
        <v>59</v>
      </c>
      <c r="Z17" s="23">
        <f t="shared" ref="Z17:Z18" si="1">SUM(E17,G17,I17,K17,M17,O17,Q17,U17,W17,Y17)</f>
        <v>164</v>
      </c>
      <c r="AA17" s="13"/>
      <c r="AB17" s="13"/>
      <c r="AC17" s="13"/>
      <c r="AD17" s="13"/>
      <c r="AE17" s="13"/>
    </row>
    <row r="18" spans="1:31" ht="30.75" customHeight="1" x14ac:dyDescent="0.2">
      <c r="A18" s="16">
        <v>29</v>
      </c>
      <c r="B18" s="24" t="s">
        <v>75</v>
      </c>
      <c r="C18" s="35" t="s">
        <v>20</v>
      </c>
      <c r="D18" s="18" t="str">
        <f>IF(ISERROR(VLOOKUP(B18,'[8]60m.'!$D$8:$F$965,2,0)),"",(VLOOKUP(B18,'[8]60m.'!$D$8:$H$965,2,0)))</f>
        <v/>
      </c>
      <c r="E18" s="19" t="str">
        <f>IF(ISERROR(VLOOKUP(B18,'[8]60m.'!$D$8:$G$965,3,0)),"",(VLOOKUP(B18,'[8]60m.'!$D$8:$G$965,3,0)))</f>
        <v/>
      </c>
      <c r="F18" s="20" t="str">
        <f>IF(ISERROR(VLOOKUP(B18,'[8]80m.Eng'!$D$8:$G$935,3,0)),"",(VLOOKUP(B18,'[8]80m.Eng'!$D$8:$G$935,3,0)))</f>
        <v/>
      </c>
      <c r="G18" s="21" t="str">
        <f>IF(ISERROR(VLOOKUP(B18,'[8]80m.Eng'!$D$8:$G$935,4,0)),"",(VLOOKUP(B18,'[8]80m.Eng'!$D$8:$G$935,4,0)))</f>
        <v/>
      </c>
      <c r="H18" s="22" t="str">
        <f>IF(ISERROR(VLOOKUP(B18,'[8]1500m.'!$D$8:$G$947,3,0)),"",(VLOOKUP(B18,'[8]1500m.'!$D$8:$G$947,3,0)))</f>
        <v/>
      </c>
      <c r="I18" s="19" t="str">
        <f>IF(ISERROR(VLOOKUP(B18,'[8]1500m.'!$D$8:$G$947,4,0)),"",(VLOOKUP(B18,'[8]1500m.'!$D$8:$G$947,4,0)))</f>
        <v/>
      </c>
      <c r="J18" s="20" t="str">
        <f>IF(ISERROR(VLOOKUP(B18,[8]Gülle!$E$8:$K$942,6,0)),"",(VLOOKUP(B18,[8]Gülle!$E$8:$K$942,6,0)))</f>
        <v/>
      </c>
      <c r="K18" s="21" t="str">
        <f>IF(ISERROR(VLOOKUP(B18,[8]Gülle!$E$8:$K$942,7,0)),"",(VLOOKUP(B18,[8]Gülle!$E$8:$K$942,7,0)))</f>
        <v/>
      </c>
      <c r="L18" s="18" t="str">
        <f>IF(ISERROR(VLOOKUP(B18,[8]Disk!$E$8:$K$947,6,0)),"",(VLOOKUP(B18,[8]Disk!$E$8:$K$947,6,0)))</f>
        <v/>
      </c>
      <c r="M18" s="19" t="str">
        <f>IF(ISERROR(VLOOKUP(B18,[8]Disk!$E$8:$K$947,7,0)),"",(VLOOKUP(B18,[8]Disk!$E$8:$K$947,7,0)))</f>
        <v/>
      </c>
      <c r="N18" s="20" t="str">
        <f>IF(ISERROR(VLOOKUP(B18,[8]Uzun!$E$8:$J$995,6,0)),"",(VLOOKUP(B18,[8]Uzun!$E$8:$J$995,6,0)))</f>
        <v/>
      </c>
      <c r="O18" s="21" t="str">
        <f>IF(ISERROR(VLOOKUP(B18,[8]Uzun!$E$8:$K$996,7,0)),"",(VLOOKUP(B18,[8]Uzun!$E$8:$K$996,7,0)))</f>
        <v/>
      </c>
      <c r="P18" s="18">
        <f>IF(ISERROR(VLOOKUP(B18,[8]Yüksek!$E$8:$BA$1000,48,0)),"",(VLOOKUP(B18,[8]Yüksek!$E$8:$BA$1000,48,0)))</f>
        <v>125</v>
      </c>
      <c r="Q18" s="19">
        <f>IF(ISERROR(VLOOKUP(B18,[8]Yüksek!$E$8:$BA$1000,49,0)),"",(VLOOKUP(B18,[8]Yüksek!$E$8:$BA$1000,49,0)))</f>
        <v>50</v>
      </c>
      <c r="R18" s="20" t="str">
        <f>IF(ISERROR(VLOOKUP(B18,[8]Çekiç!$E$8:$K$942,6,0)),"",(VLOOKUP(B18,[8]Çekiç!$E$8:$K$942,6,0)))</f>
        <v/>
      </c>
      <c r="S18" s="21" t="str">
        <f>IF(ISERROR(VLOOKUP(B18,[8]Çekiç!$E$8:$K$942,7,0)),"",(VLOOKUP(B18,[8]Çekiç!$E$8:$K$942,7,0)))</f>
        <v/>
      </c>
      <c r="T18" s="18">
        <v>1161</v>
      </c>
      <c r="U18" s="19">
        <v>27</v>
      </c>
      <c r="V18" s="25" t="str">
        <f>IF(ISERROR(VLOOKUP(B18,'[8]800m.'!$E$8:$F$984,2,0)),"",(VLOOKUP(B18,'[8]800m.'!$E$8:$H$984,2,0)))</f>
        <v/>
      </c>
      <c r="W18" s="21" t="str">
        <f>IF(ISERROR(VLOOKUP(B18,'[8]800m.'!$E$8:$G$984,3,0)),"",(VLOOKUP(B18,'[8]800m.'!$E$8:$G$984,3,0)))</f>
        <v/>
      </c>
      <c r="X18" s="18">
        <v>1209</v>
      </c>
      <c r="Y18" s="32">
        <v>66</v>
      </c>
      <c r="Z18" s="23">
        <f t="shared" si="1"/>
        <v>143</v>
      </c>
    </row>
    <row r="19" spans="1:31" ht="30.6" customHeight="1" x14ac:dyDescent="0.2"/>
    <row r="20" spans="1:31" ht="30.6" customHeight="1" x14ac:dyDescent="0.2"/>
    <row r="21" spans="1:31" ht="30.6" customHeight="1" x14ac:dyDescent="0.2"/>
    <row r="22" spans="1:31" ht="30.6" customHeight="1" x14ac:dyDescent="0.2"/>
    <row r="23" spans="1:31" ht="30.6" customHeight="1" x14ac:dyDescent="0.2"/>
    <row r="24" spans="1:31" ht="30.6" customHeight="1" x14ac:dyDescent="0.2"/>
    <row r="25" spans="1:31" ht="30.6" customHeight="1" x14ac:dyDescent="0.2"/>
    <row r="26" spans="1:31" ht="30.6" customHeight="1" x14ac:dyDescent="0.2"/>
    <row r="27" spans="1:31" ht="30.6" customHeight="1" x14ac:dyDescent="0.2"/>
    <row r="28" spans="1:31" ht="30.6" customHeight="1" x14ac:dyDescent="0.2"/>
    <row r="29" spans="1:31" ht="30.6" customHeight="1" x14ac:dyDescent="0.2"/>
    <row r="30" spans="1:31" ht="30.6" customHeight="1" x14ac:dyDescent="0.2"/>
    <row r="31" spans="1:31" ht="30.6" customHeight="1" x14ac:dyDescent="0.2"/>
    <row r="32" spans="1:31" ht="30.6" customHeight="1" x14ac:dyDescent="0.2"/>
    <row r="33" ht="30.6" customHeight="1" x14ac:dyDescent="0.2"/>
    <row r="34" ht="30.6" customHeight="1" x14ac:dyDescent="0.2"/>
    <row r="35" ht="30.6" customHeight="1" x14ac:dyDescent="0.2"/>
    <row r="65437" spans="1:1" x14ac:dyDescent="0.2">
      <c r="A65437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18">
    <cfRule type="duplicateValues" dxfId="4" priority="29" stopIfTrue="1"/>
  </conditionalFormatting>
  <pageMargins left="0.11811023622047245" right="0.11811023622047245" top="0.55118110236220474" bottom="0.55118110236220474" header="0.31496062992125984" footer="0.31496062992125984"/>
  <pageSetup paperSize="9" scale="4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>
    <tabColor rgb="FF002060"/>
  </sheetPr>
  <dimension ref="A1:AE65421"/>
  <sheetViews>
    <sheetView view="pageBreakPreview" zoomScale="55" zoomScaleNormal="100" zoomScaleSheetLayoutView="55" workbookViewId="0">
      <selection activeCell="AA1" sqref="AA1:AA1048576"/>
    </sheetView>
  </sheetViews>
  <sheetFormatPr defaultRowHeight="12.75" x14ac:dyDescent="0.2"/>
  <cols>
    <col min="1" max="1" width="9.140625" style="4"/>
    <col min="2" max="2" width="31" style="4" bestFit="1" customWidth="1"/>
    <col min="3" max="3" width="11.28515625" style="4" bestFit="1" customWidth="1"/>
    <col min="4" max="25" width="12.140625" style="4" customWidth="1"/>
    <col min="26" max="26" width="13" style="4" customWidth="1"/>
    <col min="27" max="27" width="14.5703125" style="4" customWidth="1"/>
    <col min="28" max="28" width="11.7109375" style="4" customWidth="1"/>
    <col min="29" max="257" width="9.140625" style="4"/>
    <col min="258" max="258" width="52.7109375" style="4" customWidth="1"/>
    <col min="259" max="280" width="12.140625" style="4" customWidth="1"/>
    <col min="281" max="281" width="13" style="4" customWidth="1"/>
    <col min="282" max="282" width="15.85546875" style="4" customWidth="1"/>
    <col min="283" max="283" width="14.5703125" style="4" customWidth="1"/>
    <col min="284" max="284" width="11.7109375" style="4" customWidth="1"/>
    <col min="285" max="513" width="9.140625" style="4"/>
    <col min="514" max="514" width="52.7109375" style="4" customWidth="1"/>
    <col min="515" max="536" width="12.140625" style="4" customWidth="1"/>
    <col min="537" max="537" width="13" style="4" customWidth="1"/>
    <col min="538" max="538" width="15.85546875" style="4" customWidth="1"/>
    <col min="539" max="539" width="14.5703125" style="4" customWidth="1"/>
    <col min="540" max="540" width="11.7109375" style="4" customWidth="1"/>
    <col min="541" max="769" width="9.140625" style="4"/>
    <col min="770" max="770" width="52.7109375" style="4" customWidth="1"/>
    <col min="771" max="792" width="12.140625" style="4" customWidth="1"/>
    <col min="793" max="793" width="13" style="4" customWidth="1"/>
    <col min="794" max="794" width="15.85546875" style="4" customWidth="1"/>
    <col min="795" max="795" width="14.5703125" style="4" customWidth="1"/>
    <col min="796" max="796" width="11.7109375" style="4" customWidth="1"/>
    <col min="797" max="1025" width="9.140625" style="4"/>
    <col min="1026" max="1026" width="52.7109375" style="4" customWidth="1"/>
    <col min="1027" max="1048" width="12.140625" style="4" customWidth="1"/>
    <col min="1049" max="1049" width="13" style="4" customWidth="1"/>
    <col min="1050" max="1050" width="15.85546875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52.7109375" style="4" customWidth="1"/>
    <col min="1283" max="1304" width="12.140625" style="4" customWidth="1"/>
    <col min="1305" max="1305" width="13" style="4" customWidth="1"/>
    <col min="1306" max="1306" width="15.85546875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52.7109375" style="4" customWidth="1"/>
    <col min="1539" max="1560" width="12.140625" style="4" customWidth="1"/>
    <col min="1561" max="1561" width="13" style="4" customWidth="1"/>
    <col min="1562" max="1562" width="15.85546875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52.7109375" style="4" customWidth="1"/>
    <col min="1795" max="1816" width="12.140625" style="4" customWidth="1"/>
    <col min="1817" max="1817" width="13" style="4" customWidth="1"/>
    <col min="1818" max="1818" width="15.85546875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52.7109375" style="4" customWidth="1"/>
    <col min="2051" max="2072" width="12.140625" style="4" customWidth="1"/>
    <col min="2073" max="2073" width="13" style="4" customWidth="1"/>
    <col min="2074" max="2074" width="15.85546875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52.7109375" style="4" customWidth="1"/>
    <col min="2307" max="2328" width="12.140625" style="4" customWidth="1"/>
    <col min="2329" max="2329" width="13" style="4" customWidth="1"/>
    <col min="2330" max="2330" width="15.85546875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52.7109375" style="4" customWidth="1"/>
    <col min="2563" max="2584" width="12.140625" style="4" customWidth="1"/>
    <col min="2585" max="2585" width="13" style="4" customWidth="1"/>
    <col min="2586" max="2586" width="15.85546875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52.7109375" style="4" customWidth="1"/>
    <col min="2819" max="2840" width="12.140625" style="4" customWidth="1"/>
    <col min="2841" max="2841" width="13" style="4" customWidth="1"/>
    <col min="2842" max="2842" width="15.85546875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52.7109375" style="4" customWidth="1"/>
    <col min="3075" max="3096" width="12.140625" style="4" customWidth="1"/>
    <col min="3097" max="3097" width="13" style="4" customWidth="1"/>
    <col min="3098" max="3098" width="15.85546875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52.7109375" style="4" customWidth="1"/>
    <col min="3331" max="3352" width="12.140625" style="4" customWidth="1"/>
    <col min="3353" max="3353" width="13" style="4" customWidth="1"/>
    <col min="3354" max="3354" width="15.85546875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52.7109375" style="4" customWidth="1"/>
    <col min="3587" max="3608" width="12.140625" style="4" customWidth="1"/>
    <col min="3609" max="3609" width="13" style="4" customWidth="1"/>
    <col min="3610" max="3610" width="15.85546875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52.7109375" style="4" customWidth="1"/>
    <col min="3843" max="3864" width="12.140625" style="4" customWidth="1"/>
    <col min="3865" max="3865" width="13" style="4" customWidth="1"/>
    <col min="3866" max="3866" width="15.85546875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52.7109375" style="4" customWidth="1"/>
    <col min="4099" max="4120" width="12.140625" style="4" customWidth="1"/>
    <col min="4121" max="4121" width="13" style="4" customWidth="1"/>
    <col min="4122" max="4122" width="15.85546875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52.7109375" style="4" customWidth="1"/>
    <col min="4355" max="4376" width="12.140625" style="4" customWidth="1"/>
    <col min="4377" max="4377" width="13" style="4" customWidth="1"/>
    <col min="4378" max="4378" width="15.85546875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52.7109375" style="4" customWidth="1"/>
    <col min="4611" max="4632" width="12.140625" style="4" customWidth="1"/>
    <col min="4633" max="4633" width="13" style="4" customWidth="1"/>
    <col min="4634" max="4634" width="15.85546875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52.7109375" style="4" customWidth="1"/>
    <col min="4867" max="4888" width="12.140625" style="4" customWidth="1"/>
    <col min="4889" max="4889" width="13" style="4" customWidth="1"/>
    <col min="4890" max="4890" width="15.85546875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52.7109375" style="4" customWidth="1"/>
    <col min="5123" max="5144" width="12.140625" style="4" customWidth="1"/>
    <col min="5145" max="5145" width="13" style="4" customWidth="1"/>
    <col min="5146" max="5146" width="15.85546875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52.7109375" style="4" customWidth="1"/>
    <col min="5379" max="5400" width="12.140625" style="4" customWidth="1"/>
    <col min="5401" max="5401" width="13" style="4" customWidth="1"/>
    <col min="5402" max="5402" width="15.85546875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52.7109375" style="4" customWidth="1"/>
    <col min="5635" max="5656" width="12.140625" style="4" customWidth="1"/>
    <col min="5657" max="5657" width="13" style="4" customWidth="1"/>
    <col min="5658" max="5658" width="15.85546875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52.7109375" style="4" customWidth="1"/>
    <col min="5891" max="5912" width="12.140625" style="4" customWidth="1"/>
    <col min="5913" max="5913" width="13" style="4" customWidth="1"/>
    <col min="5914" max="5914" width="15.85546875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52.7109375" style="4" customWidth="1"/>
    <col min="6147" max="6168" width="12.140625" style="4" customWidth="1"/>
    <col min="6169" max="6169" width="13" style="4" customWidth="1"/>
    <col min="6170" max="6170" width="15.85546875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52.7109375" style="4" customWidth="1"/>
    <col min="6403" max="6424" width="12.140625" style="4" customWidth="1"/>
    <col min="6425" max="6425" width="13" style="4" customWidth="1"/>
    <col min="6426" max="6426" width="15.85546875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52.7109375" style="4" customWidth="1"/>
    <col min="6659" max="6680" width="12.140625" style="4" customWidth="1"/>
    <col min="6681" max="6681" width="13" style="4" customWidth="1"/>
    <col min="6682" max="6682" width="15.85546875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52.7109375" style="4" customWidth="1"/>
    <col min="6915" max="6936" width="12.140625" style="4" customWidth="1"/>
    <col min="6937" max="6937" width="13" style="4" customWidth="1"/>
    <col min="6938" max="6938" width="15.85546875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52.7109375" style="4" customWidth="1"/>
    <col min="7171" max="7192" width="12.140625" style="4" customWidth="1"/>
    <col min="7193" max="7193" width="13" style="4" customWidth="1"/>
    <col min="7194" max="7194" width="15.85546875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52.7109375" style="4" customWidth="1"/>
    <col min="7427" max="7448" width="12.140625" style="4" customWidth="1"/>
    <col min="7449" max="7449" width="13" style="4" customWidth="1"/>
    <col min="7450" max="7450" width="15.85546875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52.7109375" style="4" customWidth="1"/>
    <col min="7683" max="7704" width="12.140625" style="4" customWidth="1"/>
    <col min="7705" max="7705" width="13" style="4" customWidth="1"/>
    <col min="7706" max="7706" width="15.85546875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52.7109375" style="4" customWidth="1"/>
    <col min="7939" max="7960" width="12.140625" style="4" customWidth="1"/>
    <col min="7961" max="7961" width="13" style="4" customWidth="1"/>
    <col min="7962" max="7962" width="15.85546875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52.7109375" style="4" customWidth="1"/>
    <col min="8195" max="8216" width="12.140625" style="4" customWidth="1"/>
    <col min="8217" max="8217" width="13" style="4" customWidth="1"/>
    <col min="8218" max="8218" width="15.85546875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52.7109375" style="4" customWidth="1"/>
    <col min="8451" max="8472" width="12.140625" style="4" customWidth="1"/>
    <col min="8473" max="8473" width="13" style="4" customWidth="1"/>
    <col min="8474" max="8474" width="15.85546875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52.7109375" style="4" customWidth="1"/>
    <col min="8707" max="8728" width="12.140625" style="4" customWidth="1"/>
    <col min="8729" max="8729" width="13" style="4" customWidth="1"/>
    <col min="8730" max="8730" width="15.85546875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52.7109375" style="4" customWidth="1"/>
    <col min="8963" max="8984" width="12.140625" style="4" customWidth="1"/>
    <col min="8985" max="8985" width="13" style="4" customWidth="1"/>
    <col min="8986" max="8986" width="15.85546875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52.7109375" style="4" customWidth="1"/>
    <col min="9219" max="9240" width="12.140625" style="4" customWidth="1"/>
    <col min="9241" max="9241" width="13" style="4" customWidth="1"/>
    <col min="9242" max="9242" width="15.85546875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52.7109375" style="4" customWidth="1"/>
    <col min="9475" max="9496" width="12.140625" style="4" customWidth="1"/>
    <col min="9497" max="9497" width="13" style="4" customWidth="1"/>
    <col min="9498" max="9498" width="15.85546875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52.7109375" style="4" customWidth="1"/>
    <col min="9731" max="9752" width="12.140625" style="4" customWidth="1"/>
    <col min="9753" max="9753" width="13" style="4" customWidth="1"/>
    <col min="9754" max="9754" width="15.85546875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52.7109375" style="4" customWidth="1"/>
    <col min="9987" max="10008" width="12.140625" style="4" customWidth="1"/>
    <col min="10009" max="10009" width="13" style="4" customWidth="1"/>
    <col min="10010" max="10010" width="15.85546875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52.7109375" style="4" customWidth="1"/>
    <col min="10243" max="10264" width="12.140625" style="4" customWidth="1"/>
    <col min="10265" max="10265" width="13" style="4" customWidth="1"/>
    <col min="10266" max="10266" width="15.85546875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52.7109375" style="4" customWidth="1"/>
    <col min="10499" max="10520" width="12.140625" style="4" customWidth="1"/>
    <col min="10521" max="10521" width="13" style="4" customWidth="1"/>
    <col min="10522" max="10522" width="15.85546875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52.7109375" style="4" customWidth="1"/>
    <col min="10755" max="10776" width="12.140625" style="4" customWidth="1"/>
    <col min="10777" max="10777" width="13" style="4" customWidth="1"/>
    <col min="10778" max="10778" width="15.85546875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52.7109375" style="4" customWidth="1"/>
    <col min="11011" max="11032" width="12.140625" style="4" customWidth="1"/>
    <col min="11033" max="11033" width="13" style="4" customWidth="1"/>
    <col min="11034" max="11034" width="15.85546875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52.7109375" style="4" customWidth="1"/>
    <col min="11267" max="11288" width="12.140625" style="4" customWidth="1"/>
    <col min="11289" max="11289" width="13" style="4" customWidth="1"/>
    <col min="11290" max="11290" width="15.85546875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52.7109375" style="4" customWidth="1"/>
    <col min="11523" max="11544" width="12.140625" style="4" customWidth="1"/>
    <col min="11545" max="11545" width="13" style="4" customWidth="1"/>
    <col min="11546" max="11546" width="15.85546875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52.7109375" style="4" customWidth="1"/>
    <col min="11779" max="11800" width="12.140625" style="4" customWidth="1"/>
    <col min="11801" max="11801" width="13" style="4" customWidth="1"/>
    <col min="11802" max="11802" width="15.85546875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52.7109375" style="4" customWidth="1"/>
    <col min="12035" max="12056" width="12.140625" style="4" customWidth="1"/>
    <col min="12057" max="12057" width="13" style="4" customWidth="1"/>
    <col min="12058" max="12058" width="15.85546875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52.7109375" style="4" customWidth="1"/>
    <col min="12291" max="12312" width="12.140625" style="4" customWidth="1"/>
    <col min="12313" max="12313" width="13" style="4" customWidth="1"/>
    <col min="12314" max="12314" width="15.85546875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52.7109375" style="4" customWidth="1"/>
    <col min="12547" max="12568" width="12.140625" style="4" customWidth="1"/>
    <col min="12569" max="12569" width="13" style="4" customWidth="1"/>
    <col min="12570" max="12570" width="15.85546875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52.7109375" style="4" customWidth="1"/>
    <col min="12803" max="12824" width="12.140625" style="4" customWidth="1"/>
    <col min="12825" max="12825" width="13" style="4" customWidth="1"/>
    <col min="12826" max="12826" width="15.85546875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52.7109375" style="4" customWidth="1"/>
    <col min="13059" max="13080" width="12.140625" style="4" customWidth="1"/>
    <col min="13081" max="13081" width="13" style="4" customWidth="1"/>
    <col min="13082" max="13082" width="15.85546875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52.7109375" style="4" customWidth="1"/>
    <col min="13315" max="13336" width="12.140625" style="4" customWidth="1"/>
    <col min="13337" max="13337" width="13" style="4" customWidth="1"/>
    <col min="13338" max="13338" width="15.85546875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52.7109375" style="4" customWidth="1"/>
    <col min="13571" max="13592" width="12.140625" style="4" customWidth="1"/>
    <col min="13593" max="13593" width="13" style="4" customWidth="1"/>
    <col min="13594" max="13594" width="15.85546875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52.7109375" style="4" customWidth="1"/>
    <col min="13827" max="13848" width="12.140625" style="4" customWidth="1"/>
    <col min="13849" max="13849" width="13" style="4" customWidth="1"/>
    <col min="13850" max="13850" width="15.85546875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52.7109375" style="4" customWidth="1"/>
    <col min="14083" max="14104" width="12.140625" style="4" customWidth="1"/>
    <col min="14105" max="14105" width="13" style="4" customWidth="1"/>
    <col min="14106" max="14106" width="15.85546875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52.7109375" style="4" customWidth="1"/>
    <col min="14339" max="14360" width="12.140625" style="4" customWidth="1"/>
    <col min="14361" max="14361" width="13" style="4" customWidth="1"/>
    <col min="14362" max="14362" width="15.85546875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52.7109375" style="4" customWidth="1"/>
    <col min="14595" max="14616" width="12.140625" style="4" customWidth="1"/>
    <col min="14617" max="14617" width="13" style="4" customWidth="1"/>
    <col min="14618" max="14618" width="15.85546875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52.7109375" style="4" customWidth="1"/>
    <col min="14851" max="14872" width="12.140625" style="4" customWidth="1"/>
    <col min="14873" max="14873" width="13" style="4" customWidth="1"/>
    <col min="14874" max="14874" width="15.85546875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52.7109375" style="4" customWidth="1"/>
    <col min="15107" max="15128" width="12.140625" style="4" customWidth="1"/>
    <col min="15129" max="15129" width="13" style="4" customWidth="1"/>
    <col min="15130" max="15130" width="15.85546875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52.7109375" style="4" customWidth="1"/>
    <col min="15363" max="15384" width="12.140625" style="4" customWidth="1"/>
    <col min="15385" max="15385" width="13" style="4" customWidth="1"/>
    <col min="15386" max="15386" width="15.85546875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52.7109375" style="4" customWidth="1"/>
    <col min="15619" max="15640" width="12.140625" style="4" customWidth="1"/>
    <col min="15641" max="15641" width="13" style="4" customWidth="1"/>
    <col min="15642" max="15642" width="15.85546875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52.7109375" style="4" customWidth="1"/>
    <col min="15875" max="15896" width="12.140625" style="4" customWidth="1"/>
    <col min="15897" max="15897" width="13" style="4" customWidth="1"/>
    <col min="15898" max="15898" width="15.85546875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52.7109375" style="4" customWidth="1"/>
    <col min="16131" max="16152" width="12.140625" style="4" customWidth="1"/>
    <col min="16153" max="16153" width="13" style="4" customWidth="1"/>
    <col min="16154" max="16154" width="15.85546875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('[9]YARIŞMA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'[9]YARIŞMA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'[9]YARIŞMA BİLGİLERİ'!F21</f>
        <v>2009 ERKEKLER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44714.448685995369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5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5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95</v>
      </c>
      <c r="C8" s="36" t="s">
        <v>20</v>
      </c>
      <c r="D8" s="18" t="str">
        <f>IF(ISERROR(VLOOKUP(B8,'[9]60m.'!$D$8:$F$965,3,0)),"",(VLOOKUP(B8,'[9]60m.'!$D$8:$H$965,3,0)))</f>
        <v/>
      </c>
      <c r="E8" s="19" t="str">
        <f>IF(ISERROR(VLOOKUP(B8,'[9]60m.'!$D$8:$G$965,4,0)),"",(VLOOKUP(B8,'[9]60m.'!$D$8:$G$965,4,0)))</f>
        <v/>
      </c>
      <c r="F8" s="20" t="str">
        <f>IF(ISERROR(VLOOKUP(B8,'[9]100m.Eng'!$D$8:$G$935,3,0)),"",(VLOOKUP(B8,'[9]100m.Eng'!$D$8:$G$935,3,0)))</f>
        <v/>
      </c>
      <c r="G8" s="21" t="str">
        <f>IF(ISERROR(VLOOKUP(B8,'[9]100m.Eng'!$D$8:$G$935,4,0)),"",(VLOOKUP(B8,'[9]100m.Eng'!$D$8:$G$935,4,0)))</f>
        <v/>
      </c>
      <c r="H8" s="22" t="str">
        <f>IF(ISERROR(VLOOKUP(B8,'[9]2000m.'!$D$8:$G$947,3,0)),"",(VLOOKUP(B8,'[9]2000m.'!$D$8:$G$947,3,0)))</f>
        <v/>
      </c>
      <c r="I8" s="19" t="str">
        <f>IF(ISERROR(VLOOKUP(B8,'[9]2000m.'!$D$8:$G$947,4,0)),"",(VLOOKUP(B8,'[9]2000m.'!$D$8:$G$947,4,0)))</f>
        <v/>
      </c>
      <c r="J8" s="20">
        <f>IF(ISERROR(VLOOKUP(B8,[9]Gülle!$E$8:$K$942,6,0)),"",(VLOOKUP(B8,[9]Gülle!$E$8:$K$942,6,0)))</f>
        <v>689</v>
      </c>
      <c r="K8" s="21">
        <f>IF(ISERROR(VLOOKUP(B8,[9]Gülle!$E$8:$K$942,7,0)),"",(VLOOKUP(B8,[9]Gülle!$E$8:$K$942,7,0)))</f>
        <v>39</v>
      </c>
      <c r="L8" s="18" t="str">
        <f>IF(ISERROR(VLOOKUP(B8,[9]Disk!$E$8:$K$947,6,0)),"",(VLOOKUP(B8,[9]Disk!$E$8:$K$947,6,0)))</f>
        <v/>
      </c>
      <c r="M8" s="19" t="str">
        <f>IF(ISERROR(VLOOKUP(B8,[9]Disk!$E$8:$K$947,7,0)),"",(VLOOKUP(B8,[9]Disk!$E$8:$K$947,7,0)))</f>
        <v/>
      </c>
      <c r="N8" s="20">
        <f>IF(ISERROR(VLOOKUP(B8,[9]Uzun!$E$8:$J$980,6,0)),"",(VLOOKUP(B8,[9]Uzun!$E$8:$J$980,6,0)))</f>
        <v>498</v>
      </c>
      <c r="O8" s="21">
        <f>IF(ISERROR(VLOOKUP(B8,[9]Uzun!$E$8:$K$981,7,0)),"",(VLOOKUP(B8,[9]Uzun!$E$8:$K$981,7,0)))</f>
        <v>64</v>
      </c>
      <c r="P8" s="18" t="str">
        <f>IF(ISERROR(VLOOKUP(B8,[9]Yüksek!$E$8:$BA$1000,48,0)),"",(VLOOKUP(B8,[9]Yüksek!$E$8:$BA$1000,48,0)))</f>
        <v/>
      </c>
      <c r="Q8" s="19" t="str">
        <f>IF(ISERROR(VLOOKUP(B8,[9]Yüksek!$E$8:$BA$1000,49,0)),"",(VLOOKUP(B8,[9]Yüksek!$E$8:$BA$1000,49,0)))</f>
        <v/>
      </c>
      <c r="R8" s="20" t="str">
        <f>IF(ISERROR(VLOOKUP(B8,[9]Çekiç!$E$8:$K$942,6,0)),"",(VLOOKUP(B8,[9]Çekiç!$E$8:$K$942,6,0)))</f>
        <v/>
      </c>
      <c r="S8" s="21" t="str">
        <f>IF(ISERROR(VLOOKUP(B8,[9]Çekiç!$E$8:$K$942,7,0)),"",(VLOOKUP(B8,[9]Çekiç!$E$8:$K$942,7,0)))</f>
        <v/>
      </c>
      <c r="T8" s="18" t="str">
        <f>IF(ISERROR(VLOOKUP(B8,[9]Cirit!$E$8:$J$995,6,0)),"",(VLOOKUP(B8,[9]Cirit!$E$8:$J$995,6,0)))</f>
        <v/>
      </c>
      <c r="U8" s="19" t="str">
        <f>IF(ISERROR(VLOOKUP(B8,[9]Cirit!$E$8:$K$995,7,0)),"",(VLOOKUP(B8,[9]Cirit!$E$8:$K$995,7,0)))</f>
        <v/>
      </c>
      <c r="V8" s="25" t="str">
        <f>IF(ISERROR(VLOOKUP(B8,'[9]800m.'!$D$8:$F$984,3,0)),"",(VLOOKUP(B8,'[9]800m.'!$D$8:$H$984,3,0)))</f>
        <v/>
      </c>
      <c r="W8" s="21" t="str">
        <f>IF(ISERROR(VLOOKUP(B8,'[9]800m.'!$D$8:$G$984,4,0)),"",(VLOOKUP(B8,'[9]800m.'!$D$8:$G$984,4,0)))</f>
        <v/>
      </c>
      <c r="X8" s="18">
        <f>IF(ISERROR(VLOOKUP(B8,'[9]80m.'!$D$8:$G$935,3,0)),"",(VLOOKUP(B8,'[9]80m.'!$D$8:$G$935,3,0)))</f>
        <v>1125</v>
      </c>
      <c r="Y8" s="19">
        <f>IF(ISERROR(VLOOKUP(B8,'[9]80m.'!$D$8:$G$935,4,0)),"",(VLOOKUP(B8,'[9]80m.'!$D$8:$G$935,4,0)))</f>
        <v>65</v>
      </c>
      <c r="Z8" s="23">
        <f t="shared" ref="Z8:Z10" si="0">SUM(E8,G8,I8,K8,M8,O8,Q8,U8,W8,Y8)</f>
        <v>168</v>
      </c>
      <c r="AA8" s="13"/>
      <c r="AB8" s="13"/>
      <c r="AC8" s="13"/>
      <c r="AD8" s="13"/>
      <c r="AE8" s="13"/>
    </row>
    <row r="9" spans="1:31" ht="31.5" customHeight="1" x14ac:dyDescent="0.2">
      <c r="A9" s="16">
        <v>2</v>
      </c>
      <c r="B9" s="29" t="s">
        <v>76</v>
      </c>
      <c r="C9" s="36" t="s">
        <v>20</v>
      </c>
      <c r="D9" s="18">
        <f>IF(ISERROR(VLOOKUP(B9,'[9]60m.'!$D$8:$F$965,3,0)),"",(VLOOKUP(B9,'[9]60m.'!$D$8:$H$965,3,0)))</f>
        <v>876</v>
      </c>
      <c r="E9" s="19">
        <f>IF(ISERROR(VLOOKUP(B9,'[9]60m.'!$D$8:$G$965,4,0)),"",(VLOOKUP(B9,'[9]60m.'!$D$8:$G$965,4,0)))</f>
        <v>70</v>
      </c>
      <c r="F9" s="20" t="str">
        <f>IF(ISERROR(VLOOKUP(B9,'[9]100m.Eng'!$D$8:$G$935,3,0)),"",(VLOOKUP(B9,'[9]100m.Eng'!$D$8:$G$935,3,0)))</f>
        <v/>
      </c>
      <c r="G9" s="21" t="str">
        <f>IF(ISERROR(VLOOKUP(B9,'[9]100m.Eng'!$D$8:$G$935,4,0)),"",(VLOOKUP(B9,'[9]100m.Eng'!$D$8:$G$935,4,0)))</f>
        <v/>
      </c>
      <c r="H9" s="22" t="str">
        <f>IF(ISERROR(VLOOKUP(B9,'[9]2000m.'!$D$8:$G$947,3,0)),"",(VLOOKUP(B9,'[9]2000m.'!$D$8:$G$947,3,0)))</f>
        <v/>
      </c>
      <c r="I9" s="19" t="str">
        <f>IF(ISERROR(VLOOKUP(B9,'[9]2000m.'!$D$8:$G$947,4,0)),"",(VLOOKUP(B9,'[9]2000m.'!$D$8:$G$947,4,0)))</f>
        <v/>
      </c>
      <c r="J9" s="20" t="str">
        <f>IF(ISERROR(VLOOKUP(B9,[9]Gülle!$E$8:$K$942,6,0)),"",(VLOOKUP(B9,[9]Gülle!$E$8:$K$942,6,0)))</f>
        <v/>
      </c>
      <c r="K9" s="21" t="str">
        <f>IF(ISERROR(VLOOKUP(B9,[9]Gülle!$E$8:$K$942,7,0)),"",(VLOOKUP(B9,[9]Gülle!$E$8:$K$942,7,0)))</f>
        <v/>
      </c>
      <c r="L9" s="18" t="str">
        <f>IF(ISERROR(VLOOKUP(B9,[9]Disk!$E$8:$K$947,6,0)),"",(VLOOKUP(B9,[9]Disk!$E$8:$K$947,6,0)))</f>
        <v/>
      </c>
      <c r="M9" s="19" t="str">
        <f>IF(ISERROR(VLOOKUP(B9,[9]Disk!$E$8:$K$947,7,0)),"",(VLOOKUP(B9,[9]Disk!$E$8:$K$947,7,0)))</f>
        <v/>
      </c>
      <c r="N9" s="20">
        <f>IF(ISERROR(VLOOKUP(B9,[9]Uzun!$E$8:$J$980,6,0)),"",(VLOOKUP(B9,[9]Uzun!$E$8:$J$980,6,0)))</f>
        <v>430</v>
      </c>
      <c r="O9" s="21">
        <f>IF(ISERROR(VLOOKUP(B9,[9]Uzun!$E$8:$K$981,7,0)),"",(VLOOKUP(B9,[9]Uzun!$E$8:$K$981,7,0)))</f>
        <v>47</v>
      </c>
      <c r="P9" s="18" t="str">
        <f>IF(ISERROR(VLOOKUP(B9,[9]Yüksek!$E$8:$BA$1000,48,0)),"",(VLOOKUP(B9,[9]Yüksek!$E$8:$BA$1000,48,0)))</f>
        <v/>
      </c>
      <c r="Q9" s="19" t="str">
        <f>IF(ISERROR(VLOOKUP(B9,[9]Yüksek!$E$8:$BA$1000,49,0)),"",(VLOOKUP(B9,[9]Yüksek!$E$8:$BA$1000,49,0)))</f>
        <v/>
      </c>
      <c r="R9" s="20" t="str">
        <f>IF(ISERROR(VLOOKUP(B9,[9]Çekiç!$E$8:$K$942,6,0)),"",(VLOOKUP(B9,[9]Çekiç!$E$8:$K$942,6,0)))</f>
        <v/>
      </c>
      <c r="S9" s="21" t="str">
        <f>IF(ISERROR(VLOOKUP(B9,[9]Çekiç!$E$8:$K$942,7,0)),"",(VLOOKUP(B9,[9]Çekiç!$E$8:$K$942,7,0)))</f>
        <v/>
      </c>
      <c r="T9" s="18">
        <f>IF(ISERROR(VLOOKUP(B9,[9]Cirit!$E$8:$J$995,6,0)),"",(VLOOKUP(B9,[9]Cirit!$E$8:$J$995,6,0)))</f>
        <v>2216</v>
      </c>
      <c r="U9" s="19">
        <f>IF(ISERROR(VLOOKUP(B9,[9]Cirit!$E$8:$K$995,7,0)),"",(VLOOKUP(B9,[9]Cirit!$E$8:$K$995,7,0)))</f>
        <v>43</v>
      </c>
      <c r="V9" s="25" t="str">
        <f>IF(ISERROR(VLOOKUP(B9,'[9]800m.'!$D$8:$F$984,3,0)),"",(VLOOKUP(B9,'[9]800m.'!$D$8:$H$984,3,0)))</f>
        <v/>
      </c>
      <c r="W9" s="21" t="str">
        <f>IF(ISERROR(VLOOKUP(B9,'[9]800m.'!$D$8:$G$984,4,0)),"",(VLOOKUP(B9,'[9]800m.'!$D$8:$G$984,4,0)))</f>
        <v/>
      </c>
      <c r="X9" s="18" t="str">
        <f>IF(ISERROR(VLOOKUP(B9,'[9]80m.'!$D$8:$G$935,3,0)),"",(VLOOKUP(B9,'[9]80m.'!$D$8:$G$935,3,0)))</f>
        <v/>
      </c>
      <c r="Y9" s="19" t="str">
        <f>IF(ISERROR(VLOOKUP(B9,'[9]80m.'!$D$8:$G$935,4,0)),"",(VLOOKUP(B9,'[9]80m.'!$D$8:$G$935,4,0)))</f>
        <v/>
      </c>
      <c r="Z9" s="23">
        <f t="shared" si="0"/>
        <v>160</v>
      </c>
      <c r="AA9" s="13"/>
      <c r="AB9" s="13"/>
      <c r="AC9" s="13"/>
      <c r="AD9" s="13"/>
      <c r="AE9" s="13"/>
    </row>
    <row r="10" spans="1:31" ht="31.5" customHeight="1" x14ac:dyDescent="0.2">
      <c r="A10" s="16">
        <v>3</v>
      </c>
      <c r="B10" s="1" t="s">
        <v>97</v>
      </c>
      <c r="C10" s="36" t="s">
        <v>20</v>
      </c>
      <c r="D10" s="18">
        <f>IF(ISERROR(VLOOKUP(B10,'[9]60m.'!$D$8:$F$965,3,0)),"",(VLOOKUP(B10,'[9]60m.'!$D$8:$H$965,3,0)))</f>
        <v>941</v>
      </c>
      <c r="E10" s="19">
        <f>IF(ISERROR(VLOOKUP(B10,'[9]60m.'!$D$8:$G$965,4,0)),"",(VLOOKUP(B10,'[9]60m.'!$D$8:$G$965,4,0)))</f>
        <v>57</v>
      </c>
      <c r="F10" s="20" t="str">
        <f>IF(ISERROR(VLOOKUP(B10,'[9]100m.Eng'!$D$8:$G$935,3,0)),"",(VLOOKUP(B10,'[9]100m.Eng'!$D$8:$G$935,3,0)))</f>
        <v/>
      </c>
      <c r="G10" s="21" t="str">
        <f>IF(ISERROR(VLOOKUP(B10,'[9]100m.Eng'!$D$8:$G$935,4,0)),"",(VLOOKUP(B10,'[9]100m.Eng'!$D$8:$G$935,4,0)))</f>
        <v/>
      </c>
      <c r="H10" s="22" t="str">
        <f>IF(ISERROR(VLOOKUP(B10,'[9]2000m.'!$D$8:$G$947,3,0)),"",(VLOOKUP(B10,'[9]2000m.'!$D$8:$G$947,3,0)))</f>
        <v/>
      </c>
      <c r="I10" s="19" t="str">
        <f>IF(ISERROR(VLOOKUP(B10,'[9]2000m.'!$D$8:$G$947,4,0)),"",(VLOOKUP(B10,'[9]2000m.'!$D$8:$G$947,4,0)))</f>
        <v/>
      </c>
      <c r="J10" s="20" t="str">
        <f>IF(ISERROR(VLOOKUP(B10,[9]Gülle!$E$8:$K$942,6,0)),"",(VLOOKUP(B10,[9]Gülle!$E$8:$K$942,6,0)))</f>
        <v/>
      </c>
      <c r="K10" s="21" t="str">
        <f>IF(ISERROR(VLOOKUP(B10,[9]Gülle!$E$8:$K$942,7,0)),"",(VLOOKUP(B10,[9]Gülle!$E$8:$K$942,7,0)))</f>
        <v/>
      </c>
      <c r="L10" s="18">
        <f>IF(ISERROR(VLOOKUP(B10,[9]Disk!$E$8:$K$947,6,0)),"",(VLOOKUP(B10,[9]Disk!$E$8:$K$947,6,0)))</f>
        <v>1594</v>
      </c>
      <c r="M10" s="19">
        <f>IF(ISERROR(VLOOKUP(B10,[9]Disk!$E$8:$K$947,7,0)),"",(VLOOKUP(B10,[9]Disk!$E$8:$K$947,7,0)))</f>
        <v>48</v>
      </c>
      <c r="N10" s="20">
        <f>IF(ISERROR(VLOOKUP(B10,[9]Uzun!$E$8:$J$980,6,0)),"",(VLOOKUP(B10,[9]Uzun!$E$8:$J$980,6,0)))</f>
        <v>447</v>
      </c>
      <c r="O10" s="21">
        <f>IF(ISERROR(VLOOKUP(B10,[9]Uzun!$E$8:$K$981,7,0)),"",(VLOOKUP(B10,[9]Uzun!$E$8:$K$981,7,0)))</f>
        <v>51</v>
      </c>
      <c r="P10" s="18" t="str">
        <f>IF(ISERROR(VLOOKUP(B10,[9]Yüksek!$E$8:$BA$1000,48,0)),"",(VLOOKUP(B10,[9]Yüksek!$E$8:$BA$1000,48,0)))</f>
        <v/>
      </c>
      <c r="Q10" s="19" t="str">
        <f>IF(ISERROR(VLOOKUP(B10,[9]Yüksek!$E$8:$BA$1000,49,0)),"",(VLOOKUP(B10,[9]Yüksek!$E$8:$BA$1000,49,0)))</f>
        <v/>
      </c>
      <c r="R10" s="20" t="str">
        <f>IF(ISERROR(VLOOKUP(B10,[9]Çekiç!$E$8:$K$942,6,0)),"",(VLOOKUP(B10,[9]Çekiç!$E$8:$K$942,6,0)))</f>
        <v/>
      </c>
      <c r="S10" s="21" t="str">
        <f>IF(ISERROR(VLOOKUP(B10,[9]Çekiç!$E$8:$K$942,7,0)),"",(VLOOKUP(B10,[9]Çekiç!$E$8:$K$942,7,0)))</f>
        <v/>
      </c>
      <c r="T10" s="18" t="str">
        <f>IF(ISERROR(VLOOKUP(B10,[9]Cirit!$E$8:$J$995,6,0)),"",(VLOOKUP(B10,[9]Cirit!$E$8:$J$995,6,0)))</f>
        <v/>
      </c>
      <c r="U10" s="19" t="str">
        <f>IF(ISERROR(VLOOKUP(B10,[9]Cirit!$E$8:$K$995,7,0)),"",(VLOOKUP(B10,[9]Cirit!$E$8:$K$995,7,0)))</f>
        <v/>
      </c>
      <c r="V10" s="25" t="str">
        <f>IF(ISERROR(VLOOKUP(B10,'[9]800m.'!$D$8:$F$984,3,0)),"",(VLOOKUP(B10,'[9]800m.'!$D$8:$H$984,3,0)))</f>
        <v/>
      </c>
      <c r="W10" s="21" t="str">
        <f>IF(ISERROR(VLOOKUP(B10,'[9]800m.'!$D$8:$G$984,4,0)),"",(VLOOKUP(B10,'[9]800m.'!$D$8:$G$984,4,0)))</f>
        <v/>
      </c>
      <c r="X10" s="18" t="str">
        <f>IF(ISERROR(VLOOKUP(B10,'[9]80m.'!$D$8:$G$935,3,0)),"",(VLOOKUP(B10,'[9]80m.'!$D$8:$G$935,3,0)))</f>
        <v/>
      </c>
      <c r="Y10" s="19" t="str">
        <f>IF(ISERROR(VLOOKUP(B10,'[9]80m.'!$D$8:$G$935,4,0)),"",(VLOOKUP(B10,'[9]80m.'!$D$8:$G$935,4,0)))</f>
        <v/>
      </c>
      <c r="Z10" s="23">
        <f t="shared" si="0"/>
        <v>156</v>
      </c>
      <c r="AA10" s="13"/>
      <c r="AB10" s="13"/>
      <c r="AC10" s="13"/>
      <c r="AD10" s="13"/>
      <c r="AE10" s="13"/>
    </row>
    <row r="11" spans="1:31" ht="31.5" customHeight="1" x14ac:dyDescent="0.2">
      <c r="A11" s="16">
        <v>4</v>
      </c>
      <c r="B11" s="24" t="s">
        <v>77</v>
      </c>
      <c r="C11" s="36" t="s">
        <v>20</v>
      </c>
      <c r="D11" s="18">
        <v>1042</v>
      </c>
      <c r="E11" s="19">
        <v>37</v>
      </c>
      <c r="F11" s="20" t="str">
        <f>IF(ISERROR(VLOOKUP(B11,'[9]100m.Eng'!$D$8:$G$935,3,0)),"",(VLOOKUP(B11,'[9]100m.Eng'!$D$8:$G$935,3,0)))</f>
        <v/>
      </c>
      <c r="G11" s="21" t="str">
        <f>IF(ISERROR(VLOOKUP(B11,'[9]100m.Eng'!$D$8:$G$935,4,0)),"",(VLOOKUP(B11,'[9]100m.Eng'!$D$8:$G$935,4,0)))</f>
        <v/>
      </c>
      <c r="H11" s="22" t="str">
        <f>IF(ISERROR(VLOOKUP(B11,'[9]2000m.'!$D$8:$G$947,3,0)),"",(VLOOKUP(B11,'[9]2000m.'!$D$8:$G$947,3,0)))</f>
        <v/>
      </c>
      <c r="I11" s="19" t="str">
        <f>IF(ISERROR(VLOOKUP(B11,'[9]2000m.'!$D$8:$G$947,4,0)),"",(VLOOKUP(B11,'[9]2000m.'!$D$8:$G$947,4,0)))</f>
        <v/>
      </c>
      <c r="J11" s="20" t="str">
        <f>IF(ISERROR(VLOOKUP(B11,[9]Gülle!$E$8:$K$942,6,0)),"",(VLOOKUP(B11,[9]Gülle!$E$8:$K$942,6,0)))</f>
        <v/>
      </c>
      <c r="K11" s="21" t="str">
        <f>IF(ISERROR(VLOOKUP(B11,[9]Gülle!$E$8:$K$942,7,0)),"",(VLOOKUP(B11,[9]Gülle!$E$8:$K$942,7,0)))</f>
        <v/>
      </c>
      <c r="L11" s="18" t="str">
        <f>IF(ISERROR(VLOOKUP(B11,[9]Disk!$E$8:$K$947,6,0)),"",(VLOOKUP(B11,[9]Disk!$E$8:$K$947,6,0)))</f>
        <v/>
      </c>
      <c r="M11" s="19" t="str">
        <f>IF(ISERROR(VLOOKUP(B11,[9]Disk!$E$8:$K$947,7,0)),"",(VLOOKUP(B11,[9]Disk!$E$8:$K$947,7,0)))</f>
        <v/>
      </c>
      <c r="N11" s="20">
        <f>IF(ISERROR(VLOOKUP(B11,[9]Uzun!$E$8:$J$980,6,0)),"",(VLOOKUP(B11,[9]Uzun!$E$8:$J$980,6,0)))</f>
        <v>301</v>
      </c>
      <c r="O11" s="21">
        <f>IF(ISERROR(VLOOKUP(B11,[9]Uzun!$E$8:$K$981,7,0)),"",(VLOOKUP(B11,[9]Uzun!$E$8:$K$981,7,0)))</f>
        <v>21</v>
      </c>
      <c r="P11" s="18" t="str">
        <f>IF(ISERROR(VLOOKUP(B11,[9]Yüksek!$E$8:$BA$1000,48,0)),"",(VLOOKUP(B11,[9]Yüksek!$E$8:$BA$1000,48,0)))</f>
        <v/>
      </c>
      <c r="Q11" s="19" t="str">
        <f>IF(ISERROR(VLOOKUP(B11,[9]Yüksek!$E$8:$BA$1000,49,0)),"",(VLOOKUP(B11,[9]Yüksek!$E$8:$BA$1000,49,0)))</f>
        <v/>
      </c>
      <c r="R11" s="20">
        <f>IF(ISERROR(VLOOKUP(B11,[9]Çekiç!$E$8:$K$942,6,0)),"",(VLOOKUP(B11,[9]Çekiç!$E$8:$K$942,6,0)))</f>
        <v>3420</v>
      </c>
      <c r="S11" s="21">
        <f>IF(ISERROR(VLOOKUP(B11,[9]Çekiç!$E$8:$K$942,7,0)),"",(VLOOKUP(B11,[9]Çekiç!$E$8:$K$942,7,0)))</f>
        <v>90</v>
      </c>
      <c r="T11" s="18" t="str">
        <f>IF(ISERROR(VLOOKUP(B11,[9]Cirit!$F$8:$J$995,6,0)),"",(VLOOKUP(B11,[9]Cirit!$F$8:$J$995,6,0)))</f>
        <v/>
      </c>
      <c r="U11" s="19" t="str">
        <f>IF(ISERROR(VLOOKUP(B11,[9]Cirit!$F$8:$K$995,7,0)),"",(VLOOKUP(B11,[9]Cirit!$F$8:$K$995,7,0)))</f>
        <v/>
      </c>
      <c r="V11" s="25" t="str">
        <f>IF(ISERROR(VLOOKUP(B11,'[9]800m.'!$E$8:$F$984,2,0)),"",(VLOOKUP(B11,'[9]800m.'!$E$8:$H$984,2,0)))</f>
        <v/>
      </c>
      <c r="W11" s="21" t="str">
        <f>IF(ISERROR(VLOOKUP(B11,'[9]800m.'!$E$8:$G$984,3,0)),"",(VLOOKUP(B11,'[9]800m.'!$E$8:$G$984,3,0)))</f>
        <v/>
      </c>
      <c r="X11" s="18" t="str">
        <f>IF(ISERROR(VLOOKUP(B11,'[9]80m.'!$D$8:$G$935,2,0)),"",(VLOOKUP(B11,'[9]80m.'!$D$8:$G$935,2,0)))</f>
        <v/>
      </c>
      <c r="Y11" s="32"/>
      <c r="Z11" s="23">
        <v>148</v>
      </c>
      <c r="AA11" s="13"/>
      <c r="AB11" s="13"/>
      <c r="AC11" s="13"/>
      <c r="AD11" s="13"/>
      <c r="AE11" s="13"/>
    </row>
    <row r="12" spans="1:31" ht="31.5" customHeight="1" x14ac:dyDescent="0.2">
      <c r="A12" s="16">
        <v>5</v>
      </c>
      <c r="B12" s="1" t="s">
        <v>96</v>
      </c>
      <c r="C12" s="37" t="s">
        <v>20</v>
      </c>
      <c r="D12" s="18" t="str">
        <f>IF(ISERROR(VLOOKUP(B12,'[9]60m.'!$D$8:$F$965,3,0)),"",(VLOOKUP(B12,'[9]60m.'!$D$8:$H$965,3,0)))</f>
        <v/>
      </c>
      <c r="E12" s="19" t="str">
        <f>IF(ISERROR(VLOOKUP(B12,'[9]60m.'!$D$8:$G$965,4,0)),"",(VLOOKUP(B12,'[9]60m.'!$D$8:$G$965,4,0)))</f>
        <v/>
      </c>
      <c r="F12" s="20" t="str">
        <f>IF(ISERROR(VLOOKUP(B12,'[9]100m.Eng'!$D$8:$G$935,3,0)),"",(VLOOKUP(B12,'[9]100m.Eng'!$D$8:$G$935,3,0)))</f>
        <v/>
      </c>
      <c r="G12" s="21" t="str">
        <f>IF(ISERROR(VLOOKUP(B12,'[9]100m.Eng'!$D$8:$G$935,4,0)),"",(VLOOKUP(B12,'[9]100m.Eng'!$D$8:$G$935,4,0)))</f>
        <v/>
      </c>
      <c r="H12" s="22" t="str">
        <f>IF(ISERROR(VLOOKUP(B12,'[9]2000m.'!$D$8:$G$947,3,0)),"",(VLOOKUP(B12,'[9]2000m.'!$D$8:$G$947,3,0)))</f>
        <v/>
      </c>
      <c r="I12" s="19" t="str">
        <f>IF(ISERROR(VLOOKUP(B12,'[9]2000m.'!$D$8:$G$947,4,0)),"",(VLOOKUP(B12,'[9]2000m.'!$D$8:$G$947,4,0)))</f>
        <v/>
      </c>
      <c r="J12" s="20">
        <f>IF(ISERROR(VLOOKUP(B12,[9]Gülle!$E$8:$K$942,6,0)),"",(VLOOKUP(B12,[9]Gülle!$E$8:$K$942,6,0)))</f>
        <v>684</v>
      </c>
      <c r="K12" s="21">
        <f>IF(ISERROR(VLOOKUP(B12,[9]Gülle!$E$8:$K$942,7,0)),"",(VLOOKUP(B12,[9]Gülle!$E$8:$K$942,7,0)))</f>
        <v>39</v>
      </c>
      <c r="L12" s="18" t="str">
        <f>IF(ISERROR(VLOOKUP(B12,[9]Disk!$E$8:$K$947,6,0)),"",(VLOOKUP(B12,[9]Disk!$E$8:$K$947,6,0)))</f>
        <v/>
      </c>
      <c r="M12" s="19" t="str">
        <f>IF(ISERROR(VLOOKUP(B12,[9]Disk!$E$8:$K$947,7,0)),"",(VLOOKUP(B12,[9]Disk!$E$8:$K$947,7,0)))</f>
        <v/>
      </c>
      <c r="N12" s="20">
        <f>IF(ISERROR(VLOOKUP(B12,[9]Uzun!$E$8:$J$980,6,0)),"",(VLOOKUP(B12,[9]Uzun!$E$8:$J$980,6,0)))</f>
        <v>448</v>
      </c>
      <c r="O12" s="21">
        <f>IF(ISERROR(VLOOKUP(B12,[9]Uzun!$E$8:$K$981,7,0)),"",(VLOOKUP(B12,[9]Uzun!$E$8:$K$981,7,0)))</f>
        <v>52</v>
      </c>
      <c r="P12" s="18" t="str">
        <f>IF(ISERROR(VLOOKUP(B12,[9]Yüksek!$E$8:$BA$1000,48,0)),"",(VLOOKUP(B12,[9]Yüksek!$E$8:$BA$1000,48,0)))</f>
        <v/>
      </c>
      <c r="Q12" s="19" t="str">
        <f>IF(ISERROR(VLOOKUP(B12,[9]Yüksek!$E$8:$BA$1000,49,0)),"",(VLOOKUP(B12,[9]Yüksek!$E$8:$BA$1000,49,0)))</f>
        <v/>
      </c>
      <c r="R12" s="20" t="str">
        <f>IF(ISERROR(VLOOKUP(B12,[9]Çekiç!$E$8:$K$942,6,0)),"",(VLOOKUP(B12,[9]Çekiç!$E$8:$K$942,6,0)))</f>
        <v/>
      </c>
      <c r="S12" s="21" t="str">
        <f>IF(ISERROR(VLOOKUP(B12,[9]Çekiç!$E$8:$K$942,7,0)),"",(VLOOKUP(B12,[9]Çekiç!$E$8:$K$942,7,0)))</f>
        <v/>
      </c>
      <c r="T12" s="18" t="str">
        <f>IF(ISERROR(VLOOKUP(B12,[9]Cirit!$E$8:$J$995,6,0)),"",(VLOOKUP(B12,[9]Cirit!$E$8:$J$995,6,0)))</f>
        <v/>
      </c>
      <c r="U12" s="19" t="str">
        <f>IF(ISERROR(VLOOKUP(B12,[9]Cirit!$E$8:$K$995,7,0)),"",(VLOOKUP(B12,[9]Cirit!$E$8:$K$995,7,0)))</f>
        <v/>
      </c>
      <c r="V12" s="25" t="str">
        <f>IF(ISERROR(VLOOKUP(B12,'[9]800m.'!$D$8:$F$984,3,0)),"",(VLOOKUP(B12,'[9]800m.'!$D$8:$H$984,3,0)))</f>
        <v/>
      </c>
      <c r="W12" s="21" t="str">
        <f>IF(ISERROR(VLOOKUP(B12,'[9]800m.'!$D$8:$G$984,4,0)),"",(VLOOKUP(B12,'[9]800m.'!$D$8:$G$984,4,0)))</f>
        <v/>
      </c>
      <c r="X12" s="18">
        <f>IF(ISERROR(VLOOKUP(B12,'[9]80m.'!$D$8:$G$935,3,0)),"",(VLOOKUP(B12,'[9]80m.'!$D$8:$G$935,3,0)))</f>
        <v>1192</v>
      </c>
      <c r="Y12" s="19">
        <f>IF(ISERROR(VLOOKUP(B12,'[9]80m.'!$D$8:$G$935,4,0)),"",(VLOOKUP(B12,'[9]80m.'!$D$8:$G$935,4,0)))</f>
        <v>51</v>
      </c>
      <c r="Z12" s="23">
        <f t="shared" ref="Z12:Z13" si="1">SUM(E12,G12,I12,K12,M12,O12,Q12,U12,W12,Y12)</f>
        <v>142</v>
      </c>
      <c r="AA12" s="13"/>
      <c r="AB12" s="13"/>
      <c r="AC12" s="13"/>
      <c r="AD12" s="13"/>
      <c r="AE12" s="13"/>
    </row>
    <row r="13" spans="1:31" ht="30" customHeight="1" x14ac:dyDescent="0.2">
      <c r="A13" s="16">
        <v>6</v>
      </c>
      <c r="B13" s="24" t="s">
        <v>78</v>
      </c>
      <c r="C13" s="39" t="s">
        <v>20</v>
      </c>
      <c r="D13" s="18" t="str">
        <f>IF(ISERROR(VLOOKUP(B13,'[9]60m.'!$D$8:$F$965,2,0)),"",(VLOOKUP(B13,'[9]60m.'!$D$8:$H$965,2,0)))</f>
        <v/>
      </c>
      <c r="E13" s="19" t="str">
        <f>IF(ISERROR(VLOOKUP(B13,'[9]60m.'!$D$8:$G$965,3,0)),"",(VLOOKUP(B13,'[9]60m.'!$D$8:$G$965,3,0)))</f>
        <v/>
      </c>
      <c r="F13" s="20" t="str">
        <f>IF(ISERROR(VLOOKUP(B13,'[9]100m.Eng'!$D$8:$G$935,3,0)),"",(VLOOKUP(B13,'[9]100m.Eng'!$D$8:$G$935,3,0)))</f>
        <v/>
      </c>
      <c r="G13" s="21" t="str">
        <f>IF(ISERROR(VLOOKUP(B13,'[9]100m.Eng'!$D$8:$G$935,4,0)),"",(VLOOKUP(B13,'[9]100m.Eng'!$D$8:$G$935,4,0)))</f>
        <v/>
      </c>
      <c r="H13" s="22" t="str">
        <f>IF(ISERROR(VLOOKUP(B13,'[9]2000m.'!$D$8:$G$947,3,0)),"",(VLOOKUP(B13,'[9]2000m.'!$D$8:$G$947,3,0)))</f>
        <v/>
      </c>
      <c r="I13" s="19" t="str">
        <f>IF(ISERROR(VLOOKUP(B13,'[9]2000m.'!$D$8:$G$947,4,0)),"",(VLOOKUP(B13,'[9]2000m.'!$D$8:$G$947,4,0)))</f>
        <v/>
      </c>
      <c r="J13" s="20" t="str">
        <f>IF(ISERROR(VLOOKUP(B13,[9]Gülle!$E$8:$K$942,6,0)),"",(VLOOKUP(B13,[9]Gülle!$E$8:$K$942,6,0)))</f>
        <v/>
      </c>
      <c r="K13" s="21" t="str">
        <f>IF(ISERROR(VLOOKUP(B13,[9]Gülle!$E$8:$K$942,7,0)),"",(VLOOKUP(B13,[9]Gülle!$E$8:$K$942,7,0)))</f>
        <v/>
      </c>
      <c r="L13" s="18" t="str">
        <f>IF(ISERROR(VLOOKUP(B13,[9]Disk!$E$8:$K$947,6,0)),"",(VLOOKUP(B13,[9]Disk!$E$8:$K$947,6,0)))</f>
        <v/>
      </c>
      <c r="M13" s="19" t="str">
        <f>IF(ISERROR(VLOOKUP(B13,[9]Disk!$E$8:$K$947,7,0)),"",(VLOOKUP(B13,[9]Disk!$E$8:$K$947,7,0)))</f>
        <v/>
      </c>
      <c r="N13" s="20">
        <f>IF(ISERROR(VLOOKUP(B13,[9]Uzun!$E$8:$J$980,6,0)),"",(VLOOKUP(B13,[9]Uzun!$E$8:$J$980,6,0)))</f>
        <v>352</v>
      </c>
      <c r="O13" s="21">
        <f>IF(ISERROR(VLOOKUP(B13,[9]Uzun!$E$8:$K$981,7,0)),"",(VLOOKUP(B13,[9]Uzun!$E$8:$K$981,7,0)))</f>
        <v>30</v>
      </c>
      <c r="P13" s="18" t="str">
        <f>IF(ISERROR(VLOOKUP(B13,[9]Yüksek!$E$8:$BA$1000,48,0)),"",(VLOOKUP(B13,[9]Yüksek!$E$8:$BA$1000,48,0)))</f>
        <v/>
      </c>
      <c r="Q13" s="19" t="str">
        <f>IF(ISERROR(VLOOKUP(B13,[9]Yüksek!$E$8:$BA$1000,49,0)),"",(VLOOKUP(B13,[9]Yüksek!$E$8:$BA$1000,49,0)))</f>
        <v/>
      </c>
      <c r="R13" s="20" t="str">
        <f>IF(ISERROR(VLOOKUP(B13,[9]Çekiç!$E$8:$K$942,6,0)),"",(VLOOKUP(B13,[9]Çekiç!$E$8:$K$942,6,0)))</f>
        <v/>
      </c>
      <c r="S13" s="21" t="str">
        <f>IF(ISERROR(VLOOKUP(B13,[9]Çekiç!$E$8:$K$942,7,0)),"",(VLOOKUP(B13,[9]Çekiç!$E$8:$K$942,7,0)))</f>
        <v/>
      </c>
      <c r="T13" s="18" t="str">
        <f>IF(ISERROR(VLOOKUP(B13,[9]Cirit!$F$8:$J$995,6,0)),"",(VLOOKUP(B13,[9]Cirit!$F$8:$J$995,6,0)))</f>
        <v/>
      </c>
      <c r="U13" s="19" t="str">
        <f>IF(ISERROR(VLOOKUP(B13,[9]Cirit!$F$8:$K$995,7,0)),"",(VLOOKUP(B13,[9]Cirit!$F$8:$K$995,7,0)))</f>
        <v/>
      </c>
      <c r="V13" s="25" t="str">
        <f>IF(ISERROR(VLOOKUP(B13,'[9]800m.'!$E$8:$F$984,2,0)),"",(VLOOKUP(B13,'[9]800m.'!$E$8:$H$984,2,0)))</f>
        <v/>
      </c>
      <c r="W13" s="21" t="str">
        <f>IF(ISERROR(VLOOKUP(B13,'[9]800m.'!$E$8:$G$984,3,0)),"",(VLOOKUP(B13,'[9]800m.'!$E$8:$G$984,3,0)))</f>
        <v/>
      </c>
      <c r="X13" s="18" t="str">
        <f>IF(ISERROR(VLOOKUP(B13,'[9]80m.'!$D$8:$G$935,2,0)),"",(VLOOKUP(B13,'[9]80m.'!$D$8:$G$935,2,0)))</f>
        <v/>
      </c>
      <c r="Y13" s="32"/>
      <c r="Z13" s="23">
        <f t="shared" si="1"/>
        <v>30</v>
      </c>
    </row>
    <row r="65421" spans="1:1" x14ac:dyDescent="0.2">
      <c r="A65421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13">
    <cfRule type="duplicateValues" dxfId="3" priority="21" stopIfTrue="1"/>
  </conditionalFormatting>
  <pageMargins left="0.11811023622047245" right="0.11811023622047245" top="0.15748031496062992" bottom="0" header="0.31496062992125984" footer="0.31496062992125984"/>
  <pageSetup paperSize="9" scale="3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>
    <tabColor rgb="FF002060"/>
  </sheetPr>
  <dimension ref="A1:AE65444"/>
  <sheetViews>
    <sheetView view="pageBreakPreview" topLeftCell="A2" zoomScale="40" zoomScaleNormal="100" zoomScaleSheetLayoutView="40" workbookViewId="0">
      <selection activeCell="AA2" sqref="AA1:AA1048576"/>
    </sheetView>
  </sheetViews>
  <sheetFormatPr defaultRowHeight="12.75" x14ac:dyDescent="0.2"/>
  <cols>
    <col min="1" max="1" width="9.140625" style="4"/>
    <col min="2" max="2" width="37.5703125" style="4" customWidth="1"/>
    <col min="3" max="3" width="21.5703125" style="4" bestFit="1" customWidth="1"/>
    <col min="4" max="25" width="12.140625" style="4" customWidth="1"/>
    <col min="26" max="26" width="13" style="4" customWidth="1"/>
    <col min="27" max="27" width="14.5703125" style="4" customWidth="1"/>
    <col min="28" max="28" width="11.7109375" style="4" customWidth="1"/>
    <col min="29" max="257" width="9.140625" style="4"/>
    <col min="258" max="258" width="37.5703125" style="4" customWidth="1"/>
    <col min="259" max="280" width="12.140625" style="4" customWidth="1"/>
    <col min="281" max="281" width="13" style="4" customWidth="1"/>
    <col min="282" max="282" width="22" style="4" customWidth="1"/>
    <col min="283" max="283" width="14.5703125" style="4" customWidth="1"/>
    <col min="284" max="284" width="11.7109375" style="4" customWidth="1"/>
    <col min="285" max="513" width="9.140625" style="4"/>
    <col min="514" max="514" width="37.5703125" style="4" customWidth="1"/>
    <col min="515" max="536" width="12.140625" style="4" customWidth="1"/>
    <col min="537" max="537" width="13" style="4" customWidth="1"/>
    <col min="538" max="538" width="22" style="4" customWidth="1"/>
    <col min="539" max="539" width="14.5703125" style="4" customWidth="1"/>
    <col min="540" max="540" width="11.7109375" style="4" customWidth="1"/>
    <col min="541" max="769" width="9.140625" style="4"/>
    <col min="770" max="770" width="37.5703125" style="4" customWidth="1"/>
    <col min="771" max="792" width="12.140625" style="4" customWidth="1"/>
    <col min="793" max="793" width="13" style="4" customWidth="1"/>
    <col min="794" max="794" width="22" style="4" customWidth="1"/>
    <col min="795" max="795" width="14.5703125" style="4" customWidth="1"/>
    <col min="796" max="796" width="11.7109375" style="4" customWidth="1"/>
    <col min="797" max="1025" width="9.140625" style="4"/>
    <col min="1026" max="1026" width="37.5703125" style="4" customWidth="1"/>
    <col min="1027" max="1048" width="12.140625" style="4" customWidth="1"/>
    <col min="1049" max="1049" width="13" style="4" customWidth="1"/>
    <col min="1050" max="1050" width="22" style="4" customWidth="1"/>
    <col min="1051" max="1051" width="14.5703125" style="4" customWidth="1"/>
    <col min="1052" max="1052" width="11.7109375" style="4" customWidth="1"/>
    <col min="1053" max="1281" width="9.140625" style="4"/>
    <col min="1282" max="1282" width="37.5703125" style="4" customWidth="1"/>
    <col min="1283" max="1304" width="12.140625" style="4" customWidth="1"/>
    <col min="1305" max="1305" width="13" style="4" customWidth="1"/>
    <col min="1306" max="1306" width="22" style="4" customWidth="1"/>
    <col min="1307" max="1307" width="14.5703125" style="4" customWidth="1"/>
    <col min="1308" max="1308" width="11.7109375" style="4" customWidth="1"/>
    <col min="1309" max="1537" width="9.140625" style="4"/>
    <col min="1538" max="1538" width="37.5703125" style="4" customWidth="1"/>
    <col min="1539" max="1560" width="12.140625" style="4" customWidth="1"/>
    <col min="1561" max="1561" width="13" style="4" customWidth="1"/>
    <col min="1562" max="1562" width="22" style="4" customWidth="1"/>
    <col min="1563" max="1563" width="14.5703125" style="4" customWidth="1"/>
    <col min="1564" max="1564" width="11.7109375" style="4" customWidth="1"/>
    <col min="1565" max="1793" width="9.140625" style="4"/>
    <col min="1794" max="1794" width="37.5703125" style="4" customWidth="1"/>
    <col min="1795" max="1816" width="12.140625" style="4" customWidth="1"/>
    <col min="1817" max="1817" width="13" style="4" customWidth="1"/>
    <col min="1818" max="1818" width="22" style="4" customWidth="1"/>
    <col min="1819" max="1819" width="14.5703125" style="4" customWidth="1"/>
    <col min="1820" max="1820" width="11.7109375" style="4" customWidth="1"/>
    <col min="1821" max="2049" width="9.140625" style="4"/>
    <col min="2050" max="2050" width="37.5703125" style="4" customWidth="1"/>
    <col min="2051" max="2072" width="12.140625" style="4" customWidth="1"/>
    <col min="2073" max="2073" width="13" style="4" customWidth="1"/>
    <col min="2074" max="2074" width="22" style="4" customWidth="1"/>
    <col min="2075" max="2075" width="14.5703125" style="4" customWidth="1"/>
    <col min="2076" max="2076" width="11.7109375" style="4" customWidth="1"/>
    <col min="2077" max="2305" width="9.140625" style="4"/>
    <col min="2306" max="2306" width="37.5703125" style="4" customWidth="1"/>
    <col min="2307" max="2328" width="12.140625" style="4" customWidth="1"/>
    <col min="2329" max="2329" width="13" style="4" customWidth="1"/>
    <col min="2330" max="2330" width="22" style="4" customWidth="1"/>
    <col min="2331" max="2331" width="14.5703125" style="4" customWidth="1"/>
    <col min="2332" max="2332" width="11.7109375" style="4" customWidth="1"/>
    <col min="2333" max="2561" width="9.140625" style="4"/>
    <col min="2562" max="2562" width="37.5703125" style="4" customWidth="1"/>
    <col min="2563" max="2584" width="12.140625" style="4" customWidth="1"/>
    <col min="2585" max="2585" width="13" style="4" customWidth="1"/>
    <col min="2586" max="2586" width="22" style="4" customWidth="1"/>
    <col min="2587" max="2587" width="14.5703125" style="4" customWidth="1"/>
    <col min="2588" max="2588" width="11.7109375" style="4" customWidth="1"/>
    <col min="2589" max="2817" width="9.140625" style="4"/>
    <col min="2818" max="2818" width="37.5703125" style="4" customWidth="1"/>
    <col min="2819" max="2840" width="12.140625" style="4" customWidth="1"/>
    <col min="2841" max="2841" width="13" style="4" customWidth="1"/>
    <col min="2842" max="2842" width="22" style="4" customWidth="1"/>
    <col min="2843" max="2843" width="14.5703125" style="4" customWidth="1"/>
    <col min="2844" max="2844" width="11.7109375" style="4" customWidth="1"/>
    <col min="2845" max="3073" width="9.140625" style="4"/>
    <col min="3074" max="3074" width="37.5703125" style="4" customWidth="1"/>
    <col min="3075" max="3096" width="12.140625" style="4" customWidth="1"/>
    <col min="3097" max="3097" width="13" style="4" customWidth="1"/>
    <col min="3098" max="3098" width="22" style="4" customWidth="1"/>
    <col min="3099" max="3099" width="14.5703125" style="4" customWidth="1"/>
    <col min="3100" max="3100" width="11.7109375" style="4" customWidth="1"/>
    <col min="3101" max="3329" width="9.140625" style="4"/>
    <col min="3330" max="3330" width="37.5703125" style="4" customWidth="1"/>
    <col min="3331" max="3352" width="12.140625" style="4" customWidth="1"/>
    <col min="3353" max="3353" width="13" style="4" customWidth="1"/>
    <col min="3354" max="3354" width="22" style="4" customWidth="1"/>
    <col min="3355" max="3355" width="14.5703125" style="4" customWidth="1"/>
    <col min="3356" max="3356" width="11.7109375" style="4" customWidth="1"/>
    <col min="3357" max="3585" width="9.140625" style="4"/>
    <col min="3586" max="3586" width="37.5703125" style="4" customWidth="1"/>
    <col min="3587" max="3608" width="12.140625" style="4" customWidth="1"/>
    <col min="3609" max="3609" width="13" style="4" customWidth="1"/>
    <col min="3610" max="3610" width="22" style="4" customWidth="1"/>
    <col min="3611" max="3611" width="14.5703125" style="4" customWidth="1"/>
    <col min="3612" max="3612" width="11.7109375" style="4" customWidth="1"/>
    <col min="3613" max="3841" width="9.140625" style="4"/>
    <col min="3842" max="3842" width="37.5703125" style="4" customWidth="1"/>
    <col min="3843" max="3864" width="12.140625" style="4" customWidth="1"/>
    <col min="3865" max="3865" width="13" style="4" customWidth="1"/>
    <col min="3866" max="3866" width="22" style="4" customWidth="1"/>
    <col min="3867" max="3867" width="14.5703125" style="4" customWidth="1"/>
    <col min="3868" max="3868" width="11.7109375" style="4" customWidth="1"/>
    <col min="3869" max="4097" width="9.140625" style="4"/>
    <col min="4098" max="4098" width="37.5703125" style="4" customWidth="1"/>
    <col min="4099" max="4120" width="12.140625" style="4" customWidth="1"/>
    <col min="4121" max="4121" width="13" style="4" customWidth="1"/>
    <col min="4122" max="4122" width="22" style="4" customWidth="1"/>
    <col min="4123" max="4123" width="14.5703125" style="4" customWidth="1"/>
    <col min="4124" max="4124" width="11.7109375" style="4" customWidth="1"/>
    <col min="4125" max="4353" width="9.140625" style="4"/>
    <col min="4354" max="4354" width="37.5703125" style="4" customWidth="1"/>
    <col min="4355" max="4376" width="12.140625" style="4" customWidth="1"/>
    <col min="4377" max="4377" width="13" style="4" customWidth="1"/>
    <col min="4378" max="4378" width="22" style="4" customWidth="1"/>
    <col min="4379" max="4379" width="14.5703125" style="4" customWidth="1"/>
    <col min="4380" max="4380" width="11.7109375" style="4" customWidth="1"/>
    <col min="4381" max="4609" width="9.140625" style="4"/>
    <col min="4610" max="4610" width="37.5703125" style="4" customWidth="1"/>
    <col min="4611" max="4632" width="12.140625" style="4" customWidth="1"/>
    <col min="4633" max="4633" width="13" style="4" customWidth="1"/>
    <col min="4634" max="4634" width="22" style="4" customWidth="1"/>
    <col min="4635" max="4635" width="14.5703125" style="4" customWidth="1"/>
    <col min="4636" max="4636" width="11.7109375" style="4" customWidth="1"/>
    <col min="4637" max="4865" width="9.140625" style="4"/>
    <col min="4866" max="4866" width="37.5703125" style="4" customWidth="1"/>
    <col min="4867" max="4888" width="12.140625" style="4" customWidth="1"/>
    <col min="4889" max="4889" width="13" style="4" customWidth="1"/>
    <col min="4890" max="4890" width="22" style="4" customWidth="1"/>
    <col min="4891" max="4891" width="14.5703125" style="4" customWidth="1"/>
    <col min="4892" max="4892" width="11.7109375" style="4" customWidth="1"/>
    <col min="4893" max="5121" width="9.140625" style="4"/>
    <col min="5122" max="5122" width="37.5703125" style="4" customWidth="1"/>
    <col min="5123" max="5144" width="12.140625" style="4" customWidth="1"/>
    <col min="5145" max="5145" width="13" style="4" customWidth="1"/>
    <col min="5146" max="5146" width="22" style="4" customWidth="1"/>
    <col min="5147" max="5147" width="14.5703125" style="4" customWidth="1"/>
    <col min="5148" max="5148" width="11.7109375" style="4" customWidth="1"/>
    <col min="5149" max="5377" width="9.140625" style="4"/>
    <col min="5378" max="5378" width="37.5703125" style="4" customWidth="1"/>
    <col min="5379" max="5400" width="12.140625" style="4" customWidth="1"/>
    <col min="5401" max="5401" width="13" style="4" customWidth="1"/>
    <col min="5402" max="5402" width="22" style="4" customWidth="1"/>
    <col min="5403" max="5403" width="14.5703125" style="4" customWidth="1"/>
    <col min="5404" max="5404" width="11.7109375" style="4" customWidth="1"/>
    <col min="5405" max="5633" width="9.140625" style="4"/>
    <col min="5634" max="5634" width="37.5703125" style="4" customWidth="1"/>
    <col min="5635" max="5656" width="12.140625" style="4" customWidth="1"/>
    <col min="5657" max="5657" width="13" style="4" customWidth="1"/>
    <col min="5658" max="5658" width="22" style="4" customWidth="1"/>
    <col min="5659" max="5659" width="14.5703125" style="4" customWidth="1"/>
    <col min="5660" max="5660" width="11.7109375" style="4" customWidth="1"/>
    <col min="5661" max="5889" width="9.140625" style="4"/>
    <col min="5890" max="5890" width="37.5703125" style="4" customWidth="1"/>
    <col min="5891" max="5912" width="12.140625" style="4" customWidth="1"/>
    <col min="5913" max="5913" width="13" style="4" customWidth="1"/>
    <col min="5914" max="5914" width="22" style="4" customWidth="1"/>
    <col min="5915" max="5915" width="14.5703125" style="4" customWidth="1"/>
    <col min="5916" max="5916" width="11.7109375" style="4" customWidth="1"/>
    <col min="5917" max="6145" width="9.140625" style="4"/>
    <col min="6146" max="6146" width="37.5703125" style="4" customWidth="1"/>
    <col min="6147" max="6168" width="12.140625" style="4" customWidth="1"/>
    <col min="6169" max="6169" width="13" style="4" customWidth="1"/>
    <col min="6170" max="6170" width="22" style="4" customWidth="1"/>
    <col min="6171" max="6171" width="14.5703125" style="4" customWidth="1"/>
    <col min="6172" max="6172" width="11.7109375" style="4" customWidth="1"/>
    <col min="6173" max="6401" width="9.140625" style="4"/>
    <col min="6402" max="6402" width="37.5703125" style="4" customWidth="1"/>
    <col min="6403" max="6424" width="12.140625" style="4" customWidth="1"/>
    <col min="6425" max="6425" width="13" style="4" customWidth="1"/>
    <col min="6426" max="6426" width="22" style="4" customWidth="1"/>
    <col min="6427" max="6427" width="14.5703125" style="4" customWidth="1"/>
    <col min="6428" max="6428" width="11.7109375" style="4" customWidth="1"/>
    <col min="6429" max="6657" width="9.140625" style="4"/>
    <col min="6658" max="6658" width="37.5703125" style="4" customWidth="1"/>
    <col min="6659" max="6680" width="12.140625" style="4" customWidth="1"/>
    <col min="6681" max="6681" width="13" style="4" customWidth="1"/>
    <col min="6682" max="6682" width="22" style="4" customWidth="1"/>
    <col min="6683" max="6683" width="14.5703125" style="4" customWidth="1"/>
    <col min="6684" max="6684" width="11.7109375" style="4" customWidth="1"/>
    <col min="6685" max="6913" width="9.140625" style="4"/>
    <col min="6914" max="6914" width="37.5703125" style="4" customWidth="1"/>
    <col min="6915" max="6936" width="12.140625" style="4" customWidth="1"/>
    <col min="6937" max="6937" width="13" style="4" customWidth="1"/>
    <col min="6938" max="6938" width="22" style="4" customWidth="1"/>
    <col min="6939" max="6939" width="14.5703125" style="4" customWidth="1"/>
    <col min="6940" max="6940" width="11.7109375" style="4" customWidth="1"/>
    <col min="6941" max="7169" width="9.140625" style="4"/>
    <col min="7170" max="7170" width="37.5703125" style="4" customWidth="1"/>
    <col min="7171" max="7192" width="12.140625" style="4" customWidth="1"/>
    <col min="7193" max="7193" width="13" style="4" customWidth="1"/>
    <col min="7194" max="7194" width="22" style="4" customWidth="1"/>
    <col min="7195" max="7195" width="14.5703125" style="4" customWidth="1"/>
    <col min="7196" max="7196" width="11.7109375" style="4" customWidth="1"/>
    <col min="7197" max="7425" width="9.140625" style="4"/>
    <col min="7426" max="7426" width="37.5703125" style="4" customWidth="1"/>
    <col min="7427" max="7448" width="12.140625" style="4" customWidth="1"/>
    <col min="7449" max="7449" width="13" style="4" customWidth="1"/>
    <col min="7450" max="7450" width="22" style="4" customWidth="1"/>
    <col min="7451" max="7451" width="14.5703125" style="4" customWidth="1"/>
    <col min="7452" max="7452" width="11.7109375" style="4" customWidth="1"/>
    <col min="7453" max="7681" width="9.140625" style="4"/>
    <col min="7682" max="7682" width="37.5703125" style="4" customWidth="1"/>
    <col min="7683" max="7704" width="12.140625" style="4" customWidth="1"/>
    <col min="7705" max="7705" width="13" style="4" customWidth="1"/>
    <col min="7706" max="7706" width="22" style="4" customWidth="1"/>
    <col min="7707" max="7707" width="14.5703125" style="4" customWidth="1"/>
    <col min="7708" max="7708" width="11.7109375" style="4" customWidth="1"/>
    <col min="7709" max="7937" width="9.140625" style="4"/>
    <col min="7938" max="7938" width="37.5703125" style="4" customWidth="1"/>
    <col min="7939" max="7960" width="12.140625" style="4" customWidth="1"/>
    <col min="7961" max="7961" width="13" style="4" customWidth="1"/>
    <col min="7962" max="7962" width="22" style="4" customWidth="1"/>
    <col min="7963" max="7963" width="14.5703125" style="4" customWidth="1"/>
    <col min="7964" max="7964" width="11.7109375" style="4" customWidth="1"/>
    <col min="7965" max="8193" width="9.140625" style="4"/>
    <col min="8194" max="8194" width="37.5703125" style="4" customWidth="1"/>
    <col min="8195" max="8216" width="12.140625" style="4" customWidth="1"/>
    <col min="8217" max="8217" width="13" style="4" customWidth="1"/>
    <col min="8218" max="8218" width="22" style="4" customWidth="1"/>
    <col min="8219" max="8219" width="14.5703125" style="4" customWidth="1"/>
    <col min="8220" max="8220" width="11.7109375" style="4" customWidth="1"/>
    <col min="8221" max="8449" width="9.140625" style="4"/>
    <col min="8450" max="8450" width="37.5703125" style="4" customWidth="1"/>
    <col min="8451" max="8472" width="12.140625" style="4" customWidth="1"/>
    <col min="8473" max="8473" width="13" style="4" customWidth="1"/>
    <col min="8474" max="8474" width="22" style="4" customWidth="1"/>
    <col min="8475" max="8475" width="14.5703125" style="4" customWidth="1"/>
    <col min="8476" max="8476" width="11.7109375" style="4" customWidth="1"/>
    <col min="8477" max="8705" width="9.140625" style="4"/>
    <col min="8706" max="8706" width="37.5703125" style="4" customWidth="1"/>
    <col min="8707" max="8728" width="12.140625" style="4" customWidth="1"/>
    <col min="8729" max="8729" width="13" style="4" customWidth="1"/>
    <col min="8730" max="8730" width="22" style="4" customWidth="1"/>
    <col min="8731" max="8731" width="14.5703125" style="4" customWidth="1"/>
    <col min="8732" max="8732" width="11.7109375" style="4" customWidth="1"/>
    <col min="8733" max="8961" width="9.140625" style="4"/>
    <col min="8962" max="8962" width="37.5703125" style="4" customWidth="1"/>
    <col min="8963" max="8984" width="12.140625" style="4" customWidth="1"/>
    <col min="8985" max="8985" width="13" style="4" customWidth="1"/>
    <col min="8986" max="8986" width="22" style="4" customWidth="1"/>
    <col min="8987" max="8987" width="14.5703125" style="4" customWidth="1"/>
    <col min="8988" max="8988" width="11.7109375" style="4" customWidth="1"/>
    <col min="8989" max="9217" width="9.140625" style="4"/>
    <col min="9218" max="9218" width="37.5703125" style="4" customWidth="1"/>
    <col min="9219" max="9240" width="12.140625" style="4" customWidth="1"/>
    <col min="9241" max="9241" width="13" style="4" customWidth="1"/>
    <col min="9242" max="9242" width="22" style="4" customWidth="1"/>
    <col min="9243" max="9243" width="14.5703125" style="4" customWidth="1"/>
    <col min="9244" max="9244" width="11.7109375" style="4" customWidth="1"/>
    <col min="9245" max="9473" width="9.140625" style="4"/>
    <col min="9474" max="9474" width="37.5703125" style="4" customWidth="1"/>
    <col min="9475" max="9496" width="12.140625" style="4" customWidth="1"/>
    <col min="9497" max="9497" width="13" style="4" customWidth="1"/>
    <col min="9498" max="9498" width="22" style="4" customWidth="1"/>
    <col min="9499" max="9499" width="14.5703125" style="4" customWidth="1"/>
    <col min="9500" max="9500" width="11.7109375" style="4" customWidth="1"/>
    <col min="9501" max="9729" width="9.140625" style="4"/>
    <col min="9730" max="9730" width="37.5703125" style="4" customWidth="1"/>
    <col min="9731" max="9752" width="12.140625" style="4" customWidth="1"/>
    <col min="9753" max="9753" width="13" style="4" customWidth="1"/>
    <col min="9754" max="9754" width="22" style="4" customWidth="1"/>
    <col min="9755" max="9755" width="14.5703125" style="4" customWidth="1"/>
    <col min="9756" max="9756" width="11.7109375" style="4" customWidth="1"/>
    <col min="9757" max="9985" width="9.140625" style="4"/>
    <col min="9986" max="9986" width="37.5703125" style="4" customWidth="1"/>
    <col min="9987" max="10008" width="12.140625" style="4" customWidth="1"/>
    <col min="10009" max="10009" width="13" style="4" customWidth="1"/>
    <col min="10010" max="10010" width="22" style="4" customWidth="1"/>
    <col min="10011" max="10011" width="14.5703125" style="4" customWidth="1"/>
    <col min="10012" max="10012" width="11.7109375" style="4" customWidth="1"/>
    <col min="10013" max="10241" width="9.140625" style="4"/>
    <col min="10242" max="10242" width="37.5703125" style="4" customWidth="1"/>
    <col min="10243" max="10264" width="12.140625" style="4" customWidth="1"/>
    <col min="10265" max="10265" width="13" style="4" customWidth="1"/>
    <col min="10266" max="10266" width="22" style="4" customWidth="1"/>
    <col min="10267" max="10267" width="14.5703125" style="4" customWidth="1"/>
    <col min="10268" max="10268" width="11.7109375" style="4" customWidth="1"/>
    <col min="10269" max="10497" width="9.140625" style="4"/>
    <col min="10498" max="10498" width="37.5703125" style="4" customWidth="1"/>
    <col min="10499" max="10520" width="12.140625" style="4" customWidth="1"/>
    <col min="10521" max="10521" width="13" style="4" customWidth="1"/>
    <col min="10522" max="10522" width="22" style="4" customWidth="1"/>
    <col min="10523" max="10523" width="14.5703125" style="4" customWidth="1"/>
    <col min="10524" max="10524" width="11.7109375" style="4" customWidth="1"/>
    <col min="10525" max="10753" width="9.140625" style="4"/>
    <col min="10754" max="10754" width="37.5703125" style="4" customWidth="1"/>
    <col min="10755" max="10776" width="12.140625" style="4" customWidth="1"/>
    <col min="10777" max="10777" width="13" style="4" customWidth="1"/>
    <col min="10778" max="10778" width="22" style="4" customWidth="1"/>
    <col min="10779" max="10779" width="14.5703125" style="4" customWidth="1"/>
    <col min="10780" max="10780" width="11.7109375" style="4" customWidth="1"/>
    <col min="10781" max="11009" width="9.140625" style="4"/>
    <col min="11010" max="11010" width="37.5703125" style="4" customWidth="1"/>
    <col min="11011" max="11032" width="12.140625" style="4" customWidth="1"/>
    <col min="11033" max="11033" width="13" style="4" customWidth="1"/>
    <col min="11034" max="11034" width="22" style="4" customWidth="1"/>
    <col min="11035" max="11035" width="14.5703125" style="4" customWidth="1"/>
    <col min="11036" max="11036" width="11.7109375" style="4" customWidth="1"/>
    <col min="11037" max="11265" width="9.140625" style="4"/>
    <col min="11266" max="11266" width="37.5703125" style="4" customWidth="1"/>
    <col min="11267" max="11288" width="12.140625" style="4" customWidth="1"/>
    <col min="11289" max="11289" width="13" style="4" customWidth="1"/>
    <col min="11290" max="11290" width="22" style="4" customWidth="1"/>
    <col min="11291" max="11291" width="14.5703125" style="4" customWidth="1"/>
    <col min="11292" max="11292" width="11.7109375" style="4" customWidth="1"/>
    <col min="11293" max="11521" width="9.140625" style="4"/>
    <col min="11522" max="11522" width="37.5703125" style="4" customWidth="1"/>
    <col min="11523" max="11544" width="12.140625" style="4" customWidth="1"/>
    <col min="11545" max="11545" width="13" style="4" customWidth="1"/>
    <col min="11546" max="11546" width="22" style="4" customWidth="1"/>
    <col min="11547" max="11547" width="14.5703125" style="4" customWidth="1"/>
    <col min="11548" max="11548" width="11.7109375" style="4" customWidth="1"/>
    <col min="11549" max="11777" width="9.140625" style="4"/>
    <col min="11778" max="11778" width="37.5703125" style="4" customWidth="1"/>
    <col min="11779" max="11800" width="12.140625" style="4" customWidth="1"/>
    <col min="11801" max="11801" width="13" style="4" customWidth="1"/>
    <col min="11802" max="11802" width="22" style="4" customWidth="1"/>
    <col min="11803" max="11803" width="14.5703125" style="4" customWidth="1"/>
    <col min="11804" max="11804" width="11.7109375" style="4" customWidth="1"/>
    <col min="11805" max="12033" width="9.140625" style="4"/>
    <col min="12034" max="12034" width="37.5703125" style="4" customWidth="1"/>
    <col min="12035" max="12056" width="12.140625" style="4" customWidth="1"/>
    <col min="12057" max="12057" width="13" style="4" customWidth="1"/>
    <col min="12058" max="12058" width="22" style="4" customWidth="1"/>
    <col min="12059" max="12059" width="14.5703125" style="4" customWidth="1"/>
    <col min="12060" max="12060" width="11.7109375" style="4" customWidth="1"/>
    <col min="12061" max="12289" width="9.140625" style="4"/>
    <col min="12290" max="12290" width="37.5703125" style="4" customWidth="1"/>
    <col min="12291" max="12312" width="12.140625" style="4" customWidth="1"/>
    <col min="12313" max="12313" width="13" style="4" customWidth="1"/>
    <col min="12314" max="12314" width="22" style="4" customWidth="1"/>
    <col min="12315" max="12315" width="14.5703125" style="4" customWidth="1"/>
    <col min="12316" max="12316" width="11.7109375" style="4" customWidth="1"/>
    <col min="12317" max="12545" width="9.140625" style="4"/>
    <col min="12546" max="12546" width="37.5703125" style="4" customWidth="1"/>
    <col min="12547" max="12568" width="12.140625" style="4" customWidth="1"/>
    <col min="12569" max="12569" width="13" style="4" customWidth="1"/>
    <col min="12570" max="12570" width="22" style="4" customWidth="1"/>
    <col min="12571" max="12571" width="14.5703125" style="4" customWidth="1"/>
    <col min="12572" max="12572" width="11.7109375" style="4" customWidth="1"/>
    <col min="12573" max="12801" width="9.140625" style="4"/>
    <col min="12802" max="12802" width="37.5703125" style="4" customWidth="1"/>
    <col min="12803" max="12824" width="12.140625" style="4" customWidth="1"/>
    <col min="12825" max="12825" width="13" style="4" customWidth="1"/>
    <col min="12826" max="12826" width="22" style="4" customWidth="1"/>
    <col min="12827" max="12827" width="14.5703125" style="4" customWidth="1"/>
    <col min="12828" max="12828" width="11.7109375" style="4" customWidth="1"/>
    <col min="12829" max="13057" width="9.140625" style="4"/>
    <col min="13058" max="13058" width="37.5703125" style="4" customWidth="1"/>
    <col min="13059" max="13080" width="12.140625" style="4" customWidth="1"/>
    <col min="13081" max="13081" width="13" style="4" customWidth="1"/>
    <col min="13082" max="13082" width="22" style="4" customWidth="1"/>
    <col min="13083" max="13083" width="14.5703125" style="4" customWidth="1"/>
    <col min="13084" max="13084" width="11.7109375" style="4" customWidth="1"/>
    <col min="13085" max="13313" width="9.140625" style="4"/>
    <col min="13314" max="13314" width="37.5703125" style="4" customWidth="1"/>
    <col min="13315" max="13336" width="12.140625" style="4" customWidth="1"/>
    <col min="13337" max="13337" width="13" style="4" customWidth="1"/>
    <col min="13338" max="13338" width="22" style="4" customWidth="1"/>
    <col min="13339" max="13339" width="14.5703125" style="4" customWidth="1"/>
    <col min="13340" max="13340" width="11.7109375" style="4" customWidth="1"/>
    <col min="13341" max="13569" width="9.140625" style="4"/>
    <col min="13570" max="13570" width="37.5703125" style="4" customWidth="1"/>
    <col min="13571" max="13592" width="12.140625" style="4" customWidth="1"/>
    <col min="13593" max="13593" width="13" style="4" customWidth="1"/>
    <col min="13594" max="13594" width="22" style="4" customWidth="1"/>
    <col min="13595" max="13595" width="14.5703125" style="4" customWidth="1"/>
    <col min="13596" max="13596" width="11.7109375" style="4" customWidth="1"/>
    <col min="13597" max="13825" width="9.140625" style="4"/>
    <col min="13826" max="13826" width="37.5703125" style="4" customWidth="1"/>
    <col min="13827" max="13848" width="12.140625" style="4" customWidth="1"/>
    <col min="13849" max="13849" width="13" style="4" customWidth="1"/>
    <col min="13850" max="13850" width="22" style="4" customWidth="1"/>
    <col min="13851" max="13851" width="14.5703125" style="4" customWidth="1"/>
    <col min="13852" max="13852" width="11.7109375" style="4" customWidth="1"/>
    <col min="13853" max="14081" width="9.140625" style="4"/>
    <col min="14082" max="14082" width="37.5703125" style="4" customWidth="1"/>
    <col min="14083" max="14104" width="12.140625" style="4" customWidth="1"/>
    <col min="14105" max="14105" width="13" style="4" customWidth="1"/>
    <col min="14106" max="14106" width="22" style="4" customWidth="1"/>
    <col min="14107" max="14107" width="14.5703125" style="4" customWidth="1"/>
    <col min="14108" max="14108" width="11.7109375" style="4" customWidth="1"/>
    <col min="14109" max="14337" width="9.140625" style="4"/>
    <col min="14338" max="14338" width="37.5703125" style="4" customWidth="1"/>
    <col min="14339" max="14360" width="12.140625" style="4" customWidth="1"/>
    <col min="14361" max="14361" width="13" style="4" customWidth="1"/>
    <col min="14362" max="14362" width="22" style="4" customWidth="1"/>
    <col min="14363" max="14363" width="14.5703125" style="4" customWidth="1"/>
    <col min="14364" max="14364" width="11.7109375" style="4" customWidth="1"/>
    <col min="14365" max="14593" width="9.140625" style="4"/>
    <col min="14594" max="14594" width="37.5703125" style="4" customWidth="1"/>
    <col min="14595" max="14616" width="12.140625" style="4" customWidth="1"/>
    <col min="14617" max="14617" width="13" style="4" customWidth="1"/>
    <col min="14618" max="14618" width="22" style="4" customWidth="1"/>
    <col min="14619" max="14619" width="14.5703125" style="4" customWidth="1"/>
    <col min="14620" max="14620" width="11.7109375" style="4" customWidth="1"/>
    <col min="14621" max="14849" width="9.140625" style="4"/>
    <col min="14850" max="14850" width="37.5703125" style="4" customWidth="1"/>
    <col min="14851" max="14872" width="12.140625" style="4" customWidth="1"/>
    <col min="14873" max="14873" width="13" style="4" customWidth="1"/>
    <col min="14874" max="14874" width="22" style="4" customWidth="1"/>
    <col min="14875" max="14875" width="14.5703125" style="4" customWidth="1"/>
    <col min="14876" max="14876" width="11.7109375" style="4" customWidth="1"/>
    <col min="14877" max="15105" width="9.140625" style="4"/>
    <col min="15106" max="15106" width="37.5703125" style="4" customWidth="1"/>
    <col min="15107" max="15128" width="12.140625" style="4" customWidth="1"/>
    <col min="15129" max="15129" width="13" style="4" customWidth="1"/>
    <col min="15130" max="15130" width="22" style="4" customWidth="1"/>
    <col min="15131" max="15131" width="14.5703125" style="4" customWidth="1"/>
    <col min="15132" max="15132" width="11.7109375" style="4" customWidth="1"/>
    <col min="15133" max="15361" width="9.140625" style="4"/>
    <col min="15362" max="15362" width="37.5703125" style="4" customWidth="1"/>
    <col min="15363" max="15384" width="12.140625" style="4" customWidth="1"/>
    <col min="15385" max="15385" width="13" style="4" customWidth="1"/>
    <col min="15386" max="15386" width="22" style="4" customWidth="1"/>
    <col min="15387" max="15387" width="14.5703125" style="4" customWidth="1"/>
    <col min="15388" max="15388" width="11.7109375" style="4" customWidth="1"/>
    <col min="15389" max="15617" width="9.140625" style="4"/>
    <col min="15618" max="15618" width="37.5703125" style="4" customWidth="1"/>
    <col min="15619" max="15640" width="12.140625" style="4" customWidth="1"/>
    <col min="15641" max="15641" width="13" style="4" customWidth="1"/>
    <col min="15642" max="15642" width="22" style="4" customWidth="1"/>
    <col min="15643" max="15643" width="14.5703125" style="4" customWidth="1"/>
    <col min="15644" max="15644" width="11.7109375" style="4" customWidth="1"/>
    <col min="15645" max="15873" width="9.140625" style="4"/>
    <col min="15874" max="15874" width="37.5703125" style="4" customWidth="1"/>
    <col min="15875" max="15896" width="12.140625" style="4" customWidth="1"/>
    <col min="15897" max="15897" width="13" style="4" customWidth="1"/>
    <col min="15898" max="15898" width="22" style="4" customWidth="1"/>
    <col min="15899" max="15899" width="14.5703125" style="4" customWidth="1"/>
    <col min="15900" max="15900" width="11.7109375" style="4" customWidth="1"/>
    <col min="15901" max="16129" width="9.140625" style="4"/>
    <col min="16130" max="16130" width="37.5703125" style="4" customWidth="1"/>
    <col min="16131" max="16152" width="12.140625" style="4" customWidth="1"/>
    <col min="16153" max="16153" width="13" style="4" customWidth="1"/>
    <col min="16154" max="16154" width="22" style="4" customWidth="1"/>
    <col min="16155" max="16155" width="14.5703125" style="4" customWidth="1"/>
    <col min="16156" max="16156" width="11.7109375" style="4" customWidth="1"/>
    <col min="16157" max="16384" width="9.140625" style="4"/>
  </cols>
  <sheetData>
    <row r="1" spans="1:31" ht="57.75" customHeight="1" x14ac:dyDescent="0.2">
      <c r="A1" s="49" t="str">
        <f>('[10]YARIŞMA BİLGİLERİ'!A2)</f>
        <v>Gençlik ve Spor Bakanlığı
Spor Genel Müdürlüğü
Spor Faaliyetleri Daire Başkanlığı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"/>
      <c r="AB1" s="3"/>
      <c r="AC1" s="3"/>
    </row>
    <row r="2" spans="1:31" ht="27.75" customHeight="1" x14ac:dyDescent="0.2">
      <c r="A2" s="50" t="str">
        <f>'[10]YARIŞMA BİLGİLERİ'!F19</f>
        <v>SPORCU EĞİTİM MERKEZLERİ (SEM) İL SEÇMESİ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6"/>
      <c r="AB2" s="6"/>
      <c r="AC2" s="6"/>
    </row>
    <row r="3" spans="1:31" ht="23.25" customHeight="1" x14ac:dyDescent="0.2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8"/>
      <c r="AB3" s="8"/>
      <c r="AC3" s="8"/>
    </row>
    <row r="4" spans="1:31" ht="23.25" customHeight="1" x14ac:dyDescent="0.2">
      <c r="A4" s="51" t="str">
        <f>'[10]YARIŞMA BİLGİLERİ'!F21</f>
        <v>2008 KIZLAR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"/>
      <c r="AB4" s="8"/>
      <c r="AC4" s="8"/>
    </row>
    <row r="5" spans="1:31" ht="23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2">
        <f ca="1">NOW()</f>
        <v>44714.448685995369</v>
      </c>
      <c r="Y5" s="52"/>
      <c r="Z5" s="52"/>
      <c r="AA5" s="11"/>
      <c r="AB5" s="8"/>
      <c r="AC5" s="8"/>
    </row>
    <row r="6" spans="1:31" ht="36.75" customHeight="1" x14ac:dyDescent="0.2">
      <c r="A6" s="47" t="s">
        <v>0</v>
      </c>
      <c r="B6" s="47" t="s">
        <v>17</v>
      </c>
      <c r="C6" s="56" t="s">
        <v>1</v>
      </c>
      <c r="D6" s="48" t="s">
        <v>2</v>
      </c>
      <c r="E6" s="48"/>
      <c r="F6" s="48" t="s">
        <v>10</v>
      </c>
      <c r="G6" s="48"/>
      <c r="H6" s="48" t="s">
        <v>12</v>
      </c>
      <c r="I6" s="48"/>
      <c r="J6" s="48" t="s">
        <v>13</v>
      </c>
      <c r="K6" s="48"/>
      <c r="L6" s="48" t="s">
        <v>14</v>
      </c>
      <c r="M6" s="48"/>
      <c r="N6" s="48" t="s">
        <v>5</v>
      </c>
      <c r="O6" s="48"/>
      <c r="P6" s="48" t="s">
        <v>6</v>
      </c>
      <c r="Q6" s="48"/>
      <c r="R6" s="48" t="s">
        <v>16</v>
      </c>
      <c r="S6" s="48"/>
      <c r="T6" s="53" t="s">
        <v>15</v>
      </c>
      <c r="U6" s="54"/>
      <c r="V6" s="53" t="s">
        <v>11</v>
      </c>
      <c r="W6" s="54"/>
      <c r="X6" s="48" t="s">
        <v>3</v>
      </c>
      <c r="Y6" s="48"/>
      <c r="Z6" s="58" t="s">
        <v>18</v>
      </c>
      <c r="AA6" s="13"/>
      <c r="AB6" s="13"/>
      <c r="AC6" s="13"/>
      <c r="AD6" s="13"/>
      <c r="AE6" s="13"/>
    </row>
    <row r="7" spans="1:31" ht="27" customHeight="1" x14ac:dyDescent="0.2">
      <c r="A7" s="47"/>
      <c r="B7" s="47"/>
      <c r="C7" s="57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  <c r="N7" s="14" t="s">
        <v>8</v>
      </c>
      <c r="O7" s="15" t="s">
        <v>9</v>
      </c>
      <c r="P7" s="14" t="s">
        <v>8</v>
      </c>
      <c r="Q7" s="15" t="s">
        <v>9</v>
      </c>
      <c r="R7" s="14" t="s">
        <v>8</v>
      </c>
      <c r="S7" s="15" t="s">
        <v>9</v>
      </c>
      <c r="T7" s="14" t="s">
        <v>8</v>
      </c>
      <c r="U7" s="15" t="s">
        <v>9</v>
      </c>
      <c r="V7" s="14" t="s">
        <v>8</v>
      </c>
      <c r="W7" s="15" t="s">
        <v>9</v>
      </c>
      <c r="X7" s="14" t="s">
        <v>8</v>
      </c>
      <c r="Y7" s="15" t="s">
        <v>9</v>
      </c>
      <c r="Z7" s="58"/>
      <c r="AA7" s="13"/>
      <c r="AB7" s="13"/>
      <c r="AC7" s="13"/>
      <c r="AD7" s="13"/>
      <c r="AE7" s="13"/>
    </row>
    <row r="8" spans="1:31" ht="31.5" customHeight="1" x14ac:dyDescent="0.2">
      <c r="A8" s="16">
        <v>1</v>
      </c>
      <c r="B8" s="1" t="s">
        <v>79</v>
      </c>
      <c r="C8" s="33" t="s">
        <v>20</v>
      </c>
      <c r="D8" s="18">
        <f>IF(ISERROR(VLOOKUP(B8,'[10]60m.'!$D$8:$F$965,3,0)),"",(VLOOKUP(B8,'[10]60m.'!$D$8:$H$965,3,0)))</f>
        <v>1002</v>
      </c>
      <c r="E8" s="19">
        <f>IF(ISERROR(VLOOKUP(B8,'[10]60m.'!$D$8:$G$965,4,0)),"",(VLOOKUP(B8,'[10]60m.'!$D$8:$G$965,4,0)))</f>
        <v>59</v>
      </c>
      <c r="F8" s="20" t="str">
        <f>IF(ISERROR(VLOOKUP(B8,'[10]80m.Eng'!$D$8:$G$935,3,0)),"",(VLOOKUP(B8,'[10]80m.Eng'!$D$8:$G$935,3,0)))</f>
        <v/>
      </c>
      <c r="G8" s="21" t="str">
        <f>IF(ISERROR(VLOOKUP(B8,'[10]80m.Eng'!$D$8:$G$935,4,0)),"",(VLOOKUP(B8,'[10]80m.Eng'!$D$8:$G$935,4,0)))</f>
        <v/>
      </c>
      <c r="H8" s="22" t="str">
        <f>IF(ISERROR(VLOOKUP(B8,'[10]1500m.'!$D$8:$G$947,3,0)),"",(VLOOKUP(B8,'[10]1500m.'!$D$8:$G$947,3,0)))</f>
        <v/>
      </c>
      <c r="I8" s="19" t="str">
        <f>IF(ISERROR(VLOOKUP(B8,'[10]1500m.'!$D$8:$G$947,4,0)),"",(VLOOKUP(B8,'[10]1500m.'!$D$8:$G$947,4,0)))</f>
        <v/>
      </c>
      <c r="J8" s="20" t="str">
        <f>IF(ISERROR(VLOOKUP(B8,[10]Gülle!$E$8:$K$942,6,0)),"",(VLOOKUP(B8,[10]Gülle!$E$8:$K$942,6,0)))</f>
        <v/>
      </c>
      <c r="K8" s="21" t="str">
        <f>IF(ISERROR(VLOOKUP(B8,[10]Gülle!$E$8:$K$942,7,0)),"",(VLOOKUP(B8,[10]Gülle!$E$8:$K$942,7,0)))</f>
        <v/>
      </c>
      <c r="L8" s="18" t="str">
        <f>IF(ISERROR(VLOOKUP(B8,[10]Disk!$E$8:$K$947,6,0)),"",(VLOOKUP(B8,[10]Disk!$E$8:$K$947,6,0)))</f>
        <v/>
      </c>
      <c r="M8" s="19" t="str">
        <f>IF(ISERROR(VLOOKUP(B8,[10]Disk!$E$8:$K$947,7,0)),"",(VLOOKUP(B8,[10]Disk!$E$8:$K$947,7,0)))</f>
        <v/>
      </c>
      <c r="N8" s="20">
        <f>IF(ISERROR(VLOOKUP(B8,[10]Uzun!$E$8:$J$995,6,0)),"",(VLOOKUP(B8,[10]Uzun!$E$8:$J$995,6,0)))</f>
        <v>356</v>
      </c>
      <c r="O8" s="21">
        <f>IF(ISERROR(VLOOKUP(B8,[10]Uzun!$E$8:$K$996,7,0)),"",(VLOOKUP(B8,[10]Uzun!$E$8:$K$996,7,0)))</f>
        <v>40</v>
      </c>
      <c r="P8" s="18" t="str">
        <f>IF(ISERROR(VLOOKUP(B8,[10]Yüksek!$E$8:$BA$1000,48,0)),"",(VLOOKUP(B8,[10]Yüksek!$E$8:$BA$1000,48,0)))</f>
        <v/>
      </c>
      <c r="Q8" s="19" t="str">
        <f>IF(ISERROR(VLOOKUP(B8,[10]Yüksek!$E$8:$BA$1000,49,0)),"",(VLOOKUP(B8,[10]Yüksek!$E$8:$BA$1000,49,0)))</f>
        <v/>
      </c>
      <c r="R8" s="20">
        <f>IF(ISERROR(VLOOKUP(B8,[10]Çekiç!$E$8:$K$942,6,0)),"",(VLOOKUP(B8,[10]Çekiç!$E$8:$K$942,6,0)))</f>
        <v>4290</v>
      </c>
      <c r="S8" s="21">
        <f>IF(ISERROR(VLOOKUP(B8,[10]Çekiç!$E$8:$K$942,7,0)),"",(VLOOKUP(B8,[10]Çekiç!$E$8:$K$942,7,0)))</f>
        <v>98</v>
      </c>
      <c r="T8" s="18" t="str">
        <f>IF(ISERROR(VLOOKUP(B8,[10]Cirit!$E$8:$J$995,6,0)),"",(VLOOKUP(B8,[10]Cirit!$E$8:$J$995,6,0)))</f>
        <v/>
      </c>
      <c r="U8" s="19" t="str">
        <f>IF(ISERROR(VLOOKUP(B8,[10]Cirit!$E$8:$K$995,7,0)),"",(VLOOKUP(B8,[10]Cirit!$E$8:$K$995,7,0)))</f>
        <v/>
      </c>
      <c r="V8" s="25" t="str">
        <f>IF(ISERROR(VLOOKUP(B8,'[10]800m.'!$D$8:$F$984,3,0)),"",(VLOOKUP(B8,'[10]800m.'!$D$8:$H$984,3,0)))</f>
        <v/>
      </c>
      <c r="W8" s="21" t="str">
        <f>IF(ISERROR(VLOOKUP(B8,'[10]800m.'!$D$8:$G$984,4,0)),"",(VLOOKUP(B8,'[10]800m.'!$D$8:$G$984,4,0)))</f>
        <v/>
      </c>
      <c r="X8" s="18" t="str">
        <f>IF(ISERROR(VLOOKUP(B8,'[10]80m.'!$D$8:$G$935,3,0)),"",(VLOOKUP(B8,'[10]80m.'!$D$8:$G$935,3,0)))</f>
        <v/>
      </c>
      <c r="Y8" s="19" t="str">
        <f>IF(ISERROR(VLOOKUP(B8,'[10]80m.'!$D$8:$G$935,4,0)),"",(VLOOKUP(B8,'[10]80m.'!$D$8:$G$935,4,0)))</f>
        <v/>
      </c>
      <c r="Z8" s="27">
        <v>207</v>
      </c>
      <c r="AA8" s="13"/>
      <c r="AB8" s="13"/>
      <c r="AC8" s="13"/>
      <c r="AD8" s="13"/>
      <c r="AE8" s="13"/>
    </row>
    <row r="9" spans="1:31" ht="31.5" customHeight="1" x14ac:dyDescent="0.2">
      <c r="A9" s="16">
        <v>2</v>
      </c>
      <c r="B9" s="24" t="s">
        <v>89</v>
      </c>
      <c r="C9" s="33" t="s">
        <v>20</v>
      </c>
      <c r="D9" s="18" t="str">
        <f>IF(ISERROR(VLOOKUP(B9,'[10]60m.'!$D$8:$F$965,3,0)),"",(VLOOKUP(B9,'[10]60m.'!$D$8:$H$965,3,0)))</f>
        <v/>
      </c>
      <c r="E9" s="19" t="str">
        <f>IF(ISERROR(VLOOKUP(B9,'[10]60m.'!$D$8:$G$965,4,0)),"",(VLOOKUP(B9,'[10]60m.'!$D$8:$G$965,4,0)))</f>
        <v/>
      </c>
      <c r="F9" s="20" t="str">
        <f>IF(ISERROR(VLOOKUP(B9,'[10]80m.Eng'!$D$8:$G$935,3,0)),"",(VLOOKUP(B9,'[10]80m.Eng'!$D$8:$G$935,3,0)))</f>
        <v/>
      </c>
      <c r="G9" s="21" t="str">
        <f>IF(ISERROR(VLOOKUP(B9,'[10]80m.Eng'!$D$8:$G$935,4,0)),"",(VLOOKUP(B9,'[10]80m.Eng'!$D$8:$G$935,4,0)))</f>
        <v/>
      </c>
      <c r="H9" s="22" t="str">
        <f>IF(ISERROR(VLOOKUP(B9,'[10]1500m.'!$D$8:$G$947,3,0)),"",(VLOOKUP(B9,'[10]1500m.'!$D$8:$G$947,3,0)))</f>
        <v/>
      </c>
      <c r="I9" s="19" t="str">
        <f>IF(ISERROR(VLOOKUP(B9,'[10]1500m.'!$D$8:$G$947,4,0)),"",(VLOOKUP(B9,'[10]1500m.'!$D$8:$G$947,4,0)))</f>
        <v/>
      </c>
      <c r="J9" s="20" t="str">
        <f>IF(ISERROR(VLOOKUP(B9,[10]Gülle!$E$8:$K$942,6,0)),"",(VLOOKUP(B9,[10]Gülle!$E$8:$K$942,6,0)))</f>
        <v/>
      </c>
      <c r="K9" s="21" t="str">
        <f>IF(ISERROR(VLOOKUP(B9,[10]Gülle!$E$8:$K$942,7,0)),"",(VLOOKUP(B9,[10]Gülle!$E$8:$K$942,7,0)))</f>
        <v/>
      </c>
      <c r="L9" s="18" t="str">
        <f>IF(ISERROR(VLOOKUP(B9,[10]Disk!$E$8:$K$947,6,0)),"",(VLOOKUP(B9,[10]Disk!$E$8:$K$947,6,0)))</f>
        <v/>
      </c>
      <c r="M9" s="19" t="str">
        <f>IF(ISERROR(VLOOKUP(B9,[10]Disk!$E$8:$K$947,7,0)),"",(VLOOKUP(B9,[10]Disk!$E$8:$K$947,7,0)))</f>
        <v/>
      </c>
      <c r="N9" s="20">
        <f>IF(ISERROR(VLOOKUP(B9,[10]Uzun!$E$8:$J$995,6,0)),"",(VLOOKUP(B9,[10]Uzun!$E$8:$J$995,6,0)))</f>
        <v>427</v>
      </c>
      <c r="O9" s="21">
        <f>IF(ISERROR(VLOOKUP(B9,[10]Uzun!$E$8:$K$996,7,0)),"",(VLOOKUP(B9,[10]Uzun!$E$8:$K$996,7,0)))</f>
        <v>61</v>
      </c>
      <c r="P9" s="18" t="str">
        <f>IF(ISERROR(VLOOKUP(B9,[10]Yüksek!$E$8:$BA$1000,48,0)),"",(VLOOKUP(B9,[10]Yüksek!$E$8:$BA$1000,48,0)))</f>
        <v/>
      </c>
      <c r="Q9" s="19" t="str">
        <f>IF(ISERROR(VLOOKUP(B9,[10]Yüksek!$E$8:$BA$1000,49,0)),"",(VLOOKUP(B9,[10]Yüksek!$E$8:$BA$1000,49,0)))</f>
        <v/>
      </c>
      <c r="R9" s="20" t="str">
        <f>IF(ISERROR(VLOOKUP(B9,[10]Çekiç!$E$8:$K$942,6,0)),"",(VLOOKUP(B9,[10]Çekiç!$E$8:$K$942,6,0)))</f>
        <v/>
      </c>
      <c r="S9" s="21" t="str">
        <f>IF(ISERROR(VLOOKUP(B9,[10]Çekiç!$E$8:$K$942,7,0)),"",(VLOOKUP(B9,[10]Çekiç!$E$8:$K$942,7,0)))</f>
        <v/>
      </c>
      <c r="T9" s="18">
        <f>IF(ISERROR(VLOOKUP(B9,[10]Cirit!$E$8:$J$995,6,0)),"",(VLOOKUP(B9,[10]Cirit!$E$8:$J$995,6,0)))</f>
        <v>1811</v>
      </c>
      <c r="U9" s="19">
        <f>IF(ISERROR(VLOOKUP(B9,[10]Cirit!$E$8:$K$995,7,0)),"",(VLOOKUP(B9,[10]Cirit!$E$8:$K$995,7,0)))</f>
        <v>49</v>
      </c>
      <c r="V9" s="25" t="str">
        <f>IF(ISERROR(VLOOKUP(B9,'[10]800m.'!$D$8:$F$984,3,0)),"",(VLOOKUP(B9,'[10]800m.'!$D$8:$H$984,3,0)))</f>
        <v/>
      </c>
      <c r="W9" s="21" t="str">
        <f>IF(ISERROR(VLOOKUP(B9,'[10]800m.'!$D$8:$G$984,4,0)),"",(VLOOKUP(B9,'[10]800m.'!$D$8:$G$984,4,0)))</f>
        <v/>
      </c>
      <c r="X9" s="18">
        <f>IF(ISERROR(VLOOKUP(B9,'[10]80m.'!$D$8:$G$935,3,0)),"",(VLOOKUP(B9,'[10]80m.'!$D$8:$G$935,3,0)))</f>
        <v>1098</v>
      </c>
      <c r="Y9" s="19">
        <f>IF(ISERROR(VLOOKUP(B9,'[10]80m.'!$D$8:$G$935,4,0)),"",(VLOOKUP(B9,'[10]80m.'!$D$8:$G$935,4,0)))</f>
        <v>88</v>
      </c>
      <c r="Z9" s="27">
        <f t="shared" ref="Z9:Z22" si="0">SUM(E9,G9,I9,K9,M9,O9,Q9,U9,W9,Y9)</f>
        <v>198</v>
      </c>
      <c r="AA9" s="13"/>
      <c r="AB9" s="13"/>
      <c r="AC9" s="13"/>
      <c r="AD9" s="13"/>
      <c r="AE9" s="13"/>
    </row>
    <row r="10" spans="1:31" ht="31.5" customHeight="1" x14ac:dyDescent="0.2">
      <c r="A10" s="16">
        <v>3</v>
      </c>
      <c r="B10" s="1" t="s">
        <v>90</v>
      </c>
      <c r="C10" s="33" t="s">
        <v>20</v>
      </c>
      <c r="D10" s="18">
        <f>IF(ISERROR(VLOOKUP(B10,'[10]60m.'!$D$8:$F$965,3,0)),"",(VLOOKUP(B10,'[10]60m.'!$D$8:$H$965,3,0)))</f>
        <v>893</v>
      </c>
      <c r="E10" s="19">
        <f>IF(ISERROR(VLOOKUP(B10,'[10]60m.'!$D$8:$G$965,4,0)),"",(VLOOKUP(B10,'[10]60m.'!$D$8:$G$965,4,0)))</f>
        <v>81</v>
      </c>
      <c r="F10" s="20" t="str">
        <f>IF(ISERROR(VLOOKUP(B10,'[10]80m.Eng'!$D$8:$G$935,3,0)),"",(VLOOKUP(B10,'[10]80m.Eng'!$D$8:$G$935,3,0)))</f>
        <v/>
      </c>
      <c r="G10" s="21" t="str">
        <f>IF(ISERROR(VLOOKUP(B10,'[10]80m.Eng'!$D$8:$G$935,4,0)),"",(VLOOKUP(B10,'[10]80m.Eng'!$D$8:$G$935,4,0)))</f>
        <v/>
      </c>
      <c r="H10" s="22" t="str">
        <f>IF(ISERROR(VLOOKUP(B10,'[10]1500m.'!$D$8:$G$947,3,0)),"",(VLOOKUP(B10,'[10]1500m.'!$D$8:$G$947,3,0)))</f>
        <v/>
      </c>
      <c r="I10" s="19" t="str">
        <f>IF(ISERROR(VLOOKUP(B10,'[10]1500m.'!$D$8:$G$947,4,0)),"",(VLOOKUP(B10,'[10]1500m.'!$D$8:$G$947,4,0)))</f>
        <v/>
      </c>
      <c r="J10" s="20">
        <f>IF(ISERROR(VLOOKUP(B10,[10]Gülle!$E$8:$K$942,6,0)),"",(VLOOKUP(B10,[10]Gülle!$E$8:$K$942,6,0)))</f>
        <v>669</v>
      </c>
      <c r="K10" s="21">
        <f>IF(ISERROR(VLOOKUP(B10,[10]Gülle!$E$8:$K$942,7,0)),"",(VLOOKUP(B10,[10]Gülle!$E$8:$K$942,7,0)))</f>
        <v>51</v>
      </c>
      <c r="L10" s="18" t="str">
        <f>IF(ISERROR(VLOOKUP(B10,[10]Disk!$E$8:$K$947,6,0)),"",(VLOOKUP(B10,[10]Disk!$E$8:$K$947,6,0)))</f>
        <v/>
      </c>
      <c r="M10" s="19" t="str">
        <f>IF(ISERROR(VLOOKUP(B10,[10]Disk!$E$8:$K$947,7,0)),"",(VLOOKUP(B10,[10]Disk!$E$8:$K$947,7,0)))</f>
        <v/>
      </c>
      <c r="N10" s="20">
        <f>IF(ISERROR(VLOOKUP(B10,[10]Uzun!$E$8:$J$995,6,0)),"",(VLOOKUP(B10,[10]Uzun!$E$8:$J$995,6,0)))</f>
        <v>431</v>
      </c>
      <c r="O10" s="21">
        <f>IF(ISERROR(VLOOKUP(B10,[10]Uzun!$E$8:$K$996,7,0)),"",(VLOOKUP(B10,[10]Uzun!$E$8:$K$996,7,0)))</f>
        <v>62</v>
      </c>
      <c r="P10" s="18" t="str">
        <f>IF(ISERROR(VLOOKUP(B10,[10]Yüksek!$E$8:$BA$1000,48,0)),"",(VLOOKUP(B10,[10]Yüksek!$E$8:$BA$1000,48,0)))</f>
        <v/>
      </c>
      <c r="Q10" s="19" t="str">
        <f>IF(ISERROR(VLOOKUP(B10,[10]Yüksek!$E$8:$BA$1000,49,0)),"",(VLOOKUP(B10,[10]Yüksek!$E$8:$BA$1000,49,0)))</f>
        <v/>
      </c>
      <c r="R10" s="20" t="str">
        <f>IF(ISERROR(VLOOKUP(B10,[10]Çekiç!$E$8:$K$942,6,0)),"",(VLOOKUP(B10,[10]Çekiç!$E$8:$K$942,6,0)))</f>
        <v/>
      </c>
      <c r="S10" s="21" t="str">
        <f>IF(ISERROR(VLOOKUP(B10,[10]Çekiç!$E$8:$K$942,7,0)),"",(VLOOKUP(B10,[10]Çekiç!$E$8:$K$942,7,0)))</f>
        <v/>
      </c>
      <c r="T10" s="18" t="str">
        <f>IF(ISERROR(VLOOKUP(B10,[10]Cirit!$E$8:$J$995,6,0)),"",(VLOOKUP(B10,[10]Cirit!$E$8:$J$995,6,0)))</f>
        <v/>
      </c>
      <c r="U10" s="19" t="str">
        <f>IF(ISERROR(VLOOKUP(B10,[10]Cirit!$E$8:$K$995,7,0)),"",(VLOOKUP(B10,[10]Cirit!$E$8:$K$995,7,0)))</f>
        <v/>
      </c>
      <c r="V10" s="25" t="str">
        <f>IF(ISERROR(VLOOKUP(B10,'[10]800m.'!$D$8:$F$984,3,0)),"",(VLOOKUP(B10,'[10]800m.'!$D$8:$H$984,3,0)))</f>
        <v/>
      </c>
      <c r="W10" s="21" t="str">
        <f>IF(ISERROR(VLOOKUP(B10,'[10]800m.'!$D$8:$G$984,4,0)),"",(VLOOKUP(B10,'[10]800m.'!$D$8:$G$984,4,0)))</f>
        <v/>
      </c>
      <c r="X10" s="18" t="str">
        <f>IF(ISERROR(VLOOKUP(B10,'[10]80m.'!$D$8:$G$935,3,0)),"",(VLOOKUP(B10,'[10]80m.'!$D$8:$G$935,3,0)))</f>
        <v/>
      </c>
      <c r="Y10" s="19" t="str">
        <f>IF(ISERROR(VLOOKUP(B10,'[10]80m.'!$D$8:$G$935,4,0)),"",(VLOOKUP(B10,'[10]80m.'!$D$8:$G$935,4,0)))</f>
        <v/>
      </c>
      <c r="Z10" s="27">
        <f t="shared" si="0"/>
        <v>194</v>
      </c>
      <c r="AA10" s="13"/>
      <c r="AB10" s="13"/>
      <c r="AC10" s="13"/>
      <c r="AD10" s="13"/>
      <c r="AE10" s="13"/>
    </row>
    <row r="11" spans="1:31" ht="31.5" customHeight="1" x14ac:dyDescent="0.2">
      <c r="A11" s="16">
        <v>4</v>
      </c>
      <c r="B11" s="24" t="s">
        <v>80</v>
      </c>
      <c r="C11" s="33" t="s">
        <v>20</v>
      </c>
      <c r="D11" s="18" t="str">
        <f>IF(ISERROR(VLOOKUP(B11,'[10]60m.'!$D$8:$F$965,2,0)),"",(VLOOKUP(B11,'[10]60m.'!$D$8:$H$965,2,0)))</f>
        <v/>
      </c>
      <c r="E11" s="19" t="str">
        <f>IF(ISERROR(VLOOKUP(B11,'[10]60m.'!$D$8:$G$965,3,0)),"",(VLOOKUP(B11,'[10]60m.'!$D$8:$G$965,3,0)))</f>
        <v/>
      </c>
      <c r="F11" s="20">
        <f>IF(ISERROR(VLOOKUP(B11,'[10]80m.Eng'!$D$8:$G$935,3,0)),"",(VLOOKUP(B11,'[10]80m.Eng'!$D$8:$G$935,3,0)))</f>
        <v>1369</v>
      </c>
      <c r="G11" s="21">
        <f>IF(ISERROR(VLOOKUP(B11,'[10]80m.Eng'!$D$8:$G$935,4,0)),"",(VLOOKUP(B11,'[10]80m.Eng'!$D$8:$G$935,4,0)))</f>
        <v>86</v>
      </c>
      <c r="H11" s="22" t="str">
        <f>IF(ISERROR(VLOOKUP(B11,'[10]1500m.'!$D$8:$G$947,3,0)),"",(VLOOKUP(B11,'[10]1500m.'!$D$8:$G$947,3,0)))</f>
        <v/>
      </c>
      <c r="I11" s="19" t="str">
        <f>IF(ISERROR(VLOOKUP(B11,'[10]1500m.'!$D$8:$G$947,4,0)),"",(VLOOKUP(B11,'[10]1500m.'!$D$8:$G$947,4,0)))</f>
        <v/>
      </c>
      <c r="J11" s="20">
        <f>IF(ISERROR(VLOOKUP(B11,[10]Gülle!$E$8:$K$942,6,0)),"",(VLOOKUP(B11,[10]Gülle!$E$8:$K$942,6,0)))</f>
        <v>711</v>
      </c>
      <c r="K11" s="21">
        <f>IF(ISERROR(VLOOKUP(B11,[10]Gülle!$E$8:$K$942,7,0)),"",(VLOOKUP(B11,[10]Gülle!$E$8:$K$942,7,0)))</f>
        <v>54</v>
      </c>
      <c r="L11" s="18" t="str">
        <f>IF(ISERROR(VLOOKUP(B11,[10]Disk!$E$8:$K$947,6,0)),"",(VLOOKUP(B11,[10]Disk!$E$8:$K$947,6,0)))</f>
        <v/>
      </c>
      <c r="M11" s="19" t="str">
        <f>IF(ISERROR(VLOOKUP(B11,[10]Disk!$E$8:$K$947,7,0)),"",(VLOOKUP(B11,[10]Disk!$E$8:$K$947,7,0)))</f>
        <v/>
      </c>
      <c r="N11" s="20">
        <f>IF(ISERROR(VLOOKUP(B11,[10]Uzun!$E$8:$J$995,6,0)),"",(VLOOKUP(B11,[10]Uzun!$E$8:$J$995,6,0)))</f>
        <v>351</v>
      </c>
      <c r="O11" s="21">
        <f>IF(ISERROR(VLOOKUP(B11,[10]Uzun!$E$8:$K$996,7,0)),"",(VLOOKUP(B11,[10]Uzun!$E$8:$K$996,7,0)))</f>
        <v>39</v>
      </c>
      <c r="P11" s="18" t="str">
        <f>IF(ISERROR(VLOOKUP(B11,[10]Yüksek!$E$8:$BA$1000,48,0)),"",(VLOOKUP(B11,[10]Yüksek!$E$8:$BA$1000,48,0)))</f>
        <v/>
      </c>
      <c r="Q11" s="19" t="str">
        <f>IF(ISERROR(VLOOKUP(B11,[10]Yüksek!$E$8:$BA$1000,49,0)),"",(VLOOKUP(B11,[10]Yüksek!$E$8:$BA$1000,49,0)))</f>
        <v/>
      </c>
      <c r="R11" s="20" t="str">
        <f>IF(ISERROR(VLOOKUP(B11,[10]Çekiç!$E$8:$K$942,6,0)),"",(VLOOKUP(B11,[10]Çekiç!$E$8:$K$942,6,0)))</f>
        <v/>
      </c>
      <c r="S11" s="21" t="str">
        <f>IF(ISERROR(VLOOKUP(B11,[10]Çekiç!$E$8:$K$942,7,0)),"",(VLOOKUP(B11,[10]Çekiç!$E$8:$K$942,7,0)))</f>
        <v/>
      </c>
      <c r="T11" s="18" t="str">
        <f>IF(ISERROR(VLOOKUP(B11,[10]Cirit!$F$8:$J$995,6,0)),"",(VLOOKUP(B11,[10]Cirit!$F$8:$J$995,6,0)))</f>
        <v/>
      </c>
      <c r="U11" s="19" t="str">
        <f>IF(ISERROR(VLOOKUP(B11,[10]Cirit!$F$8:$K$995,7,0)),"",(VLOOKUP(B11,[10]Cirit!$F$8:$K$995,7,0)))</f>
        <v/>
      </c>
      <c r="V11" s="25" t="str">
        <f>IF(ISERROR(VLOOKUP(B11,'[10]800m.'!$E$8:$F$984,2,0)),"",(VLOOKUP(B11,'[10]800m.'!$E$8:$H$984,2,0)))</f>
        <v/>
      </c>
      <c r="W11" s="21" t="str">
        <f>IF(ISERROR(VLOOKUP(B11,'[10]800m.'!$E$8:$G$984,3,0)),"",(VLOOKUP(B11,'[10]800m.'!$E$8:$G$984,3,0)))</f>
        <v/>
      </c>
      <c r="X11" s="18" t="str">
        <f>IF(ISERROR(VLOOKUP(B11,'[10]80m.'!$D$8:$G$935,2,0)),"",(VLOOKUP(B11,'[10]80m.'!$D$8:$G$935,2,0)))</f>
        <v/>
      </c>
      <c r="Y11" s="19" t="str">
        <f>IF(ISERROR(VLOOKUP(B11,'[10]80m.'!$D$8:$G$935,4,0)),"",(VLOOKUP(B11,'[10]80m.'!$D$8:$G$935,4,0)))</f>
        <v/>
      </c>
      <c r="Z11" s="27">
        <f t="shared" si="0"/>
        <v>179</v>
      </c>
      <c r="AA11" s="13"/>
      <c r="AB11" s="13"/>
      <c r="AC11" s="13"/>
      <c r="AD11" s="13"/>
      <c r="AE11" s="13"/>
    </row>
    <row r="12" spans="1:31" ht="31.5" customHeight="1" x14ac:dyDescent="0.2">
      <c r="A12" s="16">
        <v>5</v>
      </c>
      <c r="B12" s="24" t="s">
        <v>91</v>
      </c>
      <c r="C12" s="33" t="s">
        <v>20</v>
      </c>
      <c r="D12" s="18">
        <f>IF(ISERROR(VLOOKUP(B12,'[10]60m.'!$D$8:$F$965,3,0)),"",(VLOOKUP(B12,'[10]60m.'!$D$8:$H$965,3,0)))</f>
        <v>1004</v>
      </c>
      <c r="E12" s="19">
        <f>IF(ISERROR(VLOOKUP(B12,'[10]60m.'!$D$8:$G$965,4,0)),"",(VLOOKUP(B12,'[10]60m.'!$D$8:$G$965,4,0)))</f>
        <v>59</v>
      </c>
      <c r="F12" s="20" t="str">
        <f>IF(ISERROR(VLOOKUP(B12,'[10]80m.Eng'!$D$8:$G$935,3,0)),"",(VLOOKUP(B12,'[10]80m.Eng'!$D$8:$G$935,3,0)))</f>
        <v/>
      </c>
      <c r="G12" s="21" t="str">
        <f>IF(ISERROR(VLOOKUP(B12,'[10]80m.Eng'!$D$8:$G$935,4,0)),"",(VLOOKUP(B12,'[10]80m.Eng'!$D$8:$G$935,4,0)))</f>
        <v/>
      </c>
      <c r="H12" s="22" t="str">
        <f>IF(ISERROR(VLOOKUP(B12,'[10]1500m.'!$D$8:$G$947,3,0)),"",(VLOOKUP(B12,'[10]1500m.'!$D$8:$G$947,3,0)))</f>
        <v/>
      </c>
      <c r="I12" s="19" t="str">
        <f>IF(ISERROR(VLOOKUP(B12,'[10]1500m.'!$D$8:$G$947,4,0)),"",(VLOOKUP(B12,'[10]1500m.'!$D$8:$G$947,4,0)))</f>
        <v/>
      </c>
      <c r="J12" s="20">
        <f>IF(ISERROR(VLOOKUP(B12,[10]Gülle!$E$8:$K$942,6,0)),"",(VLOOKUP(B12,[10]Gülle!$E$8:$K$942,6,0)))</f>
        <v>830</v>
      </c>
      <c r="K12" s="21">
        <f>IF(ISERROR(VLOOKUP(B12,[10]Gülle!$E$8:$K$942,7,0)),"",(VLOOKUP(B12,[10]Gülle!$E$8:$K$942,7,0)))</f>
        <v>62</v>
      </c>
      <c r="L12" s="18" t="str">
        <f>IF(ISERROR(VLOOKUP(B12,[10]Disk!$E$8:$K$947,6,0)),"",(VLOOKUP(B12,[10]Disk!$E$8:$K$947,6,0)))</f>
        <v/>
      </c>
      <c r="M12" s="19" t="str">
        <f>IF(ISERROR(VLOOKUP(B12,[10]Disk!$E$8:$K$947,7,0)),"",(VLOOKUP(B12,[10]Disk!$E$8:$K$947,7,0)))</f>
        <v/>
      </c>
      <c r="N12" s="20">
        <f>IF(ISERROR(VLOOKUP(B12,[10]Uzun!$E$8:$J$995,6,0)),"",(VLOOKUP(B12,[10]Uzun!$E$8:$J$995,6,0)))</f>
        <v>400</v>
      </c>
      <c r="O12" s="21">
        <f>IF(ISERROR(VLOOKUP(B12,[10]Uzun!$E$8:$K$996,7,0)),"",(VLOOKUP(B12,[10]Uzun!$E$8:$K$996,7,0)))</f>
        <v>55</v>
      </c>
      <c r="P12" s="18" t="str">
        <f>IF(ISERROR(VLOOKUP(B12,[10]Yüksek!$E$8:$BA$1000,48,0)),"",(VLOOKUP(B12,[10]Yüksek!$E$8:$BA$1000,48,0)))</f>
        <v/>
      </c>
      <c r="Q12" s="19" t="str">
        <f>IF(ISERROR(VLOOKUP(B12,[10]Yüksek!$E$8:$BA$1000,49,0)),"",(VLOOKUP(B12,[10]Yüksek!$E$8:$BA$1000,49,0)))</f>
        <v/>
      </c>
      <c r="R12" s="20" t="str">
        <f>IF(ISERROR(VLOOKUP(B12,[10]Çekiç!$E$8:$K$942,6,0)),"",(VLOOKUP(B12,[10]Çekiç!$E$8:$K$942,6,0)))</f>
        <v/>
      </c>
      <c r="S12" s="21" t="str">
        <f>IF(ISERROR(VLOOKUP(B12,[10]Çekiç!$E$8:$K$942,7,0)),"",(VLOOKUP(B12,[10]Çekiç!$E$8:$K$942,7,0)))</f>
        <v/>
      </c>
      <c r="T12" s="18" t="str">
        <f>IF(ISERROR(VLOOKUP(B12,[10]Cirit!$E$8:$J$995,6,0)),"",(VLOOKUP(B12,[10]Cirit!$E$8:$J$995,6,0)))</f>
        <v/>
      </c>
      <c r="U12" s="19" t="str">
        <f>IF(ISERROR(VLOOKUP(B12,[10]Cirit!$E$8:$K$995,7,0)),"",(VLOOKUP(B12,[10]Cirit!$E$8:$K$995,7,0)))</f>
        <v/>
      </c>
      <c r="V12" s="25" t="str">
        <f>IF(ISERROR(VLOOKUP(B12,'[10]800m.'!$D$8:$F$984,3,0)),"",(VLOOKUP(B12,'[10]800m.'!$D$8:$H$984,3,0)))</f>
        <v/>
      </c>
      <c r="W12" s="21" t="str">
        <f>IF(ISERROR(VLOOKUP(B12,'[10]800m.'!$D$8:$G$984,4,0)),"",(VLOOKUP(B12,'[10]800m.'!$D$8:$G$984,4,0)))</f>
        <v/>
      </c>
      <c r="X12" s="18" t="str">
        <f>IF(ISERROR(VLOOKUP(B12,'[10]80m.'!$D$8:$G$935,3,0)),"",(VLOOKUP(B12,'[10]80m.'!$D$8:$G$935,3,0)))</f>
        <v/>
      </c>
      <c r="Y12" s="19" t="str">
        <f>IF(ISERROR(VLOOKUP(B12,'[10]80m.'!$D$8:$G$935,4,0)),"",(VLOOKUP(B12,'[10]80m.'!$D$8:$G$935,4,0)))</f>
        <v/>
      </c>
      <c r="Z12" s="27">
        <f t="shared" si="0"/>
        <v>176</v>
      </c>
      <c r="AA12" s="13"/>
      <c r="AB12" s="13"/>
      <c r="AC12" s="13"/>
      <c r="AD12" s="13"/>
      <c r="AE12" s="13"/>
    </row>
    <row r="13" spans="1:31" ht="31.5" customHeight="1" x14ac:dyDescent="0.2">
      <c r="A13" s="16">
        <v>6</v>
      </c>
      <c r="B13" s="24" t="s">
        <v>92</v>
      </c>
      <c r="C13" s="33" t="s">
        <v>20</v>
      </c>
      <c r="D13" s="18" t="str">
        <f>IF(ISERROR(VLOOKUP(B13,'[10]60m.'!$D$8:$F$965,2,0)),"",(VLOOKUP(B13,'[10]60m.'!$D$8:$H$965,2,0)))</f>
        <v/>
      </c>
      <c r="E13" s="19" t="str">
        <f>IF(ISERROR(VLOOKUP(B13,'[10]60m.'!$D$8:$G$965,3,0)),"",(VLOOKUP(B13,'[10]60m.'!$D$8:$G$965,3,0)))</f>
        <v/>
      </c>
      <c r="F13" s="20">
        <f>IF(ISERROR(VLOOKUP(B13,'[10]80m.Eng'!$D$8:$G$935,3,0)),"",(VLOOKUP(B13,'[10]80m.Eng'!$D$8:$G$935,3,0)))</f>
        <v>1293</v>
      </c>
      <c r="G13" s="21">
        <f>IF(ISERROR(VLOOKUP(B13,'[10]80m.Eng'!$D$8:$G$935,4,0)),"",(VLOOKUP(B13,'[10]80m.Eng'!$D$8:$G$935,4,0)))</f>
        <v>100</v>
      </c>
      <c r="H13" s="22" t="str">
        <f>IF(ISERROR(VLOOKUP(B13,'[10]1500m.'!$D$8:$G$947,3,0)),"",(VLOOKUP(B13,'[10]1500m.'!$D$8:$G$947,3,0)))</f>
        <v/>
      </c>
      <c r="I13" s="19" t="str">
        <f>IF(ISERROR(VLOOKUP(B13,'[10]1500m.'!$D$8:$G$947,4,0)),"",(VLOOKUP(B13,'[10]1500m.'!$D$8:$G$947,4,0)))</f>
        <v/>
      </c>
      <c r="J13" s="20" t="str">
        <f>IF(ISERROR(VLOOKUP(B13,[10]Gülle!$E$8:$K$942,6,0)),"",(VLOOKUP(B13,[10]Gülle!$E$8:$K$942,6,0)))</f>
        <v/>
      </c>
      <c r="K13" s="21" t="str">
        <f>IF(ISERROR(VLOOKUP(B13,[10]Gülle!$E$8:$K$942,7,0)),"",(VLOOKUP(B13,[10]Gülle!$E$8:$K$942,7,0)))</f>
        <v/>
      </c>
      <c r="L13" s="18" t="str">
        <f>IF(ISERROR(VLOOKUP(B13,[10]Disk!$E$8:$K$947,6,0)),"",(VLOOKUP(B13,[10]Disk!$E$8:$K$947,6,0)))</f>
        <v/>
      </c>
      <c r="M13" s="19" t="str">
        <f>IF(ISERROR(VLOOKUP(B13,[10]Disk!$E$8:$K$947,7,0)),"",(VLOOKUP(B13,[10]Disk!$E$8:$K$947,7,0)))</f>
        <v/>
      </c>
      <c r="N13" s="20">
        <f>IF(ISERROR(VLOOKUP(B13,[10]Uzun!$E$8:$J$995,6,0)),"",(VLOOKUP(B13,[10]Uzun!$E$8:$J$995,6,0)))</f>
        <v>458</v>
      </c>
      <c r="O13" s="21">
        <f>IF(ISERROR(VLOOKUP(B13,[10]Uzun!$E$8:$K$996,7,0)),"",(VLOOKUP(B13,[10]Uzun!$E$8:$K$996,7,0)))</f>
        <v>69</v>
      </c>
      <c r="P13" s="18" t="str">
        <f>IF(ISERROR(VLOOKUP(B13,[10]Yüksek!$E$8:$BA$1000,48,0)),"",(VLOOKUP(B13,[10]Yüksek!$E$8:$BA$1000,48,0)))</f>
        <v/>
      </c>
      <c r="Q13" s="19" t="str">
        <f>IF(ISERROR(VLOOKUP(B13,[10]Yüksek!$E$8:$BA$1000,49,0)),"",(VLOOKUP(B13,[10]Yüksek!$E$8:$BA$1000,49,0)))</f>
        <v/>
      </c>
      <c r="R13" s="20" t="str">
        <f>IF(ISERROR(VLOOKUP(B13,[10]Çekiç!$E$8:$K$942,6,0)),"",(VLOOKUP(B13,[10]Çekiç!$E$8:$K$942,6,0)))</f>
        <v/>
      </c>
      <c r="S13" s="21" t="str">
        <f>IF(ISERROR(VLOOKUP(B13,[10]Çekiç!$E$8:$K$942,7,0)),"",(VLOOKUP(B13,[10]Çekiç!$E$8:$K$942,7,0)))</f>
        <v/>
      </c>
      <c r="T13" s="18" t="str">
        <f>IF(ISERROR(VLOOKUP(B13,[10]Cirit!$F$8:$J$995,6,0)),"",(VLOOKUP(B13,[10]Cirit!$F$8:$J$995,6,0)))</f>
        <v/>
      </c>
      <c r="U13" s="19" t="str">
        <f>IF(ISERROR(VLOOKUP(B13,[10]Cirit!$F$8:$K$995,7,0)),"",(VLOOKUP(B13,[10]Cirit!$F$8:$K$995,7,0)))</f>
        <v/>
      </c>
      <c r="V13" s="25" t="str">
        <f>IF(ISERROR(VLOOKUP(B13,'[10]800m.'!$E$8:$F$984,2,0)),"",(VLOOKUP(B13,'[10]800m.'!$E$8:$H$984,2,0)))</f>
        <v/>
      </c>
      <c r="W13" s="21" t="str">
        <f>IF(ISERROR(VLOOKUP(B13,'[10]800m.'!$E$8:$G$984,3,0)),"",(VLOOKUP(B13,'[10]800m.'!$E$8:$G$984,3,0)))</f>
        <v/>
      </c>
      <c r="X13" s="18" t="str">
        <f>IF(ISERROR(VLOOKUP(B13,'[10]80m.'!$D$8:$G$935,2,0)),"",(VLOOKUP(B13,'[10]80m.'!$D$8:$G$935,2,0)))</f>
        <v/>
      </c>
      <c r="Y13" s="19" t="str">
        <f>IF(ISERROR(VLOOKUP(B13,'[10]80m.'!$D$8:$G$935,4,0)),"",(VLOOKUP(B13,'[10]80m.'!$D$8:$G$935,4,0)))</f>
        <v/>
      </c>
      <c r="Z13" s="27">
        <f t="shared" si="0"/>
        <v>169</v>
      </c>
      <c r="AA13" s="13"/>
      <c r="AB13" s="13"/>
      <c r="AC13" s="13"/>
      <c r="AD13" s="13"/>
      <c r="AE13" s="13"/>
    </row>
    <row r="14" spans="1:31" ht="31.5" customHeight="1" x14ac:dyDescent="0.2">
      <c r="A14" s="16">
        <v>7</v>
      </c>
      <c r="B14" s="1" t="s">
        <v>81</v>
      </c>
      <c r="C14" s="33" t="s">
        <v>20</v>
      </c>
      <c r="D14" s="18">
        <f>IF(ISERROR(VLOOKUP(B14,'[10]60m.'!$D$8:$F$965,3,0)),"",(VLOOKUP(B14,'[10]60m.'!$D$8:$H$965,3,0)))</f>
        <v>1036</v>
      </c>
      <c r="E14" s="19">
        <f>IF(ISERROR(VLOOKUP(B14,'[10]60m.'!$D$8:$G$965,4,0)),"",(VLOOKUP(B14,'[10]60m.'!$D$8:$G$965,4,0)))</f>
        <v>52</v>
      </c>
      <c r="F14" s="20" t="str">
        <f>IF(ISERROR(VLOOKUP(B14,'[10]80m.Eng'!$D$8:$G$935,3,0)),"",(VLOOKUP(B14,'[10]80m.Eng'!$D$8:$G$935,3,0)))</f>
        <v/>
      </c>
      <c r="G14" s="21" t="str">
        <f>IF(ISERROR(VLOOKUP(B14,'[10]80m.Eng'!$D$8:$G$935,4,0)),"",(VLOOKUP(B14,'[10]80m.Eng'!$D$8:$G$935,4,0)))</f>
        <v/>
      </c>
      <c r="H14" s="22" t="str">
        <f>IF(ISERROR(VLOOKUP(B14,'[10]1500m.'!$D$8:$G$947,3,0)),"",(VLOOKUP(B14,'[10]1500m.'!$D$8:$G$947,3,0)))</f>
        <v/>
      </c>
      <c r="I14" s="19" t="str">
        <f>IF(ISERROR(VLOOKUP(B14,'[10]1500m.'!$D$8:$G$947,4,0)),"",(VLOOKUP(B14,'[10]1500m.'!$D$8:$G$947,4,0)))</f>
        <v/>
      </c>
      <c r="J14" s="20">
        <f>IF(ISERROR(VLOOKUP(B14,[10]Gülle!$E$8:$K$942,6,0)),"",(VLOOKUP(B14,[10]Gülle!$E$8:$K$942,6,0)))</f>
        <v>684</v>
      </c>
      <c r="K14" s="21">
        <f>IF(ISERROR(VLOOKUP(B14,[10]Gülle!$E$8:$K$942,7,0)),"",(VLOOKUP(B14,[10]Gülle!$E$8:$K$942,7,0)))</f>
        <v>52</v>
      </c>
      <c r="L14" s="18" t="str">
        <f>IF(ISERROR(VLOOKUP(B14,[10]Disk!$E$8:$K$947,6,0)),"",(VLOOKUP(B14,[10]Disk!$E$8:$K$947,6,0)))</f>
        <v/>
      </c>
      <c r="M14" s="19" t="str">
        <f>IF(ISERROR(VLOOKUP(B14,[10]Disk!$E$8:$K$947,7,0)),"",(VLOOKUP(B14,[10]Disk!$E$8:$K$947,7,0)))</f>
        <v/>
      </c>
      <c r="N14" s="20">
        <f>IF(ISERROR(VLOOKUP(B14,[10]Uzun!$E$8:$J$995,6,0)),"",(VLOOKUP(B14,[10]Uzun!$E$8:$J$995,6,0)))</f>
        <v>438</v>
      </c>
      <c r="O14" s="21">
        <f>IF(ISERROR(VLOOKUP(B14,[10]Uzun!$E$8:$K$996,7,0)),"",(VLOOKUP(B14,[10]Uzun!$E$8:$K$996,7,0)))</f>
        <v>64</v>
      </c>
      <c r="P14" s="18" t="str">
        <f>IF(ISERROR(VLOOKUP(B14,[10]Yüksek!$E$8:$BA$1000,48,0)),"",(VLOOKUP(B14,[10]Yüksek!$E$8:$BA$1000,48,0)))</f>
        <v/>
      </c>
      <c r="Q14" s="19" t="str">
        <f>IF(ISERROR(VLOOKUP(B14,[10]Yüksek!$E$8:$BA$1000,49,0)),"",(VLOOKUP(B14,[10]Yüksek!$E$8:$BA$1000,49,0)))</f>
        <v/>
      </c>
      <c r="R14" s="20" t="str">
        <f>IF(ISERROR(VLOOKUP(B14,[10]Çekiç!$E$8:$K$942,6,0)),"",(VLOOKUP(B14,[10]Çekiç!$E$8:$K$942,6,0)))</f>
        <v/>
      </c>
      <c r="S14" s="21" t="str">
        <f>IF(ISERROR(VLOOKUP(B14,[10]Çekiç!$E$8:$K$942,7,0)),"",(VLOOKUP(B14,[10]Çekiç!$E$8:$K$942,7,0)))</f>
        <v/>
      </c>
      <c r="T14" s="18" t="str">
        <f>IF(ISERROR(VLOOKUP(B14,[10]Cirit!$E$8:$J$995,6,0)),"",(VLOOKUP(B14,[10]Cirit!$E$8:$J$995,6,0)))</f>
        <v/>
      </c>
      <c r="U14" s="19" t="str">
        <f>IF(ISERROR(VLOOKUP(B14,[10]Cirit!$E$8:$K$995,7,0)),"",(VLOOKUP(B14,[10]Cirit!$E$8:$K$995,7,0)))</f>
        <v/>
      </c>
      <c r="V14" s="25" t="str">
        <f>IF(ISERROR(VLOOKUP(B14,'[10]800m.'!$D$8:$F$984,3,0)),"",(VLOOKUP(B14,'[10]800m.'!$D$8:$H$984,3,0)))</f>
        <v/>
      </c>
      <c r="W14" s="21" t="str">
        <f>IF(ISERROR(VLOOKUP(B14,'[10]800m.'!$D$8:$G$984,4,0)),"",(VLOOKUP(B14,'[10]800m.'!$D$8:$G$984,4,0)))</f>
        <v/>
      </c>
      <c r="X14" s="18" t="str">
        <f>IF(ISERROR(VLOOKUP(B14,'[10]80m.'!$D$8:$G$935,3,0)),"",(VLOOKUP(B14,'[10]80m.'!$D$8:$G$935,3,0)))</f>
        <v/>
      </c>
      <c r="Y14" s="19" t="str">
        <f>IF(ISERROR(VLOOKUP(B14,'[10]80m.'!$D$8:$G$935,4,0)),"",(VLOOKUP(B14,'[10]80m.'!$D$8:$G$935,4,0)))</f>
        <v/>
      </c>
      <c r="Z14" s="27">
        <f t="shared" si="0"/>
        <v>168</v>
      </c>
      <c r="AA14" s="13"/>
      <c r="AB14" s="13"/>
      <c r="AC14" s="13"/>
      <c r="AD14" s="13"/>
      <c r="AE14" s="13"/>
    </row>
    <row r="15" spans="1:31" ht="31.5" customHeight="1" x14ac:dyDescent="0.2">
      <c r="A15" s="16">
        <v>8</v>
      </c>
      <c r="B15" s="24" t="s">
        <v>85</v>
      </c>
      <c r="C15" s="33" t="s">
        <v>20</v>
      </c>
      <c r="D15" s="18" t="str">
        <f>IF(ISERROR(VLOOKUP(B15,'[10]60m.'!$D$8:$F$965,2,0)),"",(VLOOKUP(B15,'[10]60m.'!$D$8:$H$965,2,0)))</f>
        <v/>
      </c>
      <c r="E15" s="19" t="str">
        <f>IF(ISERROR(VLOOKUP(B15,'[10]60m.'!$D$8:$G$965,3,0)),"",(VLOOKUP(B15,'[10]60m.'!$D$8:$G$965,3,0)))</f>
        <v/>
      </c>
      <c r="F15" s="20" t="str">
        <f>IF(ISERROR(VLOOKUP(B15,'[10]80m.Eng'!$D$8:$G$935,3,0)),"",(VLOOKUP(B15,'[10]80m.Eng'!$D$8:$G$935,3,0)))</f>
        <v/>
      </c>
      <c r="G15" s="21" t="str">
        <f>IF(ISERROR(VLOOKUP(B15,'[10]80m.Eng'!$D$8:$G$935,4,0)),"",(VLOOKUP(B15,'[10]80m.Eng'!$D$8:$G$935,4,0)))</f>
        <v/>
      </c>
      <c r="H15" s="22" t="str">
        <f>IF(ISERROR(VLOOKUP(B15,'[10]1500m.'!$D$8:$G$947,3,0)),"",(VLOOKUP(B15,'[10]1500m.'!$D$8:$G$947,3,0)))</f>
        <v/>
      </c>
      <c r="I15" s="19" t="str">
        <f>IF(ISERROR(VLOOKUP(B15,'[10]1500m.'!$D$8:$G$947,4,0)),"",(VLOOKUP(B15,'[10]1500m.'!$D$8:$G$947,4,0)))</f>
        <v/>
      </c>
      <c r="J15" s="20">
        <f>IF(ISERROR(VLOOKUP(B15,[10]Gülle!$E$8:$K$942,6,0)),"",(VLOOKUP(B15,[10]Gülle!$E$8:$K$942,6,0)))</f>
        <v>540</v>
      </c>
      <c r="K15" s="21">
        <f>IF(ISERROR(VLOOKUP(B15,[10]Gülle!$E$8:$K$942,7,0)),"",(VLOOKUP(B15,[10]Gülle!$E$8:$K$942,7,0)))</f>
        <v>42</v>
      </c>
      <c r="L15" s="18" t="str">
        <f>IF(ISERROR(VLOOKUP(B15,[10]Disk!$E$8:$K$947,6,0)),"",(VLOOKUP(B15,[10]Disk!$E$8:$K$947,6,0)))</f>
        <v/>
      </c>
      <c r="M15" s="19" t="str">
        <f>IF(ISERROR(VLOOKUP(B15,[10]Disk!$E$8:$K$947,7,0)),"",(VLOOKUP(B15,[10]Disk!$E$8:$K$947,7,0)))</f>
        <v/>
      </c>
      <c r="N15" s="20">
        <f>IF(ISERROR(VLOOKUP(B15,[10]Uzun!$E$8:$J$995,6,0)),"",(VLOOKUP(B15,[10]Uzun!$E$8:$J$995,6,0)))</f>
        <v>399</v>
      </c>
      <c r="O15" s="21">
        <f>IF(ISERROR(VLOOKUP(B15,[10]Uzun!$E$8:$K$996,7,0)),"",(VLOOKUP(B15,[10]Uzun!$E$8:$K$996,7,0)))</f>
        <v>54</v>
      </c>
      <c r="P15" s="18" t="str">
        <f>IF(ISERROR(VLOOKUP(B15,[10]Yüksek!$E$8:$BA$1000,48,0)),"",(VLOOKUP(B15,[10]Yüksek!$E$8:$BA$1000,48,0)))</f>
        <v/>
      </c>
      <c r="Q15" s="19" t="str">
        <f>IF(ISERROR(VLOOKUP(B15,[10]Yüksek!$E$8:$BA$1000,49,0)),"",(VLOOKUP(B15,[10]Yüksek!$E$8:$BA$1000,49,0)))</f>
        <v/>
      </c>
      <c r="R15" s="20" t="str">
        <f>IF(ISERROR(VLOOKUP(B15,[10]Çekiç!$E$8:$K$942,6,0)),"",(VLOOKUP(B15,[10]Çekiç!$E$8:$K$942,6,0)))</f>
        <v/>
      </c>
      <c r="S15" s="21" t="str">
        <f>IF(ISERROR(VLOOKUP(B15,[10]Çekiç!$E$8:$K$942,7,0)),"",(VLOOKUP(B15,[10]Çekiç!$E$8:$K$942,7,0)))</f>
        <v/>
      </c>
      <c r="T15" s="18" t="str">
        <f>IF(ISERROR(VLOOKUP(B15,[10]Cirit!$F$8:$J$995,6,0)),"",(VLOOKUP(B15,[10]Cirit!$F$8:$J$995,6,0)))</f>
        <v/>
      </c>
      <c r="U15" s="19" t="str">
        <f>IF(ISERROR(VLOOKUP(B15,[10]Cirit!$F$8:$K$995,7,0)),"",(VLOOKUP(B15,[10]Cirit!$F$8:$K$995,7,0)))</f>
        <v/>
      </c>
      <c r="V15" s="25" t="str">
        <f>IF(ISERROR(VLOOKUP(B15,'[10]800m.'!$E$8:$F$984,2,0)),"",(VLOOKUP(B15,'[10]800m.'!$E$8:$H$984,2,0)))</f>
        <v/>
      </c>
      <c r="W15" s="21" t="str">
        <f>IF(ISERROR(VLOOKUP(B15,'[10]800m.'!$E$8:$G$984,3,0)),"",(VLOOKUP(B15,'[10]800m.'!$E$8:$G$984,3,0)))</f>
        <v/>
      </c>
      <c r="X15" s="18">
        <v>1184</v>
      </c>
      <c r="Y15" s="19">
        <f>IF(ISERROR(VLOOKUP(B15,'[10]80m.'!$D$8:$G$935,4,0)),"",(VLOOKUP(B15,'[10]80m.'!$D$8:$G$935,4,0)))</f>
        <v>71</v>
      </c>
      <c r="Z15" s="27">
        <f t="shared" si="0"/>
        <v>167</v>
      </c>
      <c r="AA15" s="13"/>
      <c r="AB15" s="13"/>
      <c r="AC15" s="13"/>
      <c r="AD15" s="13"/>
      <c r="AE15" s="13"/>
    </row>
    <row r="16" spans="1:31" ht="31.5" customHeight="1" x14ac:dyDescent="0.2">
      <c r="A16" s="16">
        <v>9</v>
      </c>
      <c r="B16" s="24" t="s">
        <v>83</v>
      </c>
      <c r="C16" s="33" t="s">
        <v>20</v>
      </c>
      <c r="D16" s="18" t="str">
        <f>IF(ISERROR(VLOOKUP(B16,'[10]60m.'!$D$8:$F$965,3,0)),"",(VLOOKUP(B16,'[10]60m.'!$D$8:$H$965,3,0)))</f>
        <v/>
      </c>
      <c r="E16" s="19" t="str">
        <f>IF(ISERROR(VLOOKUP(B16,'[10]60m.'!$D$8:$G$965,4,0)),"",(VLOOKUP(B16,'[10]60m.'!$D$8:$G$965,4,0)))</f>
        <v/>
      </c>
      <c r="F16" s="20" t="str">
        <f>IF(ISERROR(VLOOKUP(B16,'[10]80m.Eng'!$D$8:$G$935,3,0)),"",(VLOOKUP(B16,'[10]80m.Eng'!$D$8:$G$935,3,0)))</f>
        <v/>
      </c>
      <c r="G16" s="21" t="str">
        <f>IF(ISERROR(VLOOKUP(B16,'[10]80m.Eng'!$D$8:$G$935,4,0)),"",(VLOOKUP(B16,'[10]80m.Eng'!$D$8:$G$935,4,0)))</f>
        <v/>
      </c>
      <c r="H16" s="22" t="str">
        <f>IF(ISERROR(VLOOKUP(B16,'[10]1500m.'!$D$8:$G$947,3,0)),"",(VLOOKUP(B16,'[10]1500m.'!$D$8:$G$947,3,0)))</f>
        <v/>
      </c>
      <c r="I16" s="19" t="str">
        <f>IF(ISERROR(VLOOKUP(B16,'[10]1500m.'!$D$8:$G$947,4,0)),"",(VLOOKUP(B16,'[10]1500m.'!$D$8:$G$947,4,0)))</f>
        <v/>
      </c>
      <c r="J16" s="20">
        <f>IF(ISERROR(VLOOKUP(B16,[10]Gülle!$E$8:$K$942,6,0)),"",(VLOOKUP(B16,[10]Gülle!$E$8:$K$942,6,0)))</f>
        <v>646</v>
      </c>
      <c r="K16" s="21">
        <f>IF(ISERROR(VLOOKUP(B16,[10]Gülle!$E$8:$K$942,7,0)),"",(VLOOKUP(B16,[10]Gülle!$E$8:$K$942,7,0)))</f>
        <v>49</v>
      </c>
      <c r="L16" s="18" t="str">
        <f>IF(ISERROR(VLOOKUP(B16,[10]Disk!$E$8:$K$947,6,0)),"",(VLOOKUP(B16,[10]Disk!$E$8:$K$947,6,0)))</f>
        <v/>
      </c>
      <c r="M16" s="19" t="str">
        <f>IF(ISERROR(VLOOKUP(B16,[10]Disk!$E$8:$K$947,7,0)),"",(VLOOKUP(B16,[10]Disk!$E$8:$K$947,7,0)))</f>
        <v/>
      </c>
      <c r="N16" s="20">
        <f>IF(ISERROR(VLOOKUP(B16,[10]Uzun!$E$8:$J$995,6,0)),"",(VLOOKUP(B16,[10]Uzun!$E$8:$J$995,6,0)))</f>
        <v>375</v>
      </c>
      <c r="O16" s="21">
        <f>IF(ISERROR(VLOOKUP(B16,[10]Uzun!$E$8:$K$996,7,0)),"",(VLOOKUP(B16,[10]Uzun!$E$8:$K$996,7,0)))</f>
        <v>47</v>
      </c>
      <c r="P16" s="18" t="str">
        <f>IF(ISERROR(VLOOKUP(B16,[10]Yüksek!$E$8:$BA$1000,48,0)),"",(VLOOKUP(B16,[10]Yüksek!$E$8:$BA$1000,48,0)))</f>
        <v/>
      </c>
      <c r="Q16" s="19" t="str">
        <f>IF(ISERROR(VLOOKUP(B16,[10]Yüksek!$E$8:$BA$1000,49,0)),"",(VLOOKUP(B16,[10]Yüksek!$E$8:$BA$1000,49,0)))</f>
        <v/>
      </c>
      <c r="R16" s="20" t="str">
        <f>IF(ISERROR(VLOOKUP(B16,[10]Çekiç!$E$8:$K$942,6,0)),"",(VLOOKUP(B16,[10]Çekiç!$E$8:$K$942,6,0)))</f>
        <v/>
      </c>
      <c r="S16" s="21" t="str">
        <f>IF(ISERROR(VLOOKUP(B16,[10]Çekiç!$E$8:$K$942,7,0)),"",(VLOOKUP(B16,[10]Çekiç!$E$8:$K$942,7,0)))</f>
        <v/>
      </c>
      <c r="T16" s="18" t="str">
        <f>IF(ISERROR(VLOOKUP(B16,[10]Cirit!$E$8:$J$995,6,0)),"",(VLOOKUP(B16,[10]Cirit!$E$8:$J$995,6,0)))</f>
        <v/>
      </c>
      <c r="U16" s="19" t="str">
        <f>IF(ISERROR(VLOOKUP(B16,[10]Cirit!$E$8:$K$995,7,0)),"",(VLOOKUP(B16,[10]Cirit!$E$8:$K$995,7,0)))</f>
        <v/>
      </c>
      <c r="V16" s="25" t="str">
        <f>IF(ISERROR(VLOOKUP(B16,'[10]800m.'!$D$8:$F$984,3,0)),"",(VLOOKUP(B16,'[10]800m.'!$D$8:$H$984,3,0)))</f>
        <v/>
      </c>
      <c r="W16" s="21" t="str">
        <f>IF(ISERROR(VLOOKUP(B16,'[10]800m.'!$D$8:$G$984,4,0)),"",(VLOOKUP(B16,'[10]800m.'!$D$8:$G$984,4,0)))</f>
        <v/>
      </c>
      <c r="X16" s="18">
        <f>IF(ISERROR(VLOOKUP(B16,'[10]80m.'!$D$8:$G$935,3,0)),"",(VLOOKUP(B16,'[10]80m.'!$D$8:$G$935,3,0)))</f>
        <v>1226</v>
      </c>
      <c r="Y16" s="19">
        <f>IF(ISERROR(VLOOKUP(B16,'[10]80m.'!$D$8:$G$935,4,0)),"",(VLOOKUP(B16,'[10]80m.'!$D$8:$G$935,4,0)))</f>
        <v>62</v>
      </c>
      <c r="Z16" s="27">
        <f t="shared" si="0"/>
        <v>158</v>
      </c>
      <c r="AA16" s="13"/>
      <c r="AB16" s="13"/>
      <c r="AC16" s="13"/>
      <c r="AD16" s="13"/>
      <c r="AE16" s="13"/>
    </row>
    <row r="17" spans="1:31" ht="31.5" customHeight="1" x14ac:dyDescent="0.2">
      <c r="A17" s="16">
        <v>10</v>
      </c>
      <c r="B17" s="1" t="s">
        <v>93</v>
      </c>
      <c r="C17" s="33" t="s">
        <v>20</v>
      </c>
      <c r="D17" s="18">
        <f>IF(ISERROR(VLOOKUP(B17,'[10]60m.'!$D$8:$F$965,3,0)),"",(VLOOKUP(B17,'[10]60m.'!$D$8:$H$965,3,0)))</f>
        <v>1009</v>
      </c>
      <c r="E17" s="19">
        <f>IF(ISERROR(VLOOKUP(B17,'[10]60m.'!$D$8:$G$965,4,0)),"",(VLOOKUP(B17,'[10]60m.'!$D$8:$G$965,4,0)))</f>
        <v>58</v>
      </c>
      <c r="F17" s="20" t="str">
        <f>IF(ISERROR(VLOOKUP(B17,'[10]80m.Eng'!$D$8:$G$935,3,0)),"",(VLOOKUP(B17,'[10]80m.Eng'!$D$8:$G$935,3,0)))</f>
        <v/>
      </c>
      <c r="G17" s="21" t="str">
        <f>IF(ISERROR(VLOOKUP(B17,'[10]80m.Eng'!$D$8:$G$935,4,0)),"",(VLOOKUP(B17,'[10]80m.Eng'!$D$8:$G$935,4,0)))</f>
        <v/>
      </c>
      <c r="H17" s="22" t="str">
        <f>IF(ISERROR(VLOOKUP(B17,'[10]1500m.'!$D$8:$G$947,3,0)),"",(VLOOKUP(B17,'[10]1500m.'!$D$8:$G$947,3,0)))</f>
        <v/>
      </c>
      <c r="I17" s="19" t="str">
        <f>IF(ISERROR(VLOOKUP(B17,'[10]1500m.'!$D$8:$G$947,4,0)),"",(VLOOKUP(B17,'[10]1500m.'!$D$8:$G$947,4,0)))</f>
        <v/>
      </c>
      <c r="J17" s="20">
        <f>IF(ISERROR(VLOOKUP(B17,[10]Gülle!$E$8:$K$942,6,0)),"",(VLOOKUP(B17,[10]Gülle!$E$8:$K$942,6,0)))</f>
        <v>669</v>
      </c>
      <c r="K17" s="21">
        <f>IF(ISERROR(VLOOKUP(B17,[10]Gülle!$E$8:$K$942,7,0)),"",(VLOOKUP(B17,[10]Gülle!$E$8:$K$942,7,0)))</f>
        <v>51</v>
      </c>
      <c r="L17" s="18" t="str">
        <f>IF(ISERROR(VLOOKUP(B17,[10]Disk!$E$8:$K$947,6,0)),"",(VLOOKUP(B17,[10]Disk!$E$8:$K$947,6,0)))</f>
        <v/>
      </c>
      <c r="M17" s="19" t="str">
        <f>IF(ISERROR(VLOOKUP(B17,[10]Disk!$E$8:$K$947,7,0)),"",(VLOOKUP(B17,[10]Disk!$E$8:$K$947,7,0)))</f>
        <v/>
      </c>
      <c r="N17" s="20">
        <f>IF(ISERROR(VLOOKUP(B17,[10]Uzun!$E$8:$J$995,6,0)),"",(VLOOKUP(B17,[10]Uzun!$E$8:$J$995,6,0)))</f>
        <v>380</v>
      </c>
      <c r="O17" s="21">
        <f>IF(ISERROR(VLOOKUP(B17,[10]Uzun!$E$8:$K$996,7,0)),"",(VLOOKUP(B17,[10]Uzun!$E$8:$K$996,7,0)))</f>
        <v>48</v>
      </c>
      <c r="P17" s="18" t="str">
        <f>IF(ISERROR(VLOOKUP(B17,[10]Yüksek!$E$8:$BA$1000,48,0)),"",(VLOOKUP(B17,[10]Yüksek!$E$8:$BA$1000,48,0)))</f>
        <v/>
      </c>
      <c r="Q17" s="19" t="str">
        <f>IF(ISERROR(VLOOKUP(B17,[10]Yüksek!$E$8:$BA$1000,49,0)),"",(VLOOKUP(B17,[10]Yüksek!$E$8:$BA$1000,49,0)))</f>
        <v/>
      </c>
      <c r="R17" s="20" t="str">
        <f>IF(ISERROR(VLOOKUP(B17,[10]Çekiç!$E$8:$K$942,6,0)),"",(VLOOKUP(B17,[10]Çekiç!$E$8:$K$942,6,0)))</f>
        <v/>
      </c>
      <c r="S17" s="21" t="str">
        <f>IF(ISERROR(VLOOKUP(B17,[10]Çekiç!$E$8:$K$942,7,0)),"",(VLOOKUP(B17,[10]Çekiç!$E$8:$K$942,7,0)))</f>
        <v/>
      </c>
      <c r="T17" s="18" t="str">
        <f>IF(ISERROR(VLOOKUP(B17,[10]Cirit!$E$8:$J$995,6,0)),"",(VLOOKUP(B17,[10]Cirit!$E$8:$J$995,6,0)))</f>
        <v/>
      </c>
      <c r="U17" s="19" t="str">
        <f>IF(ISERROR(VLOOKUP(B17,[10]Cirit!$E$8:$K$995,7,0)),"",(VLOOKUP(B17,[10]Cirit!$E$8:$K$995,7,0)))</f>
        <v/>
      </c>
      <c r="V17" s="25" t="str">
        <f>IF(ISERROR(VLOOKUP(B17,'[10]800m.'!$D$8:$F$984,3,0)),"",(VLOOKUP(B17,'[10]800m.'!$D$8:$H$984,3,0)))</f>
        <v/>
      </c>
      <c r="W17" s="21" t="str">
        <f>IF(ISERROR(VLOOKUP(B17,'[10]800m.'!$D$8:$G$984,4,0)),"",(VLOOKUP(B17,'[10]800m.'!$D$8:$G$984,4,0)))</f>
        <v/>
      </c>
      <c r="X17" s="18" t="str">
        <f>IF(ISERROR(VLOOKUP(B17,'[10]80m.'!$D$8:$G$935,3,0)),"",(VLOOKUP(B17,'[10]80m.'!$D$8:$G$935,3,0)))</f>
        <v/>
      </c>
      <c r="Y17" s="19" t="str">
        <f>IF(ISERROR(VLOOKUP(B17,'[10]80m.'!$D$8:$G$935,4,0)),"",(VLOOKUP(B17,'[10]80m.'!$D$8:$G$935,4,0)))</f>
        <v/>
      </c>
      <c r="Z17" s="27">
        <f t="shared" si="0"/>
        <v>157</v>
      </c>
      <c r="AA17" s="13"/>
      <c r="AB17" s="13"/>
      <c r="AC17" s="13"/>
      <c r="AD17" s="13"/>
      <c r="AE17" s="13"/>
    </row>
    <row r="18" spans="1:31" ht="31.5" customHeight="1" x14ac:dyDescent="0.2">
      <c r="A18" s="16">
        <v>11</v>
      </c>
      <c r="B18" s="24" t="s">
        <v>82</v>
      </c>
      <c r="C18" s="33" t="s">
        <v>20</v>
      </c>
      <c r="D18" s="18">
        <f>IF(ISERROR(VLOOKUP(B18,'[10]60m.'!$D$8:$F$965,3,0)),"",(VLOOKUP(B18,'[10]60m.'!$D$8:$H$965,3,0)))</f>
        <v>1031</v>
      </c>
      <c r="E18" s="19">
        <f>IF(ISERROR(VLOOKUP(B18,'[10]60m.'!$D$8:$G$965,4,0)),"",(VLOOKUP(B18,'[10]60m.'!$D$8:$G$965,4,0)))</f>
        <v>53</v>
      </c>
      <c r="F18" s="20" t="str">
        <f>IF(ISERROR(VLOOKUP(B18,'[10]80m.Eng'!$D$8:$G$935,3,0)),"",(VLOOKUP(B18,'[10]80m.Eng'!$D$8:$G$935,3,0)))</f>
        <v/>
      </c>
      <c r="G18" s="21" t="str">
        <f>IF(ISERROR(VLOOKUP(B18,'[10]80m.Eng'!$D$8:$G$935,4,0)),"",(VLOOKUP(B18,'[10]80m.Eng'!$D$8:$G$935,4,0)))</f>
        <v/>
      </c>
      <c r="H18" s="22" t="str">
        <f>IF(ISERROR(VLOOKUP(B18,'[10]1500m.'!$D$8:$G$947,3,0)),"",(VLOOKUP(B18,'[10]1500m.'!$D$8:$G$947,3,0)))</f>
        <v/>
      </c>
      <c r="I18" s="19" t="str">
        <f>IF(ISERROR(VLOOKUP(B18,'[10]1500m.'!$D$8:$G$947,4,0)),"",(VLOOKUP(B18,'[10]1500m.'!$D$8:$G$947,4,0)))</f>
        <v/>
      </c>
      <c r="J18" s="20" t="str">
        <f>IF(ISERROR(VLOOKUP(B18,[10]Gülle!$E$8:$K$942,6,0)),"",(VLOOKUP(B18,[10]Gülle!$E$8:$K$942,6,0)))</f>
        <v/>
      </c>
      <c r="K18" s="21" t="str">
        <f>IF(ISERROR(VLOOKUP(B18,[10]Gülle!$E$8:$K$942,7,0)),"",(VLOOKUP(B18,[10]Gülle!$E$8:$K$942,7,0)))</f>
        <v/>
      </c>
      <c r="L18" s="18" t="str">
        <f>IF(ISERROR(VLOOKUP(B18,[10]Disk!$E$8:$K$947,6,0)),"",(VLOOKUP(B18,[10]Disk!$E$8:$K$947,6,0)))</f>
        <v/>
      </c>
      <c r="M18" s="19" t="str">
        <f>IF(ISERROR(VLOOKUP(B18,[10]Disk!$E$8:$K$947,7,0)),"",(VLOOKUP(B18,[10]Disk!$E$8:$K$947,7,0)))</f>
        <v/>
      </c>
      <c r="N18" s="20">
        <f>IF(ISERROR(VLOOKUP(B18,[10]Uzun!$E$8:$J$995,6,0)),"",(VLOOKUP(B18,[10]Uzun!$E$8:$J$995,6,0)))</f>
        <v>317</v>
      </c>
      <c r="O18" s="21">
        <f>IF(ISERROR(VLOOKUP(B18,[10]Uzun!$E$8:$K$996,7,0)),"",(VLOOKUP(B18,[10]Uzun!$E$8:$K$996,7,0)))</f>
        <v>27</v>
      </c>
      <c r="P18" s="18" t="str">
        <f>IF(ISERROR(VLOOKUP(B18,[10]Yüksek!$E$8:$BA$1000,48,0)),"",(VLOOKUP(B18,[10]Yüksek!$E$8:$BA$1000,48,0)))</f>
        <v/>
      </c>
      <c r="Q18" s="19" t="str">
        <f>IF(ISERROR(VLOOKUP(B18,[10]Yüksek!$E$8:$BA$1000,49,0)),"",(VLOOKUP(B18,[10]Yüksek!$E$8:$BA$1000,49,0)))</f>
        <v/>
      </c>
      <c r="R18" s="20" t="str">
        <f>IF(ISERROR(VLOOKUP(B18,[10]Çekiç!$E$8:$K$942,6,0)),"",(VLOOKUP(B18,[10]Çekiç!$E$8:$K$942,6,0)))</f>
        <v/>
      </c>
      <c r="S18" s="21" t="str">
        <f>IF(ISERROR(VLOOKUP(B18,[10]Çekiç!$E$8:$K$942,7,0)),"",(VLOOKUP(B18,[10]Çekiç!$E$8:$K$942,7,0)))</f>
        <v/>
      </c>
      <c r="T18" s="18">
        <f>IF(ISERROR(VLOOKUP(B18,[10]Cirit!$E$8:$J$995,6,0)),"",(VLOOKUP(B18,[10]Cirit!$E$8:$J$995,6,0)))</f>
        <v>2439</v>
      </c>
      <c r="U18" s="19">
        <f>IF(ISERROR(VLOOKUP(B18,[10]Cirit!$E$8:$K$995,7,0)),"",(VLOOKUP(B18,[10]Cirit!$E$8:$K$995,7,0)))</f>
        <v>63</v>
      </c>
      <c r="V18" s="25" t="str">
        <f>IF(ISERROR(VLOOKUP(B18,'[10]800m.'!$D$8:$F$984,3,0)),"",(VLOOKUP(B18,'[10]800m.'!$D$8:$H$984,3,0)))</f>
        <v/>
      </c>
      <c r="W18" s="21" t="str">
        <f>IF(ISERROR(VLOOKUP(B18,'[10]800m.'!$D$8:$G$984,4,0)),"",(VLOOKUP(B18,'[10]800m.'!$D$8:$G$984,4,0)))</f>
        <v/>
      </c>
      <c r="X18" s="18" t="str">
        <f>IF(ISERROR(VLOOKUP(B18,'[10]80m.'!$D$8:$G$935,3,0)),"",(VLOOKUP(B18,'[10]80m.'!$D$8:$G$935,3,0)))</f>
        <v/>
      </c>
      <c r="Y18" s="19" t="str">
        <f>IF(ISERROR(VLOOKUP(B18,'[10]80m.'!$D$8:$G$935,4,0)),"",(VLOOKUP(B18,'[10]80m.'!$D$8:$G$935,4,0)))</f>
        <v/>
      </c>
      <c r="Z18" s="27">
        <f t="shared" si="0"/>
        <v>143</v>
      </c>
      <c r="AA18" s="13"/>
      <c r="AB18" s="13"/>
      <c r="AC18" s="13"/>
      <c r="AD18" s="13"/>
      <c r="AE18" s="13"/>
    </row>
    <row r="19" spans="1:31" ht="31.5" customHeight="1" x14ac:dyDescent="0.2">
      <c r="A19" s="16">
        <v>12</v>
      </c>
      <c r="B19" s="24" t="s">
        <v>86</v>
      </c>
      <c r="C19" s="33" t="s">
        <v>20</v>
      </c>
      <c r="D19" s="18">
        <v>962</v>
      </c>
      <c r="E19" s="19">
        <v>67</v>
      </c>
      <c r="F19" s="20" t="str">
        <f>IF(ISERROR(VLOOKUP(B19,'[10]80m.Eng'!$D$8:$G$935,3,0)),"",(VLOOKUP(B19,'[10]80m.Eng'!$D$8:$G$935,3,0)))</f>
        <v/>
      </c>
      <c r="G19" s="21" t="str">
        <f>IF(ISERROR(VLOOKUP(B19,'[10]80m.Eng'!$D$8:$G$935,4,0)),"",(VLOOKUP(B19,'[10]80m.Eng'!$D$8:$G$935,4,0)))</f>
        <v/>
      </c>
      <c r="H19" s="22" t="str">
        <f>IF(ISERROR(VLOOKUP(B19,'[10]1500m.'!$D$8:$G$947,3,0)),"",(VLOOKUP(B19,'[10]1500m.'!$D$8:$G$947,3,0)))</f>
        <v/>
      </c>
      <c r="I19" s="19" t="str">
        <f>IF(ISERROR(VLOOKUP(B19,'[10]1500m.'!$D$8:$G$947,4,0)),"",(VLOOKUP(B19,'[10]1500m.'!$D$8:$G$947,4,0)))</f>
        <v/>
      </c>
      <c r="J19" s="20">
        <f>IF(ISERROR(VLOOKUP(B19,[10]Gülle!$E$8:$K$942,6,0)),"",(VLOOKUP(B19,[10]Gülle!$E$8:$K$942,6,0)))</f>
        <v>567</v>
      </c>
      <c r="K19" s="21">
        <f>IF(ISERROR(VLOOKUP(B19,[10]Gülle!$E$8:$K$942,7,0)),"",(VLOOKUP(B19,[10]Gülle!$E$8:$K$942,7,0)))</f>
        <v>44</v>
      </c>
      <c r="L19" s="18" t="str">
        <f>IF(ISERROR(VLOOKUP(B19,[10]Disk!$E$8:$K$947,6,0)),"",(VLOOKUP(B19,[10]Disk!$E$8:$K$947,6,0)))</f>
        <v/>
      </c>
      <c r="M19" s="19" t="str">
        <f>IF(ISERROR(VLOOKUP(B19,[10]Disk!$E$8:$K$947,7,0)),"",(VLOOKUP(B19,[10]Disk!$E$8:$K$947,7,0)))</f>
        <v/>
      </c>
      <c r="N19" s="20">
        <f>IF(ISERROR(VLOOKUP(B19,[10]Uzun!$E$8:$J$995,6,0)),"",(VLOOKUP(B19,[10]Uzun!$E$8:$J$995,6,0)))</f>
        <v>321</v>
      </c>
      <c r="O19" s="21">
        <f>IF(ISERROR(VLOOKUP(B19,[10]Uzun!$E$8:$K$996,7,0)),"",(VLOOKUP(B19,[10]Uzun!$E$8:$K$996,7,0)))</f>
        <v>29</v>
      </c>
      <c r="P19" s="18" t="str">
        <f>IF(ISERROR(VLOOKUP(B19,[10]Yüksek!$E$8:$BA$1000,48,0)),"",(VLOOKUP(B19,[10]Yüksek!$E$8:$BA$1000,48,0)))</f>
        <v/>
      </c>
      <c r="Q19" s="19" t="str">
        <f>IF(ISERROR(VLOOKUP(B19,[10]Yüksek!$E$8:$BA$1000,49,0)),"",(VLOOKUP(B19,[10]Yüksek!$E$8:$BA$1000,49,0)))</f>
        <v/>
      </c>
      <c r="R19" s="20" t="str">
        <f>IF(ISERROR(VLOOKUP(B19,[10]Çekiç!$E$8:$K$942,6,0)),"",(VLOOKUP(B19,[10]Çekiç!$E$8:$K$942,6,0)))</f>
        <v/>
      </c>
      <c r="S19" s="21" t="str">
        <f>IF(ISERROR(VLOOKUP(B19,[10]Çekiç!$E$8:$K$942,7,0)),"",(VLOOKUP(B19,[10]Çekiç!$E$8:$K$942,7,0)))</f>
        <v/>
      </c>
      <c r="T19" s="18" t="str">
        <f>IF(ISERROR(VLOOKUP(B19,[10]Cirit!$F$8:$J$995,6,0)),"",(VLOOKUP(B19,[10]Cirit!$F$8:$J$995,6,0)))</f>
        <v/>
      </c>
      <c r="U19" s="19" t="str">
        <f>IF(ISERROR(VLOOKUP(B19,[10]Cirit!$F$8:$K$995,7,0)),"",(VLOOKUP(B19,[10]Cirit!$F$8:$K$995,7,0)))</f>
        <v/>
      </c>
      <c r="V19" s="25" t="str">
        <f>IF(ISERROR(VLOOKUP(B19,'[10]800m.'!$E$8:$F$984,2,0)),"",(VLOOKUP(B19,'[10]800m.'!$E$8:$H$984,2,0)))</f>
        <v/>
      </c>
      <c r="W19" s="21" t="str">
        <f>IF(ISERROR(VLOOKUP(B19,'[10]800m.'!$E$8:$G$984,3,0)),"",(VLOOKUP(B19,'[10]800m.'!$E$8:$G$984,3,0)))</f>
        <v/>
      </c>
      <c r="X19" s="18" t="str">
        <f>IF(ISERROR(VLOOKUP(B19,'[10]80m.'!$D$8:$G$935,2,0)),"",(VLOOKUP(B19,'[10]80m.'!$D$8:$G$935,2,0)))</f>
        <v/>
      </c>
      <c r="Y19" s="19" t="str">
        <f>IF(ISERROR(VLOOKUP(B19,'[10]80m.'!$D$8:$G$935,4,0)),"",(VLOOKUP(B19,'[10]80m.'!$D$8:$G$935,4,0)))</f>
        <v/>
      </c>
      <c r="Z19" s="27">
        <f t="shared" si="0"/>
        <v>140</v>
      </c>
      <c r="AA19" s="13"/>
      <c r="AB19" s="13"/>
      <c r="AC19" s="13"/>
      <c r="AD19" s="13"/>
      <c r="AE19" s="13"/>
    </row>
    <row r="20" spans="1:31" ht="31.5" customHeight="1" x14ac:dyDescent="0.2">
      <c r="A20" s="16">
        <v>13</v>
      </c>
      <c r="B20" s="24" t="s">
        <v>84</v>
      </c>
      <c r="C20" s="33" t="s">
        <v>20</v>
      </c>
      <c r="D20" s="18" t="str">
        <f>IF(ISERROR(VLOOKUP(B20,'[10]60m.'!$D$8:$F$965,2,0)),"",(VLOOKUP(B20,'[10]60m.'!$D$8:$H$965,2,0)))</f>
        <v/>
      </c>
      <c r="E20" s="19" t="str">
        <f>IF(ISERROR(VLOOKUP(B20,'[10]60m.'!$D$8:$G$965,3,0)),"",(VLOOKUP(B20,'[10]60m.'!$D$8:$G$965,3,0)))</f>
        <v/>
      </c>
      <c r="F20" s="20" t="str">
        <f>IF(ISERROR(VLOOKUP(B20,'[10]80m.Eng'!$D$8:$G$935,3,0)),"",(VLOOKUP(B20,'[10]80m.Eng'!$D$8:$G$935,3,0)))</f>
        <v/>
      </c>
      <c r="G20" s="21" t="str">
        <f>IF(ISERROR(VLOOKUP(B20,'[10]80m.Eng'!$D$8:$G$935,4,0)),"",(VLOOKUP(B20,'[10]80m.Eng'!$D$8:$G$935,4,0)))</f>
        <v/>
      </c>
      <c r="H20" s="22" t="str">
        <f>IF(ISERROR(VLOOKUP(B20,'[10]1500m.'!$D$8:$G$947,3,0)),"",(VLOOKUP(B20,'[10]1500m.'!$D$8:$G$947,3,0)))</f>
        <v/>
      </c>
      <c r="I20" s="19" t="str">
        <f>IF(ISERROR(VLOOKUP(B20,'[10]1500m.'!$D$8:$G$947,4,0)),"",(VLOOKUP(B20,'[10]1500m.'!$D$8:$G$947,4,0)))</f>
        <v/>
      </c>
      <c r="J20" s="20">
        <f>IF(ISERROR(VLOOKUP(B20,[10]Gülle!$E$8:$K$942,6,0)),"",(VLOOKUP(B20,[10]Gülle!$E$8:$K$942,6,0)))</f>
        <v>612</v>
      </c>
      <c r="K20" s="21">
        <f>IF(ISERROR(VLOOKUP(B20,[10]Gülle!$E$8:$K$942,7,0)),"",(VLOOKUP(B20,[10]Gülle!$E$8:$K$942,7,0)))</f>
        <v>47</v>
      </c>
      <c r="L20" s="18" t="str">
        <f>IF(ISERROR(VLOOKUP(B20,[10]Disk!$E$8:$K$947,6,0)),"",(VLOOKUP(B20,[10]Disk!$E$8:$K$947,6,0)))</f>
        <v/>
      </c>
      <c r="M20" s="19" t="str">
        <f>IF(ISERROR(VLOOKUP(B20,[10]Disk!$E$8:$K$947,7,0)),"",(VLOOKUP(B20,[10]Disk!$E$8:$K$947,7,0)))</f>
        <v/>
      </c>
      <c r="N20" s="20" t="str">
        <f>IF(ISERROR(VLOOKUP(B20,[10]Uzun!$E$8:$J$995,6,0)),"",(VLOOKUP(B20,[10]Uzun!$E$8:$J$995,6,0)))</f>
        <v/>
      </c>
      <c r="O20" s="21" t="str">
        <f>IF(ISERROR(VLOOKUP(B20,[10]Uzun!$E$8:$K$996,7,0)),"",(VLOOKUP(B20,[10]Uzun!$E$8:$K$996,7,0)))</f>
        <v/>
      </c>
      <c r="P20" s="18">
        <f>IF(ISERROR(VLOOKUP(B20,[10]Yüksek!$E$8:$BA$1000,48,0)),"",(VLOOKUP(B20,[10]Yüksek!$E$8:$BA$1000,48,0)))</f>
        <v>125</v>
      </c>
      <c r="Q20" s="19">
        <f>IF(ISERROR(VLOOKUP(B20,[10]Yüksek!$E$8:$BA$1000,49,0)),"",(VLOOKUP(B20,[10]Yüksek!$E$8:$BA$1000,49,0)))</f>
        <v>50</v>
      </c>
      <c r="R20" s="20" t="str">
        <f>IF(ISERROR(VLOOKUP(B20,[10]Çekiç!$E$8:$K$942,6,0)),"",(VLOOKUP(B20,[10]Çekiç!$E$8:$K$942,6,0)))</f>
        <v/>
      </c>
      <c r="S20" s="21" t="str">
        <f>IF(ISERROR(VLOOKUP(B20,[10]Çekiç!$E$8:$K$942,7,0)),"",(VLOOKUP(B20,[10]Çekiç!$E$8:$K$942,7,0)))</f>
        <v/>
      </c>
      <c r="T20" s="18" t="str">
        <f>IF(ISERROR(VLOOKUP(B20,[10]Cirit!$F$8:$J$995,6,0)),"",(VLOOKUP(B20,[10]Cirit!$F$8:$J$995,6,0)))</f>
        <v/>
      </c>
      <c r="U20" s="19" t="str">
        <f>IF(ISERROR(VLOOKUP(B20,[10]Cirit!$F$8:$K$995,7,0)),"",(VLOOKUP(B20,[10]Cirit!$F$8:$K$995,7,0)))</f>
        <v/>
      </c>
      <c r="V20" s="25">
        <v>23465</v>
      </c>
      <c r="W20" s="21">
        <v>39</v>
      </c>
      <c r="X20" s="18" t="str">
        <f>IF(ISERROR(VLOOKUP(B20,'[10]80m.'!$D$8:$G$935,2,0)),"",(VLOOKUP(B20,'[10]80m.'!$D$8:$G$935,2,0)))</f>
        <v/>
      </c>
      <c r="Y20" s="19" t="str">
        <f>IF(ISERROR(VLOOKUP(B20,'[10]80m.'!$D$8:$G$935,4,0)),"",(VLOOKUP(B20,'[10]80m.'!$D$8:$G$935,4,0)))</f>
        <v/>
      </c>
      <c r="Z20" s="27">
        <f t="shared" si="0"/>
        <v>136</v>
      </c>
      <c r="AA20" s="13"/>
      <c r="AB20" s="13"/>
      <c r="AC20" s="13"/>
      <c r="AD20" s="13"/>
      <c r="AE20" s="13"/>
    </row>
    <row r="21" spans="1:31" ht="31.5" customHeight="1" x14ac:dyDescent="0.2">
      <c r="A21" s="16">
        <v>14</v>
      </c>
      <c r="B21" s="24" t="s">
        <v>94</v>
      </c>
      <c r="C21" s="34" t="s">
        <v>20</v>
      </c>
      <c r="D21" s="18">
        <f>IF(ISERROR(VLOOKUP(B21,'[10]60m.'!$D$8:$F$965,3,0)),"",(VLOOKUP(B21,'[10]60m.'!$D$8:$H$965,3,0)))</f>
        <v>1095</v>
      </c>
      <c r="E21" s="19">
        <f>IF(ISERROR(VLOOKUP(B21,'[10]60m.'!$D$8:$G$965,4,0)),"",(VLOOKUP(B21,'[10]60m.'!$D$8:$G$965,4,0)))</f>
        <v>41</v>
      </c>
      <c r="F21" s="20" t="str">
        <f>IF(ISERROR(VLOOKUP(B21,'[10]80m.Eng'!$D$8:$G$935,3,0)),"",(VLOOKUP(B21,'[10]80m.Eng'!$D$8:$G$935,3,0)))</f>
        <v/>
      </c>
      <c r="G21" s="21" t="str">
        <f>IF(ISERROR(VLOOKUP(B21,'[10]80m.Eng'!$D$8:$G$935,4,0)),"",(VLOOKUP(B21,'[10]80m.Eng'!$D$8:$G$935,4,0)))</f>
        <v/>
      </c>
      <c r="H21" s="22" t="str">
        <f>IF(ISERROR(VLOOKUP(B21,'[10]1500m.'!$D$8:$G$947,3,0)),"",(VLOOKUP(B21,'[10]1500m.'!$D$8:$G$947,3,0)))</f>
        <v/>
      </c>
      <c r="I21" s="19" t="str">
        <f>IF(ISERROR(VLOOKUP(B21,'[10]1500m.'!$D$8:$G$947,4,0)),"",(VLOOKUP(B21,'[10]1500m.'!$D$8:$G$947,4,0)))</f>
        <v/>
      </c>
      <c r="J21" s="20" t="str">
        <f>IF(ISERROR(VLOOKUP(B21,[10]Gülle!$E$8:$K$942,6,0)),"",(VLOOKUP(B21,[10]Gülle!$E$8:$K$942,6,0)))</f>
        <v/>
      </c>
      <c r="K21" s="21" t="str">
        <f>IF(ISERROR(VLOOKUP(B21,[10]Gülle!$E$8:$K$942,7,0)),"",(VLOOKUP(B21,[10]Gülle!$E$8:$K$942,7,0)))</f>
        <v/>
      </c>
      <c r="L21" s="18">
        <f>IF(ISERROR(VLOOKUP(B21,[10]Disk!$E$8:$K$947,6,0)),"",(VLOOKUP(B21,[10]Disk!$E$8:$K$947,6,0)))</f>
        <v>1872</v>
      </c>
      <c r="M21" s="19">
        <f>IF(ISERROR(VLOOKUP(B21,[10]Disk!$E$8:$K$947,7,0)),"",(VLOOKUP(B21,[10]Disk!$E$8:$K$947,7,0)))</f>
        <v>59</v>
      </c>
      <c r="N21" s="20">
        <f>IF(ISERROR(VLOOKUP(B21,[10]Uzun!$E$8:$J$995,6,0)),"",(VLOOKUP(B21,[10]Uzun!$E$8:$J$995,6,0)))</f>
        <v>285</v>
      </c>
      <c r="O21" s="21">
        <f>IF(ISERROR(VLOOKUP(B21,[10]Uzun!$E$8:$K$996,7,0)),"",(VLOOKUP(B21,[10]Uzun!$E$8:$K$996,7,0)))</f>
        <v>19</v>
      </c>
      <c r="P21" s="18" t="str">
        <f>IF(ISERROR(VLOOKUP(B21,[10]Yüksek!$E$8:$BA$1000,48,0)),"",(VLOOKUP(B21,[10]Yüksek!$E$8:$BA$1000,48,0)))</f>
        <v/>
      </c>
      <c r="Q21" s="19" t="str">
        <f>IF(ISERROR(VLOOKUP(B21,[10]Yüksek!$E$8:$BA$1000,49,0)),"",(VLOOKUP(B21,[10]Yüksek!$E$8:$BA$1000,49,0)))</f>
        <v/>
      </c>
      <c r="R21" s="20" t="str">
        <f>IF(ISERROR(VLOOKUP(B21,[10]Çekiç!$E$8:$K$942,6,0)),"",(VLOOKUP(B21,[10]Çekiç!$E$8:$K$942,6,0)))</f>
        <v/>
      </c>
      <c r="S21" s="21" t="str">
        <f>IF(ISERROR(VLOOKUP(B21,[10]Çekiç!$E$8:$K$942,7,0)),"",(VLOOKUP(B21,[10]Çekiç!$E$8:$K$942,7,0)))</f>
        <v/>
      </c>
      <c r="T21" s="18" t="str">
        <f>IF(ISERROR(VLOOKUP(B21,[10]Cirit!$E$8:$J$995,6,0)),"",(VLOOKUP(B21,[10]Cirit!$E$8:$J$995,6,0)))</f>
        <v/>
      </c>
      <c r="U21" s="19" t="str">
        <f>IF(ISERROR(VLOOKUP(B21,[10]Cirit!$E$8:$K$995,7,0)),"",(VLOOKUP(B21,[10]Cirit!$E$8:$K$995,7,0)))</f>
        <v/>
      </c>
      <c r="V21" s="25" t="str">
        <f>IF(ISERROR(VLOOKUP(B21,'[10]800m.'!$D$8:$F$984,3,0)),"",(VLOOKUP(B21,'[10]800m.'!$D$8:$H$984,3,0)))</f>
        <v/>
      </c>
      <c r="W21" s="21" t="str">
        <f>IF(ISERROR(VLOOKUP(B21,'[10]800m.'!$D$8:$G$984,4,0)),"",(VLOOKUP(B21,'[10]800m.'!$D$8:$G$984,4,0)))</f>
        <v/>
      </c>
      <c r="X21" s="18" t="str">
        <f>IF(ISERROR(VLOOKUP(B21,'[10]80m.'!$D$8:$G$935,3,0)),"",(VLOOKUP(B21,'[10]80m.'!$D$8:$G$935,3,0)))</f>
        <v/>
      </c>
      <c r="Y21" s="19" t="str">
        <f>IF(ISERROR(VLOOKUP(B21,'[10]80m.'!$D$8:$G$935,4,0)),"",(VLOOKUP(B21,'[10]80m.'!$D$8:$G$935,4,0)))</f>
        <v/>
      </c>
      <c r="Z21" s="27">
        <f t="shared" si="0"/>
        <v>119</v>
      </c>
      <c r="AA21" s="13"/>
      <c r="AB21" s="13"/>
      <c r="AC21" s="13"/>
      <c r="AD21" s="13"/>
      <c r="AE21" s="13"/>
    </row>
    <row r="22" spans="1:31" ht="30.75" customHeight="1" x14ac:dyDescent="0.2">
      <c r="A22" s="16">
        <v>15</v>
      </c>
      <c r="B22" s="1" t="s">
        <v>87</v>
      </c>
      <c r="C22" s="35" t="s">
        <v>20</v>
      </c>
      <c r="D22" s="18">
        <f>IF(ISERROR(VLOOKUP(B22,'[10]60m.'!$D$8:$F$965,3,0)),"",(VLOOKUP(B22,'[10]60m.'!$D$8:$H$965,3,0)))</f>
        <v>1035</v>
      </c>
      <c r="E22" s="19">
        <f>IF(ISERROR(VLOOKUP(B22,'[10]60m.'!$D$8:$G$965,4,0)),"",(VLOOKUP(B22,'[10]60m.'!$D$8:$G$965,4,0)))</f>
        <v>53</v>
      </c>
      <c r="F22" s="20" t="str">
        <f>IF(ISERROR(VLOOKUP(B22,'[10]80m.Eng'!$D$8:$G$935,3,0)),"",(VLOOKUP(B22,'[10]80m.Eng'!$D$8:$G$935,3,0)))</f>
        <v/>
      </c>
      <c r="G22" s="21" t="str">
        <f>IF(ISERROR(VLOOKUP(B22,'[10]80m.Eng'!$D$8:$G$935,4,0)),"",(VLOOKUP(B22,'[10]80m.Eng'!$D$8:$G$935,4,0)))</f>
        <v/>
      </c>
      <c r="H22" s="22" t="str">
        <f>IF(ISERROR(VLOOKUP(B22,'[10]1500m.'!$D$8:$G$947,3,0)),"",(VLOOKUP(B22,'[10]1500m.'!$D$8:$G$947,3,0)))</f>
        <v/>
      </c>
      <c r="I22" s="19" t="str">
        <f>IF(ISERROR(VLOOKUP(B22,'[10]1500m.'!$D$8:$G$947,4,0)),"",(VLOOKUP(B22,'[10]1500m.'!$D$8:$G$947,4,0)))</f>
        <v/>
      </c>
      <c r="J22" s="20" t="str">
        <f>IF(ISERROR(VLOOKUP(B22,[10]Gülle!$E$8:$K$942,6,0)),"",(VLOOKUP(B22,[10]Gülle!$E$8:$K$942,6,0)))</f>
        <v/>
      </c>
      <c r="K22" s="21" t="str">
        <f>IF(ISERROR(VLOOKUP(B22,[10]Gülle!$E$8:$K$942,7,0)),"",(VLOOKUP(B22,[10]Gülle!$E$8:$K$942,7,0)))</f>
        <v/>
      </c>
      <c r="L22" s="18" t="str">
        <f>IF(ISERROR(VLOOKUP(B22,[10]Disk!$E$8:$K$947,6,0)),"",(VLOOKUP(B22,[10]Disk!$E$8:$K$947,6,0)))</f>
        <v/>
      </c>
      <c r="M22" s="19" t="str">
        <f>IF(ISERROR(VLOOKUP(B22,[10]Disk!$E$8:$K$947,7,0)),"",(VLOOKUP(B22,[10]Disk!$E$8:$K$947,7,0)))</f>
        <v/>
      </c>
      <c r="N22" s="20">
        <f>IF(ISERROR(VLOOKUP(B22,[10]Uzun!$E$8:$J$995,6,0)),"",(VLOOKUP(B22,[10]Uzun!$E$8:$J$995,6,0)))</f>
        <v>311</v>
      </c>
      <c r="O22" s="21">
        <f>IF(ISERROR(VLOOKUP(B22,[10]Uzun!$E$8:$K$996,7,0)),"",(VLOOKUP(B22,[10]Uzun!$E$8:$K$996,7,0)))</f>
        <v>25</v>
      </c>
      <c r="P22" s="18" t="str">
        <f>IF(ISERROR(VLOOKUP(B22,[10]Yüksek!$E$8:$BA$1000,48,0)),"",(VLOOKUP(B22,[10]Yüksek!$E$8:$BA$1000,48,0)))</f>
        <v/>
      </c>
      <c r="Q22" s="19" t="str">
        <f>IF(ISERROR(VLOOKUP(B22,[10]Yüksek!$E$8:$BA$1000,49,0)),"",(VLOOKUP(B22,[10]Yüksek!$E$8:$BA$1000,49,0)))</f>
        <v/>
      </c>
      <c r="R22" s="20">
        <f>IF(ISERROR(VLOOKUP(B22,[10]Çekiç!$E$8:$K$942,6,0)),"",(VLOOKUP(B22,[10]Çekiç!$E$8:$K$942,6,0)))</f>
        <v>3230</v>
      </c>
      <c r="S22" s="21">
        <f>IF(ISERROR(VLOOKUP(B22,[10]Çekiç!$E$8:$K$942,7,0)),"",(VLOOKUP(B22,[10]Çekiç!$E$8:$K$942,7,0)))</f>
        <v>88</v>
      </c>
      <c r="T22" s="18" t="str">
        <f>IF(ISERROR(VLOOKUP(B22,[10]Cirit!$E$8:$J$995,6,0)),"",(VLOOKUP(B22,[10]Cirit!$E$8:$J$995,6,0)))</f>
        <v/>
      </c>
      <c r="U22" s="19" t="str">
        <f>IF(ISERROR(VLOOKUP(B22,[10]Cirit!$E$8:$K$995,7,0)),"",(VLOOKUP(B22,[10]Cirit!$E$8:$K$995,7,0)))</f>
        <v/>
      </c>
      <c r="V22" s="25" t="str">
        <f>IF(ISERROR(VLOOKUP(B22,'[10]800m.'!$D$8:$F$984,3,0)),"",(VLOOKUP(B22,'[10]800m.'!$D$8:$H$984,3,0)))</f>
        <v/>
      </c>
      <c r="W22" s="21" t="str">
        <f>IF(ISERROR(VLOOKUP(B22,'[10]800m.'!$D$8:$G$984,4,0)),"",(VLOOKUP(B22,'[10]800m.'!$D$8:$G$984,4,0)))</f>
        <v/>
      </c>
      <c r="X22" s="18" t="str">
        <f>IF(ISERROR(VLOOKUP(B22,'[10]80m.'!$D$8:$G$935,3,0)),"",(VLOOKUP(B22,'[10]80m.'!$D$8:$G$935,3,0)))</f>
        <v/>
      </c>
      <c r="Y22" s="19" t="str">
        <f>IF(ISERROR(VLOOKUP(B22,'[10]80m.'!$D$8:$G$935,4,0)),"",(VLOOKUP(B22,'[10]80m.'!$D$8:$G$935,4,0)))</f>
        <v/>
      </c>
      <c r="Z22" s="27">
        <f t="shared" si="0"/>
        <v>78</v>
      </c>
    </row>
    <row r="65444" spans="1:1" x14ac:dyDescent="0.2">
      <c r="A65444" s="4" t="s">
        <v>99</v>
      </c>
    </row>
  </sheetData>
  <mergeCells count="20">
    <mergeCell ref="V6:W6"/>
    <mergeCell ref="X6:Y6"/>
    <mergeCell ref="Z6:Z7"/>
    <mergeCell ref="C6:C7"/>
    <mergeCell ref="J6:K6"/>
    <mergeCell ref="L6:M6"/>
    <mergeCell ref="N6:O6"/>
    <mergeCell ref="P6:Q6"/>
    <mergeCell ref="R6:S6"/>
    <mergeCell ref="T6:U6"/>
    <mergeCell ref="A1:Z1"/>
    <mergeCell ref="A2:Z2"/>
    <mergeCell ref="A3:Z3"/>
    <mergeCell ref="A4:Z4"/>
    <mergeCell ref="X5:Z5"/>
    <mergeCell ref="A6:A7"/>
    <mergeCell ref="B6:B7"/>
    <mergeCell ref="D6:E6"/>
    <mergeCell ref="F6:G6"/>
    <mergeCell ref="H6:I6"/>
  </mergeCells>
  <conditionalFormatting sqref="Z8:Z22">
    <cfRule type="duplicateValues" dxfId="2" priority="15" stopIfTrue="1"/>
  </conditionalFormatting>
  <pageMargins left="0.11811023622047245" right="0.11811023622047245" top="0.55118110236220474" bottom="0.55118110236220474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20</vt:i4>
      </vt:variant>
    </vt:vector>
  </HeadingPairs>
  <TitlesOfParts>
    <vt:vector size="30" baseType="lpstr">
      <vt:lpstr>2012 KIZLAR</vt:lpstr>
      <vt:lpstr>2012 ERKEKLER</vt:lpstr>
      <vt:lpstr>2011 KIZLAR</vt:lpstr>
      <vt:lpstr>2011 ERKEKLER</vt:lpstr>
      <vt:lpstr>2010 KIZLAR</vt:lpstr>
      <vt:lpstr>2010 ERKEKLER</vt:lpstr>
      <vt:lpstr>2009 KIZLAR,</vt:lpstr>
      <vt:lpstr>2009 ERKEKLER</vt:lpstr>
      <vt:lpstr>2008 KIZLAR</vt:lpstr>
      <vt:lpstr>2008 ERKEKLER</vt:lpstr>
      <vt:lpstr>'2008 ERKEKLER'!Yazdırma_Alanı</vt:lpstr>
      <vt:lpstr>'2008 KIZLAR'!Yazdırma_Alanı</vt:lpstr>
      <vt:lpstr>'2009 ERKEKLER'!Yazdırma_Alanı</vt:lpstr>
      <vt:lpstr>'2009 KIZLAR,'!Yazdırma_Alanı</vt:lpstr>
      <vt:lpstr>'2010 ERKEKLER'!Yazdırma_Alanı</vt:lpstr>
      <vt:lpstr>'2010 KIZLAR'!Yazdırma_Alanı</vt:lpstr>
      <vt:lpstr>'2011 ERKEKLER'!Yazdırma_Alanı</vt:lpstr>
      <vt:lpstr>'2011 KIZLAR'!Yazdırma_Alanı</vt:lpstr>
      <vt:lpstr>'2012 ERKEKLER'!Yazdırma_Alanı</vt:lpstr>
      <vt:lpstr>'2012 KIZLAR'!Yazdırma_Alanı</vt:lpstr>
      <vt:lpstr>'2008 ERKEKLER'!Yazdırma_Başlıkları</vt:lpstr>
      <vt:lpstr>'2008 KIZLAR'!Yazdırma_Başlıkları</vt:lpstr>
      <vt:lpstr>'2009 ERKEKLER'!Yazdırma_Başlıkları</vt:lpstr>
      <vt:lpstr>'2009 KIZLAR,'!Yazdırma_Başlıkları</vt:lpstr>
      <vt:lpstr>'2010 ERKEKLER'!Yazdırma_Başlıkları</vt:lpstr>
      <vt:lpstr>'2010 KIZLAR'!Yazdırma_Başlıkları</vt:lpstr>
      <vt:lpstr>'2011 ERKEKLER'!Yazdırma_Başlıkları</vt:lpstr>
      <vt:lpstr>'2011 KIZLAR'!Yazdırma_Başlıkları</vt:lpstr>
      <vt:lpstr>'2012 ERKEKLER'!Yazdırma_Başlıkları</vt:lpstr>
      <vt:lpstr>'2012 KIZLAR'!Yazdırma_Başlıkları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2022-06-02T07:46:19Z</dcterms:modified>
</cp:coreProperties>
</file>